
<file path=[Content_Types].xml><?xml version="1.0" encoding="utf-8"?>
<Types xmlns="http://schemas.openxmlformats.org/package/2006/content-types">
  <Default Extension="bin" ContentType="application/vnd.openxmlformats-officedocument.spreadsheetml.printerSettings"/>
  <Default Extension="jpg" ContentType="image/jp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MichelaArena\Public First Dropbox\Policy and Research Team\Polling\Client Tables\IHPN\"/>
    </mc:Choice>
  </mc:AlternateContent>
  <xr:revisionPtr revIDLastSave="0" documentId="8_{A38F9859-CAB3-44C0-B1A3-BE03E3E0EDB5}" xr6:coauthVersionLast="47" xr6:coauthVersionMax="47" xr10:uidLastSave="{00000000-0000-0000-0000-000000000000}"/>
  <bookViews>
    <workbookView xWindow="-110" yWindow="-110" windowWidth="19420" windowHeight="11500" firstSheet="1" activeTab="1"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3" i="2" l="1"/>
  <c r="D92" i="2"/>
  <c r="D91" i="2"/>
  <c r="D90" i="2"/>
  <c r="D87" i="2"/>
  <c r="D86" i="2"/>
  <c r="D60" i="2"/>
  <c r="B24" i="108"/>
  <c r="B21" i="107"/>
  <c r="B19" i="106"/>
  <c r="B16" i="105"/>
  <c r="B19" i="104"/>
  <c r="B24" i="103"/>
  <c r="B16" i="102"/>
  <c r="B16" i="101"/>
  <c r="B16" i="100"/>
  <c r="B16" i="99"/>
  <c r="B16" i="98"/>
  <c r="B16" i="97"/>
  <c r="B16" i="96"/>
  <c r="B16" i="95"/>
  <c r="B18" i="94"/>
  <c r="B28" i="93"/>
  <c r="B19" i="92"/>
  <c r="B23" i="91"/>
  <c r="B19" i="90"/>
  <c r="B28" i="89"/>
  <c r="B18" i="88"/>
  <c r="B18" i="87"/>
  <c r="B18" i="86"/>
  <c r="B18" i="85"/>
  <c r="B18" i="84"/>
  <c r="B18" i="83"/>
  <c r="B18" i="82"/>
  <c r="B18" i="81"/>
  <c r="B28" i="80"/>
  <c r="B28" i="79"/>
  <c r="B16" i="78"/>
  <c r="B25" i="77"/>
  <c r="B22" i="76"/>
  <c r="B29" i="75"/>
  <c r="B22" i="74"/>
  <c r="B16" i="73"/>
  <c r="B22" i="72"/>
  <c r="B22" i="71"/>
  <c r="B22" i="70"/>
  <c r="B22" i="69"/>
  <c r="B22" i="68"/>
  <c r="B35" i="67"/>
  <c r="B22" i="66"/>
  <c r="B25" i="65"/>
  <c r="B24" i="64"/>
  <c r="B19" i="63"/>
  <c r="B16" i="62"/>
  <c r="B16" i="61"/>
  <c r="B16" i="60"/>
  <c r="B16" i="59"/>
  <c r="B16" i="58"/>
  <c r="B16" i="57"/>
  <c r="B16" i="56"/>
  <c r="B16" i="55"/>
  <c r="B19" i="54"/>
  <c r="B19" i="53"/>
  <c r="B19" i="52"/>
  <c r="B19" i="51"/>
  <c r="B19" i="50"/>
  <c r="B17" i="49"/>
  <c r="B17" i="48"/>
  <c r="B17" i="47"/>
  <c r="B17" i="46"/>
  <c r="B17" i="45"/>
  <c r="B17" i="44"/>
  <c r="B17" i="43"/>
  <c r="B17" i="42"/>
  <c r="B17" i="41"/>
  <c r="B17" i="40"/>
  <c r="B17" i="39"/>
  <c r="B17" i="38"/>
  <c r="B17" i="37"/>
  <c r="B17" i="36"/>
  <c r="B17" i="35"/>
  <c r="B17" i="34"/>
  <c r="B28" i="33"/>
  <c r="B17" i="32"/>
  <c r="B19" i="31"/>
  <c r="B25" i="30"/>
  <c r="B18" i="29"/>
  <c r="B24" i="28"/>
  <c r="B16" i="27"/>
  <c r="B22" i="26"/>
  <c r="B19" i="25"/>
  <c r="B19" i="24"/>
  <c r="B19" i="23"/>
  <c r="B19" i="22"/>
  <c r="B19" i="21"/>
  <c r="B18" i="20"/>
  <c r="B18" i="19"/>
  <c r="B18" i="18"/>
  <c r="B22" i="17"/>
  <c r="B17" i="16"/>
  <c r="B19" i="15"/>
  <c r="B22" i="14"/>
  <c r="B16" i="13"/>
  <c r="B18" i="12"/>
  <c r="B18" i="11"/>
  <c r="B16" i="10"/>
  <c r="B18" i="9"/>
  <c r="B19" i="8"/>
  <c r="B22" i="7"/>
  <c r="B22" i="6"/>
  <c r="B22" i="5"/>
  <c r="B22" i="4"/>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D100" i="2"/>
  <c r="E99" i="2"/>
  <c r="D99" i="2"/>
  <c r="E98" i="2"/>
  <c r="D98" i="2"/>
  <c r="E97" i="2"/>
  <c r="D97" i="2"/>
  <c r="E96" i="2"/>
  <c r="D96" i="2"/>
  <c r="E95" i="2"/>
  <c r="D95" i="2"/>
  <c r="E94" i="2"/>
  <c r="D94" i="2"/>
  <c r="E93" i="2"/>
  <c r="E92" i="2"/>
  <c r="E91" i="2"/>
  <c r="E90" i="2"/>
  <c r="E89" i="2"/>
  <c r="D89" i="2"/>
  <c r="E88" i="2"/>
  <c r="D88" i="2"/>
  <c r="E87" i="2"/>
  <c r="E85" i="2"/>
  <c r="D85" i="2"/>
  <c r="E84" i="2"/>
  <c r="D84" i="2"/>
  <c r="E83" i="2"/>
  <c r="D83" i="2"/>
  <c r="E82" i="2"/>
  <c r="D82" i="2"/>
  <c r="E81" i="2"/>
  <c r="D81" i="2"/>
  <c r="E80" i="2"/>
  <c r="D80" i="2"/>
  <c r="E79" i="2"/>
  <c r="D79" i="2"/>
  <c r="E78" i="2"/>
  <c r="D78" i="2"/>
  <c r="E77" i="2"/>
  <c r="D77" i="2"/>
  <c r="E76" i="2"/>
  <c r="D76" i="2"/>
  <c r="E75" i="2"/>
  <c r="D75" i="2"/>
  <c r="E74" i="2"/>
  <c r="D74" i="2"/>
  <c r="D73" i="2"/>
  <c r="E72" i="2"/>
  <c r="D72" i="2"/>
  <c r="E71" i="2"/>
  <c r="D71" i="2"/>
  <c r="E70" i="2"/>
  <c r="D70" i="2"/>
  <c r="E69" i="2"/>
  <c r="D69" i="2"/>
  <c r="E68" i="2"/>
  <c r="D68" i="2"/>
  <c r="E67" i="2"/>
  <c r="D67" i="2"/>
  <c r="E66" i="2"/>
  <c r="D66" i="2"/>
  <c r="E65" i="2"/>
  <c r="D65" i="2"/>
  <c r="E64" i="2"/>
  <c r="D64" i="2"/>
  <c r="E63" i="2"/>
  <c r="D63" i="2"/>
  <c r="E62" i="2"/>
  <c r="D62" i="2"/>
  <c r="E61" i="2"/>
  <c r="D61" i="2"/>
  <c r="E59" i="2"/>
  <c r="D59" i="2"/>
  <c r="E58" i="2"/>
  <c r="D58" i="2"/>
  <c r="E57" i="2"/>
  <c r="D57" i="2"/>
  <c r="E56" i="2"/>
  <c r="D56" i="2"/>
  <c r="D55" i="2"/>
  <c r="E54" i="2"/>
  <c r="D54" i="2"/>
  <c r="E53" i="2"/>
  <c r="D53" i="2"/>
  <c r="E52" i="2"/>
  <c r="D52" i="2"/>
  <c r="E51" i="2"/>
  <c r="D51" i="2"/>
  <c r="E50" i="2"/>
  <c r="D50" i="2"/>
  <c r="E49" i="2"/>
  <c r="D49" i="2"/>
  <c r="E48" i="2"/>
  <c r="D48" i="2"/>
  <c r="E47" i="2"/>
  <c r="D47" i="2"/>
  <c r="E46" i="2"/>
  <c r="D46" i="2"/>
  <c r="D45" i="2"/>
  <c r="E44" i="2"/>
  <c r="D44" i="2"/>
  <c r="E43" i="2"/>
  <c r="D43" i="2"/>
  <c r="E42" i="2"/>
  <c r="D42" i="2"/>
  <c r="E41" i="2"/>
  <c r="D41" i="2"/>
  <c r="E40" i="2"/>
  <c r="D40" i="2"/>
  <c r="D39" i="2"/>
  <c r="E38" i="2"/>
  <c r="D38" i="2"/>
  <c r="E37" i="2"/>
  <c r="D37" i="2"/>
  <c r="E36" i="2"/>
  <c r="D36" i="2"/>
  <c r="E35" i="2"/>
  <c r="D35" i="2"/>
  <c r="E34" i="2"/>
  <c r="D34" i="2"/>
  <c r="E33" i="2"/>
  <c r="D33" i="2"/>
  <c r="E32" i="2"/>
  <c r="D32" i="2"/>
  <c r="E31" i="2"/>
  <c r="D31" i="2"/>
  <c r="E30" i="2"/>
  <c r="D30" i="2"/>
  <c r="E29" i="2"/>
  <c r="D29" i="2"/>
  <c r="E28" i="2"/>
  <c r="D28" i="2"/>
  <c r="E27" i="2"/>
  <c r="D27" i="2"/>
  <c r="D26" i="2"/>
  <c r="E25" i="2"/>
  <c r="D25" i="2"/>
  <c r="E24" i="2"/>
  <c r="D24" i="2"/>
  <c r="E23" i="2"/>
  <c r="D23" i="2"/>
  <c r="E22" i="2"/>
  <c r="D22" i="2"/>
  <c r="E21" i="2"/>
  <c r="D21" i="2"/>
  <c r="E20" i="2"/>
  <c r="D20" i="2"/>
  <c r="E19" i="2"/>
  <c r="D19" i="2"/>
  <c r="E18" i="2"/>
  <c r="D18" i="2"/>
  <c r="E17" i="2"/>
  <c r="D17" i="2"/>
  <c r="E16" i="2"/>
  <c r="D16" i="2"/>
  <c r="E15" i="2"/>
  <c r="D15" i="2"/>
  <c r="E14" i="2"/>
  <c r="D14" i="2"/>
  <c r="E13" i="2"/>
  <c r="D13" i="2"/>
  <c r="E12" i="2"/>
  <c r="D12" i="2"/>
  <c r="E11" i="2"/>
  <c r="D11" i="2"/>
  <c r="E10" i="2"/>
  <c r="D10" i="2"/>
  <c r="D9" i="2"/>
  <c r="D6" i="2"/>
  <c r="F20" i="1"/>
</calcChain>
</file>

<file path=xl/sharedStrings.xml><?xml version="1.0" encoding="utf-8"?>
<sst xmlns="http://schemas.openxmlformats.org/spreadsheetml/2006/main" count="8031" uniqueCount="586">
  <si>
    <t>Public First Poll for IHPN 2025</t>
  </si>
  <si>
    <t>Fieldwork:</t>
  </si>
  <si>
    <t>19th Mar - 26th Mar 2025</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</si>
  <si>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</si>
  <si>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</si>
  <si>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</si>
  <si>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</si>
  <si>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</si>
  <si>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</si>
  <si>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</si>
  <si>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</si>
  <si>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</si>
  <si>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</si>
  <si>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</si>
  <si>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</si>
  <si>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
  </si>
  <si>
    <t>Total</t>
  </si>
  <si>
    <t>Male</t>
  </si>
  <si>
    <t>Female</t>
  </si>
  <si>
    <t>Unweighted</t>
  </si>
  <si>
    <t>Weighted</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</si>
  <si>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</si>
  <si>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</si>
  <si>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</si>
  <si>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</si>
  <si>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</si>
  <si>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</si>
  <si>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</si>
  <si>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</si>
  <si>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</si>
  <si>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</si>
  <si>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</si>
  <si>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</si>
  <si>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</si>
  <si>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</si>
  <si>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</si>
  <si>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</si>
  <si>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</si>
  <si>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</si>
  <si>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</si>
  <si>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</si>
  <si>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</si>
  <si>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</si>
  <si>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Conservative</t>
  </si>
  <si>
    <t>Labour</t>
  </si>
  <si>
    <t>Liberal Democrat</t>
  </si>
  <si>
    <t>I did not vote</t>
  </si>
  <si>
    <t>Conservative Party</t>
  </si>
  <si>
    <t>Labour Party</t>
  </si>
  <si>
    <t>Reform UK</t>
  </si>
  <si>
    <t>Liberal Democrats</t>
  </si>
  <si>
    <t>Yes</t>
  </si>
  <si>
    <t>No</t>
  </si>
  <si>
    <t>Gender</t>
  </si>
  <si>
    <t>Age</t>
  </si>
  <si>
    <t>Social Grade</t>
  </si>
  <si>
    <t>Region</t>
  </si>
  <si>
    <t>2019</t>
  </si>
  <si>
    <t>2024 Vote</t>
  </si>
  <si>
    <t>Voting Intention</t>
  </si>
  <si>
    <t>Used Private Healthcare?</t>
  </si>
  <si>
    <t>Open to Private Healthcare?</t>
  </si>
  <si>
    <t>NHS Long waiting lists as top three issues?</t>
  </si>
  <si>
    <t xml:space="preserve"> £500</t>
  </si>
  <si>
    <t xml:space="preserve"> £1,000</t>
  </si>
  <si>
    <t xml:space="preserve"> £5,000</t>
  </si>
  <si>
    <t>Very easy</t>
  </si>
  <si>
    <t>Quite easy</t>
  </si>
  <si>
    <t>Neither easy nor difficult</t>
  </si>
  <si>
    <t>Quite difficult</t>
  </si>
  <si>
    <t>Very difficult</t>
  </si>
  <si>
    <t>Don’t know</t>
  </si>
  <si>
    <t>Total Easy:</t>
  </si>
  <si>
    <t>Total Difficult:</t>
  </si>
  <si>
    <t>Net:</t>
  </si>
  <si>
    <t>Grid Summary: How easy or difficult would it be for you to find the following to deal with an emergency in your life? This might be to pay for something like urgent home or car repairs, or to deal with a health problem etc.  </t>
  </si>
  <si>
    <t>Fieldwork:  19th Mar - 26th Mar 2025</t>
  </si>
  <si>
    <t>Data weighted by interlocking age &amp; gender, region and social grade to Nationally Representative Proportions</t>
  </si>
  <si>
    <t>BASE: All Respondents</t>
  </si>
  <si>
    <t>0</t>
  </si>
  <si>
    <t>*</t>
  </si>
  <si>
    <t>How easy or difficult would it be for you to find the following to deal with an emergency in your life? This might be to pay for something like urgent home or car repairs, or to deal with a health problem etc.  : £500</t>
  </si>
  <si>
    <t>How easy or difficult would it be for you to find the following to deal with an emergency in your life? This might be to pay for something like urgent home or car repairs, or to deal with a health problem etc.  : £1,000</t>
  </si>
  <si>
    <t>How easy or difficult would it be for you to find the following to deal with an emergency in your life? This might be to pay for something like urgent home or car repairs, or to deal with a health problem etc.  : £5,000</t>
  </si>
  <si>
    <t>I am healthy and I am not in need of any regular medical treatment </t>
  </si>
  <si>
    <t>I am mostly healthy but have regular medical treatment for an ongoing condition </t>
  </si>
  <si>
    <t>I often struggle with my health and seek regular medical help</t>
  </si>
  <si>
    <t>I have a serious medical condition which requires significant ongoing treatment</t>
  </si>
  <si>
    <t>I am currently in need of urgent, serious medical treatment</t>
  </si>
  <si>
    <t xml:space="preserve"> Which of the following best describes your current health status?</t>
  </si>
  <si>
    <t>Yes - I have a private health insurance plan that I pay for myself entirely</t>
  </si>
  <si>
    <t>Yes - I have a private health insurance plan that my employer/a family member’s employer funds</t>
  </si>
  <si>
    <t>Yes - I have a private health insurance plan funded in a different way (Please Specify)</t>
  </si>
  <si>
    <t>No - I do not have a private health insurance plan</t>
  </si>
  <si>
    <t>Don't Know</t>
  </si>
  <si>
    <t xml:space="preserve"> Do you have a private health insurance plan?</t>
  </si>
  <si>
    <t>Yes, I have personally used private healthcare services in the UK in the past</t>
  </si>
  <si>
    <t>No, I have never personally used private healthcare services in the UK</t>
  </si>
  <si>
    <t>Prefer not to say</t>
  </si>
  <si>
    <t xml:space="preserve"> Have you ever personally used private healthcare services in the UK? This would mean using any healthcare service you had to pay for, or was paid for through private insurance which you have.The private healthcare system includes private GP appointments, private operations (large and small), private scans and other diagnostic treatments, private check-ups and consultations and stays and treatments in private hospitals. Please Remember : This does not include: Mental healthcare &amp; therapy 	Dentistry 	Cosmetic surgeries or other treatments 	Occupational healthcare or physio</t>
  </si>
  <si>
    <t>No, nobody close to me has used private healthcare in the UK</t>
  </si>
  <si>
    <t>Yes, other members of my immediate family have used private healthcare</t>
  </si>
  <si>
    <t>Yes, close friends have used private healthcare</t>
  </si>
  <si>
    <t>Yes, my dependent children have used private healthcare</t>
  </si>
  <si>
    <t>Has anyone in your immediate family or friendship group ever used private healthcare in the UK? Please tick all that apply. </t>
  </si>
  <si>
    <t>I have used it regularly in the past when health problems have occurred</t>
  </si>
  <si>
    <t>I have used it occasionally in the past when health problems have occurred</t>
  </si>
  <si>
    <t>I have used it rarely in the past when health problems have occurred</t>
  </si>
  <si>
    <t>I have only used it once in the past for a specific health problem</t>
  </si>
  <si>
    <t>Don’t Know</t>
  </si>
  <si>
    <t xml:space="preserve"> You said that you have used private healthcare in the past. How regularly have you used private healthcare?</t>
  </si>
  <si>
    <t>BASE: another party</t>
  </si>
  <si>
    <t>I used private healthcare for the first time since the start of the Covid pandemic in 2020</t>
  </si>
  <si>
    <t>I used private healthcare for the first time before the start of the Covid pandemic in 2020</t>
  </si>
  <si>
    <t xml:space="preserve"> Which of the following best describes how long you have been using private healthcare?</t>
  </si>
  <si>
    <t>Consultation with doctor </t>
  </si>
  <si>
    <t>Consultation with other healthcare professional</t>
  </si>
  <si>
    <t>Diagnostic treatment (i.e. a scan)</t>
  </si>
  <si>
    <t>GP appointment </t>
  </si>
  <si>
    <t>Minor operation where you went home on the same day</t>
  </si>
  <si>
    <t>Major operation where you needed to stay overnight</t>
  </si>
  <si>
    <t>Ongoing treatment for a serious problem (i.e. cancer treatment)</t>
  </si>
  <si>
    <t>Other (please specify)</t>
  </si>
  <si>
    <t>Don't know</t>
  </si>
  <si>
    <t>You said that you had used private healthcare. Which of the following services have you used?Please select all that apply </t>
  </si>
  <si>
    <t>In the last 12 months</t>
  </si>
  <si>
    <t>1–2 years ago</t>
  </si>
  <si>
    <t>3–5 years ago</t>
  </si>
  <si>
    <t>6–10 years ago</t>
  </si>
  <si>
    <t>More than 10 years ago</t>
  </si>
  <si>
    <t xml:space="preserve"> We are going to ask some questions about the most recent time that you used private healthcare.  When was the most recent time you used private healthcare?</t>
  </si>
  <si>
    <t>1–2 times</t>
  </si>
  <si>
    <t>3–5 times</t>
  </si>
  <si>
    <t>More than 5 times</t>
  </si>
  <si>
    <t xml:space="preserve"> You said you used private healthcare in the last 12 months. How many times in the last 12 months have you used private healthcare services?</t>
  </si>
  <si>
    <t>Other (Please Specify)</t>
  </si>
  <si>
    <t xml:space="preserve"> And thinking about this time you most recently used private healthcare, what was it you used it for on this occasion?Please select the one option which best describes the service you used</t>
  </si>
  <si>
    <t>I paid myself - self-pay - without a private health insurance plan</t>
  </si>
  <si>
    <t>I used a private insurance plan that I pay for myself</t>
  </si>
  <si>
    <t>I used a private insurance plan that my employer/a family member’s employer funds</t>
  </si>
  <si>
    <t xml:space="preserve"> Thinking about the most recent time that you used private healthcare, how did you pay? Select any which apply</t>
  </si>
  <si>
    <t>Yes, it was definitely worth the money</t>
  </si>
  <si>
    <t>Yes, it was probably worth the money </t>
  </si>
  <si>
    <t>No, it was probably not worth the money</t>
  </si>
  <si>
    <t>No, it was definitely not worth the money</t>
  </si>
  <si>
    <t xml:space="preserve"> You said that you paid yourself (“self-pay”) for your most recent time using private healthcare. Thinking about this most recent time you used private healthcare, did you think your treatment was worth the money? </t>
  </si>
  <si>
    <t>BASE: Used healthcare services in the past</t>
  </si>
  <si>
    <t xml:space="preserve"> You said that you used a private health insurance plan for your most recent time using private healthcare. Thinking about this most recent time you used private healthcare, did you think your treatment was worth the money? </t>
  </si>
  <si>
    <t>BASE: Paid for their own private healthcare</t>
  </si>
  <si>
    <t xml:space="preserve"> The overall quality of the treatment you received                </t>
  </si>
  <si>
    <t xml:space="preserve"> The ease of booking your appointment                        </t>
  </si>
  <si>
    <t xml:space="preserve"> The timeliness of your appointment</t>
  </si>
  <si>
    <t xml:space="preserve"> The speed of your test results</t>
  </si>
  <si>
    <t>Very satisfied    </t>
  </si>
  <si>
    <t>Somewhat satisfied    </t>
  </si>
  <si>
    <t>Neither satisfied nor dissatisfied</t>
  </si>
  <si>
    <t>Somewhat dissatisfied</t>
  </si>
  <si>
    <t>Very dissatisfied</t>
  </si>
  <si>
    <t>Grid Summary: Thinking about the most recent time you used private healthcare, how satisfied or dissatisfied were you with each of the following aspects? </t>
  </si>
  <si>
    <t>Thinking about the most recent time you used private healthcare, how satisfied or dissatisfied were you with each of the following aspects? : The overall quality of the treatment you received                </t>
  </si>
  <si>
    <t>Thinking about the most recent time you used private healthcare, how satisfied or dissatisfied were you with each of the following aspects? : The ease of booking your appointment                        </t>
  </si>
  <si>
    <t>Thinking about the most recent time you used private healthcare, how satisfied or dissatisfied were you with each of the following aspects? : The timeliness of your appointment</t>
  </si>
  <si>
    <t>Thinking about the most recent time you used private healthcare, how satisfied or dissatisfied were you with each of the following aspects? : The speed of your test results</t>
  </si>
  <si>
    <t>Very likely</t>
  </si>
  <si>
    <t>Likely</t>
  </si>
  <si>
    <t>Neither likely nor unlikely</t>
  </si>
  <si>
    <t>Unlikely</t>
  </si>
  <si>
    <t>Very unlikely</t>
  </si>
  <si>
    <t>Total Likely:</t>
  </si>
  <si>
    <t>Total Unlikely:</t>
  </si>
  <si>
    <t xml:space="preserve"> If a friend or family member were considering private healthcare, how likely would you be to recommend it based on your personal experience?</t>
  </si>
  <si>
    <t>I tried to use NHS healthcare first</t>
  </si>
  <si>
    <t>I went straight to private healthcare</t>
  </si>
  <si>
    <t xml:space="preserve"> The most recent time that you used private healthcare, did you try to use the NHS first, or did you turn immediately to private healthcare?</t>
  </si>
  <si>
    <t>I spoke to friends and family who had used private healthcare</t>
  </si>
  <si>
    <t>Through my employer</t>
  </si>
  <si>
    <t>The websites of private healthcare providers</t>
  </si>
  <si>
    <t>Recommended by my GP</t>
  </si>
  <si>
    <t>I asked at a private healthcare centre locally</t>
  </si>
  <si>
    <t>Social media ads</t>
  </si>
  <si>
    <t>Social media posts</t>
  </si>
  <si>
    <t>Independent consumer websites like Which?</t>
  </si>
  <si>
    <t>Stories in newspapers or on TV</t>
  </si>
  <si>
    <t>How did you find out about private healthcare services before you chose to actually use them? Select any which apply</t>
  </si>
  <si>
    <t>I always tried to use NHS healthcare first </t>
  </si>
  <si>
    <t>I usually tried to use NHS healthcare first </t>
  </si>
  <si>
    <t>I usually went straight to private healthcare</t>
  </si>
  <si>
    <t>I always went straight to private healthcare</t>
  </si>
  <si>
    <t xml:space="preserve"> Thinking back over ALL the previous times when you have used private healthcare, did you generally try to use the NHS first, or did you turn immediately to private healthcare?  </t>
  </si>
  <si>
    <t>I couldn’t get NHS appointments quickly enough </t>
  </si>
  <si>
    <t>It is easier to book private healthcare appointments</t>
  </si>
  <si>
    <t>I can get more personalised care in the private healthcare system</t>
  </si>
  <si>
    <t>I have private health insurance (that you pay for or that comes via your workplace)</t>
  </si>
  <si>
    <t>I think the care available privately is higher quality</t>
  </si>
  <si>
    <t>I wanted to be seen face-to-face</t>
  </si>
  <si>
    <t>There were more options for private healthcare available locally</t>
  </si>
  <si>
    <t>My appointments are more likely to start and end on time in the private healthcare system</t>
  </si>
  <si>
    <t>I needed particular expertise, only available privately</t>
  </si>
  <si>
    <t>My NHS appointments were cancelled or postponed </t>
  </si>
  <si>
    <t>Which of the following reasons best explains why you have used private healthcare? Please tick all that apply. </t>
  </si>
  <si>
    <t>Increase a lot</t>
  </si>
  <si>
    <t>Increase a little</t>
  </si>
  <si>
    <t>Stay about the same</t>
  </si>
  <si>
    <t>Decrease a little</t>
  </si>
  <si>
    <t>Decrease a lot</t>
  </si>
  <si>
    <t xml:space="preserve"> Thinking about the next year, do you expect the amount that you use private healthcare to increase, decrease or stay about the same?</t>
  </si>
  <si>
    <t>I expect to use healthcare services more in general</t>
  </si>
  <si>
    <t>I expect to use private healthcare services more for things which I have previously used the NHS for</t>
  </si>
  <si>
    <t>Both of the above - I expect to use healthcare services more, and I expect to use private healthcare services more when I would previously have used the NHS</t>
  </si>
  <si>
    <t xml:space="preserve"> You said you expect the amount you use private healthcare to increase. Which of the following best describes why?</t>
  </si>
  <si>
    <t>Long waiting times for NHS appointments, treatments, and operations</t>
  </si>
  <si>
    <t>NHS workforce shortages (e.g., lack of doctors, nurses, and other healthcare professionals)</t>
  </si>
  <si>
    <t>Insufficient NHS funding and resources</t>
  </si>
  <si>
    <t>Difficulty accessing GPs and primary care services</t>
  </si>
  <si>
    <t>Overcrowding in A&amp;E (Accident &amp; Emergency) departments</t>
  </si>
  <si>
    <t>High demand for NHS services due to an ageing population</t>
  </si>
  <si>
    <t>A backlog of non-urgent procedures (e.g., long waits for elective procedures)</t>
  </si>
  <si>
    <t>Social care crisis (e.g., delayed hospital discharges due to lack of care home spaces)</t>
  </si>
  <si>
    <t>Strain on ambulance services and response times</t>
  </si>
  <si>
    <t>Mental health services being underfunded or inaccessible</t>
  </si>
  <si>
    <t>Deteriorating infrastructure and outdated facilities (e.g., hospitals)</t>
  </si>
  <si>
    <t>Availability and affordability of private healthcare options</t>
  </si>
  <si>
    <t>Increased reliance on private healthcare providers for NHS treatments</t>
  </si>
  <si>
    <t>Other (Please specify)</t>
  </si>
  <si>
    <t>Which of the following do you consider to be the biggest issues currently facing the healthcare system in the UK?  Select up to three</t>
  </si>
  <si>
    <t xml:space="preserve"> The range of different treatments or services available </t>
  </si>
  <si>
    <t xml:space="preserve"> How to access private healthcare e.g. where to go, what to ask for</t>
  </si>
  <si>
    <t xml:space="preserve"> How much different treatments or services cost</t>
  </si>
  <si>
    <t xml:space="preserve"> How to pay for treatments or services (e.g. via private insurance plans or “self-pay”)</t>
  </si>
  <si>
    <t xml:space="preserve"> The quality of private healthcare</t>
  </si>
  <si>
    <t>Very familiar</t>
  </si>
  <si>
    <t>Somewhat familiar</t>
  </si>
  <si>
    <t>Not very familiar</t>
  </si>
  <si>
    <t>Not familiar at all</t>
  </si>
  <si>
    <t>Grid Summary: How familiar, if at all, are you with the following aspects of the private healthcare system in the UK?</t>
  </si>
  <si>
    <t>How familiar, if at all, are you with the following aspects of the private healthcare system in the UK?: The range of different treatments or services available </t>
  </si>
  <si>
    <t>How familiar, if at all, are you with the following aspects of the private healthcare system in the UK?: How to access private healthcare e.g. where to go, what to ask for</t>
  </si>
  <si>
    <t>How familiar, if at all, are you with the following aspects of the private healthcare system in the UK?: How much different treatments or services cost</t>
  </si>
  <si>
    <t>How familiar, if at all, are you with the following aspects of the private healthcare system in the UK?: How to pay for treatments or services (e.g. via private insurance plans or “self-pay”)</t>
  </si>
  <si>
    <t>How familiar, if at all, are you with the following aspects of the private healthcare system in the UK?: The quality of private healthcare</t>
  </si>
  <si>
    <t xml:space="preserve"> Speed of access to treatment</t>
  </si>
  <si>
    <t xml:space="preserve"> Quality of treatment</t>
  </si>
  <si>
    <t xml:space="preserve"> Patient experience</t>
  </si>
  <si>
    <t xml:space="preserve"> Availability of specialists</t>
  </si>
  <si>
    <t xml:space="preserve"> Ease of access to services</t>
  </si>
  <si>
    <t xml:space="preserve"> Training and education of healthcare professionals</t>
  </si>
  <si>
    <t xml:space="preserve"> Emergency care services</t>
  </si>
  <si>
    <t xml:space="preserve"> Accessibility</t>
  </si>
  <si>
    <t xml:space="preserve"> Innovative ways to receive treatment</t>
  </si>
  <si>
    <t>Private is more effective</t>
  </si>
  <si>
    <t>NHS is more effective</t>
  </si>
  <si>
    <t>Both are equally effective</t>
  </si>
  <si>
    <t>Grid Summary: When thinking about private versus public (NHS) healthcare, which do you think is more effective at the following?For each item, please indicate whether you think Private healthcare or the NHS is more effective.</t>
  </si>
  <si>
    <t>When thinking about private versus public (NHS) healthcare, which do you think is more effective at the following?For each item, please indicate whether you think Private healthcare or the NHS is more effective.: Speed of access to treatment</t>
  </si>
  <si>
    <t>When thinking about private versus public (NHS) healthcare, which do you think is more effective at the following?For each item, please indicate whether you think Private healthcare or the NHS is more effective.: Quality of treatment</t>
  </si>
  <si>
    <t>When thinking about private versus public (NHS) healthcare, which do you think is more effective at the following?For each item, please indicate whether you think Private healthcare or the NHS is more effective.: Patient experience</t>
  </si>
  <si>
    <t>When thinking about private versus public (NHS) healthcare, which do you think is more effective at the following?For each item, please indicate whether you think Private healthcare or the NHS is more effective.: Availability of specialists</t>
  </si>
  <si>
    <t>When thinking about private versus public (NHS) healthcare, which do you think is more effective at the following?For each item, please indicate whether you think Private healthcare or the NHS is more effective.: Ease of access to services</t>
  </si>
  <si>
    <t>When thinking about private versus public (NHS) healthcare, which do you think is more effective at the following?For each item, please indicate whether you think Private healthcare or the NHS is more effective.: Training and education of healthcare professionals</t>
  </si>
  <si>
    <t>When thinking about private versus public (NHS) healthcare, which do you think is more effective at the following?For each item, please indicate whether you think Private healthcare or the NHS is more effective.: Emergency care services</t>
  </si>
  <si>
    <t>When thinking about private versus public (NHS) healthcare, which do you think is more effective at the following?For each item, please indicate whether you think Private healthcare or the NHS is more effective.: Accessibility</t>
  </si>
  <si>
    <t>When thinking about private versus public (NHS) healthcare, which do you think is more effective at the following?For each item, please indicate whether you think Private healthcare or the NHS is more effective.: Innovative ways to receive treatment</t>
  </si>
  <si>
    <t xml:space="preserve"> Getting an appointment quickly</t>
  </si>
  <si>
    <t xml:space="preserve"> Getting an appointment at a time that is convenient for me</t>
  </si>
  <si>
    <t xml:space="preserve"> Getting an appointment at a place that is convenient for me</t>
  </si>
  <si>
    <t xml:space="preserve"> Getting an online appointment</t>
  </si>
  <si>
    <t>Much easier with the NHS</t>
  </si>
  <si>
    <t>Somewhat easier with the NHS</t>
  </si>
  <si>
    <t>Equally easy with the NHS and private healthcare</t>
  </si>
  <si>
    <t>Somewhat easier with private healthcare services</t>
  </si>
  <si>
    <t>Much easier with private healthcare services</t>
  </si>
  <si>
    <t>Grid Summary: Do you expect the following would be easier to do through the NHS or private healthcare services? </t>
  </si>
  <si>
    <t>Do you expect the following would be easier to do through the NHS or private healthcare services? : Getting an appointment quickly</t>
  </si>
  <si>
    <t>Do you expect the following would be easier to do through the NHS or private healthcare services? : Getting an appointment at a time that is convenient for me</t>
  </si>
  <si>
    <t>Do you expect the following would be easier to do through the NHS or private healthcare services? : Getting an appointment at a place that is convenient for me</t>
  </si>
  <si>
    <t>Do you expect the following would be easier to do through the NHS or private healthcare services? : Getting an online appointment</t>
  </si>
  <si>
    <t xml:space="preserve"> I can mix NHS care with private treatment if I need to.</t>
  </si>
  <si>
    <t xml:space="preserve"> I can choose to have certain treatments privately while still receiving other care from the NHS.</t>
  </si>
  <si>
    <t xml:space="preserve"> If I pay for a private consultation, I can still receive NHS treatment for the same condition.</t>
  </si>
  <si>
    <t xml:space="preserve"> After receiving private treatment, I can return to the NHS for follow-up care.</t>
  </si>
  <si>
    <t xml:space="preserve"> ​Paying for a private consultation does not affect my position on an NHS waiting list.</t>
  </si>
  <si>
    <t xml:space="preserve"> If I pay for private treatment I can claim the costs back from NHS</t>
  </si>
  <si>
    <t xml:space="preserve"> Once I choose private treatment, I cannot return to NHS care for the same condition</t>
  </si>
  <si>
    <t>True</t>
  </si>
  <si>
    <t>Not True</t>
  </si>
  <si>
    <t>Grid Summary:  From what you know, are the following true or not true? If you are not sure, you may say "don't know"</t>
  </si>
  <si>
    <t> From what you know, are the following true or not true? If you are not sure, you may say "don't know": I can mix NHS care with private treatment if I need to.</t>
  </si>
  <si>
    <t> From what you know, are the following true or not true? If you are not sure, you may say "don't know": I can choose to have certain treatments privately while still receiving other care from the NHS.</t>
  </si>
  <si>
    <t> From what you know, are the following true or not true? If you are not sure, you may say "don't know": If I pay for a private consultation, I can still receive NHS treatment for the same condition.</t>
  </si>
  <si>
    <t> From what you know, are the following true or not true? If you are not sure, you may say "don't know": After receiving private treatment, I can return to the NHS for follow-up care.</t>
  </si>
  <si>
    <t> From what you know, are the following true or not true? If you are not sure, you may say "don't know": ​Paying for a private consultation does not affect my position on an NHS waiting list.</t>
  </si>
  <si>
    <t> From what you know, are the following true or not true? If you are not sure, you may say "don't know": If I pay for private treatment I can claim the costs back from NHS</t>
  </si>
  <si>
    <t> From what you know, are the following true or not true? If you are not sure, you may say "don't know": Once I choose private treatment, I cannot return to NHS care for the same condition</t>
  </si>
  <si>
    <t>BASE: Question randomly assigned to respondents</t>
  </si>
  <si>
    <t>Very positive </t>
  </si>
  <si>
    <t>Quite positive </t>
  </si>
  <si>
    <t>Neither positive nor negative</t>
  </si>
  <si>
    <t>Quite negative</t>
  </si>
  <si>
    <t>Very negative</t>
  </si>
  <si>
    <t xml:space="preserve"> From your own experience, and from what you have seen and heard, do you have a generally positive or negative attitude towards private healthcare? </t>
  </si>
  <si>
    <t>Very rich people </t>
  </si>
  <si>
    <t>People who work for big companies</t>
  </si>
  <si>
    <t>People who can’t access healthcare easily locally</t>
  </si>
  <si>
    <t>People with complex health needs </t>
  </si>
  <si>
    <t>Older people</t>
  </si>
  <si>
    <t>People who need regular treatment of any sort</t>
  </si>
  <si>
    <t>People with little time like the self-employed, working parents, people with caring responsibilities etc</t>
  </si>
  <si>
    <t>People who live in big cities</t>
  </si>
  <si>
    <t>Younger people</t>
  </si>
  <si>
    <t>What sort of people do you think use private healthcare most?Please select all that apply. </t>
  </si>
  <si>
    <t>People can be treated quickly / at short notice</t>
  </si>
  <si>
    <t>The quality of care is very high </t>
  </si>
  <si>
    <t>People are seen on time</t>
  </si>
  <si>
    <t>Staff have more time to treat patients</t>
  </si>
  <si>
    <t>Appointments are rarely cancelled</t>
  </si>
  <si>
    <t>There are many different specialists available</t>
  </si>
  <si>
    <t>It has helped me or people I know</t>
  </si>
  <si>
    <t>People can be seen face-to-face</t>
  </si>
  <si>
    <t>It is good value for money  </t>
  </si>
  <si>
    <t>There are lots of options available locally</t>
  </si>
  <si>
    <t>You said that you had a mostly positive attitude towards private healthcare. Which of the following reasons best explains why?Please select up to three of the following</t>
  </si>
  <si>
    <t>BASE: Expect to use more private healthcare in the future</t>
  </si>
  <si>
    <t>It undermines the NHS</t>
  </si>
  <si>
    <t>It isn’t worth the money </t>
  </si>
  <si>
    <t>It isn’t for people like me</t>
  </si>
  <si>
    <t>It is not accessible to me</t>
  </si>
  <si>
    <t>The NHS is as good if not better</t>
  </si>
  <si>
    <t>The quality of care is low </t>
  </si>
  <si>
    <t>There aren’t many options available locally</t>
  </si>
  <si>
    <t>You said that you had a mostly negative attitude towards private healthcare. Which of the following reasons best explains why?Please select up to three of the following</t>
  </si>
  <si>
    <t xml:space="preserve">BASE: Have a positive attitude towards private healthcare
</t>
  </si>
  <si>
    <t>Expensive</t>
  </si>
  <si>
    <t>High-quality</t>
  </si>
  <si>
    <t>Efficient</t>
  </si>
  <si>
    <t>Luxury</t>
  </si>
  <si>
    <t>Reliable</t>
  </si>
  <si>
    <t>Convenient</t>
  </si>
  <si>
    <t>Exclusive</t>
  </si>
  <si>
    <t>Elite</t>
  </si>
  <si>
    <t>Personalized</t>
  </si>
  <si>
    <t>Comfortable</t>
  </si>
  <si>
    <t>Flexible</t>
  </si>
  <si>
    <t>Innovative</t>
  </si>
  <si>
    <t>Inaccessible</t>
  </si>
  <si>
    <t>Affordable</t>
  </si>
  <si>
    <t>Unnecessary</t>
  </si>
  <si>
    <t>Confusing</t>
  </si>
  <si>
    <t>Unreliable</t>
  </si>
  <si>
    <t>Low-quality</t>
  </si>
  <si>
    <t>Out-dated</t>
  </si>
  <si>
    <t>Slow</t>
  </si>
  <si>
    <t>None of the above</t>
  </si>
  <si>
    <t>Which of the following describes your perception of private healthcare, if any?Please select any which apply</t>
  </si>
  <si>
    <t xml:space="preserve"> Having the option to use private healthcare improves my overall confidence in accessing healthcare when I need it.</t>
  </si>
  <si>
    <t xml:space="preserve"> All workplaces should offer private healthcare as part of their employee benefits package.</t>
  </si>
  <si>
    <t xml:space="preserve"> The ability to access healthcare services at convenient times is more important to me than whether the service is public or private.</t>
  </si>
  <si>
    <t xml:space="preserve"> I would be willing to pay for faster and more efficient healthcare when needed.</t>
  </si>
  <si>
    <t>Strongly Agree</t>
  </si>
  <si>
    <t>Agree</t>
  </si>
  <si>
    <t>Neither Agree nor Disagree</t>
  </si>
  <si>
    <t>Disagree</t>
  </si>
  <si>
    <t>Strongly Disagree</t>
  </si>
  <si>
    <t>Total Agree:</t>
  </si>
  <si>
    <t>Total Disagree:</t>
  </si>
  <si>
    <t>Grid Summary: To what extent do you agree or disagree with the following statements?</t>
  </si>
  <si>
    <t>To what extent do you agree or disagree with the following statements?: I would be willing to pay for faster and more efficient healthcare when needed.</t>
  </si>
  <si>
    <t>To what extent do you agree or disagree with the following statements?: Having the option to use private healthcare improves my overall confidence in accessing healthcare when I need it.</t>
  </si>
  <si>
    <t>To what extent do you agree or disagree with the following statements?: All workplaces should offer private healthcare as part of their employee benefits package.</t>
  </si>
  <si>
    <t>To what extent do you agree or disagree with the following statements?: The ability to access healthcare services at convenient times is more important to me than whether the service is public or private.</t>
  </si>
  <si>
    <t>Yes, I would consider it</t>
  </si>
  <si>
    <t>No, I would never consider it</t>
  </si>
  <si>
    <t xml:space="preserve"> Would you personally consider using private healthcare if you needed treatment in the future?</t>
  </si>
  <si>
    <t>Quite likely</t>
  </si>
  <si>
    <t>Quite unlikely</t>
  </si>
  <si>
    <t xml:space="preserve"> How likely would you be to use private healthcare in the next 12 months if you needed treatment?</t>
  </si>
  <si>
    <t>If I had to wait too long to get the treatment I needed with the NHS</t>
  </si>
  <si>
    <t>If I - or a family member - needed urgent and serious care that I could not access via the NHS</t>
  </si>
  <si>
    <t>If I needed a scan or other form of diagnostic treatment quickly</t>
  </si>
  <si>
    <t>If I started to earn more money / came into more money</t>
  </si>
  <si>
    <t>If my GP or another trusted professional recommended I seek private care</t>
  </si>
  <si>
    <t>If it offered newer or more advanced treatments/options than the NHS</t>
  </si>
  <si>
    <t>If there were payment plans allowing me to spread out the cost over time</t>
  </si>
  <si>
    <t>If I needed a GP appointment very quickly</t>
  </si>
  <si>
    <t>If I needed a second opinion from a medical professional</t>
  </si>
  <si>
    <t>If there was a particularly well-respected / well-regarded professional in the private sector</t>
  </si>
  <si>
    <t>If I heard positive experiences or recommendations from friends/family who used private healthcare</t>
  </si>
  <si>
    <t>If I needed an appointment that fit in with my busy schedule</t>
  </si>
  <si>
    <t>If I had better information on how to access and choose private healthcare providers</t>
  </si>
  <si>
    <t>None of the above - I would not consider private healthcare in any of these situations</t>
  </si>
  <si>
    <t>In which of the following circumstances, if any, would you consider using private healthcare?Please select any which apply</t>
  </si>
  <si>
    <t>Access to treatments, equipment, or procedures not yet widely available on the NHS</t>
  </si>
  <si>
    <t>Genetic or personalised medicine options (e.g., individualized screening)</t>
  </si>
  <si>
    <t>Experimental treatments or participation in private clinical trials</t>
  </si>
  <si>
    <t>Virtual or app-based services for immediate specialist advice</t>
  </si>
  <si>
    <t>Greater use of AI or digital tools for faster diagnoses or consultations</t>
  </si>
  <si>
    <t>Robotic-assisted surgeries or similar advanced surgical techniques</t>
  </si>
  <si>
    <t>Would any of the following healthcare innovations or newer services make you more likely to consider private healthcare if you needed treatment?Select all that apply</t>
  </si>
  <si>
    <t>I could never afford it </t>
  </si>
  <si>
    <t>You can get access to the same medical professionals in the NHS</t>
  </si>
  <si>
    <t>I don’t approve of private healthcare in principle </t>
  </si>
  <si>
    <t>It doesn’t seem like it’s for people like me</t>
  </si>
  <si>
    <t>I can’t ever imagine my health becoming such a problem that I would need it</t>
  </si>
  <si>
    <t>The quality of care isn’t worth the money</t>
  </si>
  <si>
    <t>There aren’t any private healthcare practices near me</t>
  </si>
  <si>
    <t>I would worry my health records wouldn’t be transferred in the right way between the NHS and the private sector</t>
  </si>
  <si>
    <t>I would never know where to go to access it</t>
  </si>
  <si>
    <t>It all looks so complicated to access treatment</t>
  </si>
  <si>
    <t>You said that you would not consider using private healthcare in the future. Which of the following reasons best explains why?Please select any which apply </t>
  </si>
  <si>
    <t xml:space="preserve">BASE: Have a negative attitude towards private healthcare
</t>
  </si>
  <si>
    <t>Yes, if I came into a lot of money, I would consider it </t>
  </si>
  <si>
    <t>No, even if I came into a lot of money, I would still not consider it </t>
  </si>
  <si>
    <t xml:space="preserve"> You said that you would not consider private healthcare because you can’t afford it. If you somehow came into a lot of money, would you then consider it? </t>
  </si>
  <si>
    <t xml:space="preserve">BASE: Would not consider private healthcare
</t>
  </si>
  <si>
    <t>Less than £20</t>
  </si>
  <si>
    <t>£20 to £40</t>
  </si>
  <si>
    <t>£41 to £60</t>
  </si>
  <si>
    <t>£61 to £80</t>
  </si>
  <si>
    <t>£81 to £100</t>
  </si>
  <si>
    <t>£101 to £150</t>
  </si>
  <si>
    <t>£151 to £200</t>
  </si>
  <si>
    <t>£201 to £250</t>
  </si>
  <si>
    <t>£251 to £300</t>
  </si>
  <si>
    <t>£301 to £400</t>
  </si>
  <si>
    <t>£401 to £500</t>
  </si>
  <si>
    <t>£501 to £750</t>
  </si>
  <si>
    <t>£751 to £1,000</t>
  </si>
  <si>
    <t>£1,000 or more</t>
  </si>
  <si>
    <t xml:space="preserve"> How much would you guess that a single GP appointment through private healthcare tends to cost?</t>
  </si>
  <si>
    <t>Option 1</t>
  </si>
  <si>
    <t>Less than £100</t>
  </si>
  <si>
    <t>£1,001 to £1,500</t>
  </si>
  <si>
    <t>£1,501 to £2,000</t>
  </si>
  <si>
    <t>£2,001 to £2,500</t>
  </si>
  <si>
    <t>£2,501 to £5,000</t>
  </si>
  <si>
    <t>More than £5,000</t>
  </si>
  <si>
    <t xml:space="preserve"> How much would you guess that getting a CT scan through private healthcare tends to cost?</t>
  </si>
  <si>
    <t xml:space="preserve"> GP appointment - typically between £40 and £200</t>
  </si>
  <si>
    <t xml:space="preserve"> Routine consultation - typically around £200</t>
  </si>
  <si>
    <t xml:space="preserve"> Hip/knee replacement - typically between £9,000 and £15,000</t>
  </si>
  <si>
    <t xml:space="preserve"> Cataract surgery - typically between £2,000 and £4,000</t>
  </si>
  <si>
    <t>I could definitely afford it </t>
  </si>
  <si>
    <t>I could probably afford it</t>
  </si>
  <si>
    <t>I could find a way if I really wanted to</t>
  </si>
  <si>
    <t>I could probably not afford it</t>
  </si>
  <si>
    <t>I could definitely not afford it</t>
  </si>
  <si>
    <t>You said that you would not consider private healthcare because you can’t afford it. Here is a list of the average cost of various services available through private healthcare. For each, please say whether you could afford it on reflection.: GP appointment - typically between £40 and £200</t>
  </si>
  <si>
    <t xml:space="preserve"> MRI scan - typically between £190 and £885:You said that you would not consider private healthcare because you can’t afford it. Here is a list of the average cost of various services available through private healthcare. For each, please say whether you could afford it on reflection.: Diagnostic test</t>
  </si>
  <si>
    <t xml:space="preserve"> CT scan - typically between £430 and £910:You said that you would not consider private healthcare because you can’t afford it. Here is a list of the average cost of various services available through private healthcare. For each, please say whether you could afford it on reflection.: Diagnostic test</t>
  </si>
  <si>
    <t>You said that you would not consider private healthcare because you can’t afford it. Here is a list of the average cost of various services available through private healthcare. For each, please say whether you could afford it on reflection.: Routine consultation - typically around £200</t>
  </si>
  <si>
    <t>You said that you would not consider private healthcare because you can’t afford it. Here is a list of the average cost of various services available through private healthcare. For each, please say whether you could afford it on reflection.: Hip/knee replacement - typically between £9,000 and £15,000</t>
  </si>
  <si>
    <t>You said that you would not consider private healthcare because you can’t afford it. Here is a list of the average cost of various services available through private healthcare. For each, please say whether you could afford it on reflection.: Cataract surgery - typically between £2,000 and £4,000</t>
  </si>
  <si>
    <t>£100 - £249</t>
  </si>
  <si>
    <t>£250 - £499</t>
  </si>
  <si>
    <t>£500 - £749</t>
  </si>
  <si>
    <t>£750 - £999</t>
  </si>
  <si>
    <t>£1,000 - £1,499</t>
  </si>
  <si>
    <t>£1,500 - £1,999</t>
  </si>
  <si>
    <t>£2,000 - £2,999</t>
  </si>
  <si>
    <t>£3,000 - £3,999</t>
  </si>
  <si>
    <t>£4,000 - £4,999</t>
  </si>
  <si>
    <t>£5,000 - £7,499</t>
  </si>
  <si>
    <t>£7,500 - £9,999</t>
  </si>
  <si>
    <t>£10,000 or more</t>
  </si>
  <si>
    <t xml:space="preserve"> You said that the last time you used private healthcare, you paid for it yourself (“self-pay”). How much did you pay for the healthcare you received in this instance?Please give your best estimate.</t>
  </si>
  <si>
    <t>From my savings</t>
  </si>
  <si>
    <t>From my direct account (i.e. disposable income)</t>
  </si>
  <si>
    <t>With help from friends and/or family</t>
  </si>
  <si>
    <t>Taking out a loan</t>
  </si>
  <si>
    <t>With help from my workplace</t>
  </si>
  <si>
    <t>And how did you pay for this?Select any which apply  </t>
  </si>
  <si>
    <t>£100 to £500</t>
  </si>
  <si>
    <t>£501 to £1,000</t>
  </si>
  <si>
    <t>£1,001 to £2,500</t>
  </si>
  <si>
    <t>£5,001 to £10,000</t>
  </si>
  <si>
    <t>£10,001 to £20,000</t>
  </si>
  <si>
    <t>More than £20,000</t>
  </si>
  <si>
    <t xml:space="preserve"> Approximately how much have you spent on private healthcare in the last year in total, not just for yourself?Please give your best estimate.</t>
  </si>
  <si>
    <t>Much more likely </t>
  </si>
  <si>
    <t>Somewhat more likely</t>
  </si>
  <si>
    <t>Neither more nor less likely</t>
  </si>
  <si>
    <t>Somewhat less likely</t>
  </si>
  <si>
    <t>Much less likely</t>
  </si>
  <si>
    <t xml:space="preserve"> For patients who pay themselves (“self pay”), rather than using their private health insurance schemes, many private healthcare providers offer payment plans to enable people to stagger their payments over time.Would this make it more or less likely that you would use private health services, or make no difference? </t>
  </si>
  <si>
    <t>I don’t think it would be worth the money </t>
  </si>
  <si>
    <t>Even then, I don’t think I could afford it</t>
  </si>
  <si>
    <t>It wouldn’t feel like it was for people like me</t>
  </si>
  <si>
    <t>There isn’t anywhere near me I could access treatment</t>
  </si>
  <si>
    <t>I would not use private healthcare for other reasons (please state)</t>
  </si>
  <si>
    <t>I would not know how to access care</t>
  </si>
  <si>
    <t>We pay national insurance for free healthcare</t>
  </si>
  <si>
    <t>The move towards private healthcare is I determining the present system We need to put more funds into that instead of giving work t o private com p anies</t>
  </si>
  <si>
    <t>Not all assessments are recognised by the NHS so could cause future problems (i.e. autism assessment)</t>
  </si>
  <si>
    <t>it bankrupted my father</t>
  </si>
  <si>
    <t>Prefer to pay off my mortgage</t>
  </si>
  <si>
    <t>You said that even if you came into a lot of money, you would not consider private healthcare. Which of the following reasons best explains why? Please select any which apply</t>
  </si>
  <si>
    <t xml:space="preserve">BASE: Would never consider private healthcare because they can not afford it
</t>
  </si>
  <si>
    <t>I would always try the NHS first </t>
  </si>
  <si>
    <t>I would be more likely to try the NHS first, but depending on the health issue I could imagine turning straight to private healthcare</t>
  </si>
  <si>
    <t>I would be more likely to turn straight to private healthcare, but depending on the issue I could imagine trying the NHS first</t>
  </si>
  <si>
    <t>I would always turn straight to private healthcare</t>
  </si>
  <si>
    <t xml:space="preserve"> You said that you would consider private healthcare in the future if you needed treatment. If this happened, would you first try to use the NHS, or would you turn straight to private healthcare? </t>
  </si>
  <si>
    <t xml:space="preserve">BASE: Would not consider private healthcare even if they could afford it
</t>
  </si>
  <si>
    <t xml:space="preserve"> GP appointment </t>
  </si>
  <si>
    <t xml:space="preserve"> Consultation with doctor </t>
  </si>
  <si>
    <t xml:space="preserve"> Consultation with other healthcare professional</t>
  </si>
  <si>
    <t xml:space="preserve"> Diagnostic treatment (i.e. a scan)</t>
  </si>
  <si>
    <t xml:space="preserve"> Minor operation where you went home on the same day</t>
  </si>
  <si>
    <t xml:space="preserve"> Major operation where you needed to stay overnight</t>
  </si>
  <si>
    <t xml:space="preserve"> Ongoing treatment for a serious problem (i.e. cancer treatment)</t>
  </si>
  <si>
    <t>I would try to use the NHS first</t>
  </si>
  <si>
    <t>I would turn straight to private healthcare</t>
  </si>
  <si>
    <t>Grid Summary: For each of the following types of healthcare you might need to access, would you be more likely to try to use the NHS first, or to turn straight to private healthcare?</t>
  </si>
  <si>
    <t>For each of the following types of healthcare you might need to access, would you be more likely to try to use the NHS first, or to turn straight to private healthcare?: GP appointment </t>
  </si>
  <si>
    <t>For each of the following types of healthcare you might need to access, would you be more likely to try to use the NHS first, or to turn straight to private healthcare?: Consultation with doctor </t>
  </si>
  <si>
    <t>For each of the following types of healthcare you might need to access, would you be more likely to try to use the NHS first, or to turn straight to private healthcare?: Consultation with other healthcare professional</t>
  </si>
  <si>
    <t>For each of the following types of healthcare you might need to access, would you be more likely to try to use the NHS first, or to turn straight to private healthcare?: Diagnostic treatment (i.e. a scan)</t>
  </si>
  <si>
    <t>For each of the following types of healthcare you might need to access, would you be more likely to try to use the NHS first, or to turn straight to private healthcare?: Minor operation where you went home on the same day</t>
  </si>
  <si>
    <t>For each of the following types of healthcare you might need to access, would you be more likely to try to use the NHS first, or to turn straight to private healthcare?: Major operation where you needed to stay overnight</t>
  </si>
  <si>
    <t>For each of the following types of healthcare you might need to access, would you be more likely to try to use the NHS first, or to turn straight to private healthcare?: Ongoing treatment for a serious problem (i.e. cancer treatment)</t>
  </si>
  <si>
    <t>I can be seen more quickly </t>
  </si>
  <si>
    <t>The quality of care is very high</t>
  </si>
  <si>
    <t>Appointments would likely be at more convenient times</t>
  </si>
  <si>
    <t>Getting in and out of appointments is much quicker</t>
  </si>
  <si>
    <t>I can be seen face-to-face</t>
  </si>
  <si>
    <t>There is a greater choice of healthcare professionals</t>
  </si>
  <si>
    <t>Sorting out appointments is less stressful</t>
  </si>
  <si>
    <t>I would be treated with more respect</t>
  </si>
  <si>
    <t>It comes with the benefits package via my work (or my partner’s work)</t>
  </si>
  <si>
    <t>You said that you would consider private healthcare in the future. Which of the following reasons best explains why?Select any which apply</t>
  </si>
  <si>
    <t>Much more likely to apply </t>
  </si>
  <si>
    <t>Somewhat more likely to apply </t>
  </si>
  <si>
    <t>Neither more nor less likely to apply</t>
  </si>
  <si>
    <t>Somewhat less likely to apply</t>
  </si>
  <si>
    <t>Much less likely to apply</t>
  </si>
  <si>
    <t xml:space="preserve"> Would you be more or less likely to apply for a new job if you knew that job had private health insurance included in your overall package? </t>
  </si>
  <si>
    <t xml:space="preserve"> You said you would be open to using private healthcare but have not used it in the past. Do you know where you would go to receive more information? </t>
  </si>
  <si>
    <t>The websites of the various private healthcare providers</t>
  </si>
  <si>
    <t>People I know who have used private healthcare before</t>
  </si>
  <si>
    <t>A local private healthcare centre near me</t>
  </si>
  <si>
    <t>An independent consumer website like Which? </t>
  </si>
  <si>
    <t>You said that you were open to using private healthcare and that you knew where to go for additional information. Which of the following sources of information would you be most likely to use? Select all that apply</t>
  </si>
  <si>
    <t>The private healthcare providers </t>
  </si>
  <si>
    <t>GPs/Healthcare professionals</t>
  </si>
  <si>
    <t>Consumer websites / publications like Which?</t>
  </si>
  <si>
    <t>The media</t>
  </si>
  <si>
    <t>Local councils</t>
  </si>
  <si>
    <t>You said that you were open to using private healthcare but that you did not know where to go for additional information. Who, if anyone, do you think should provide information on private healthcare? Select all that apply  </t>
  </si>
  <si>
    <t xml:space="preserve">BASE: Know where to go for additional information on private healthcare
</t>
  </si>
  <si>
    <t>Holidays and trips away</t>
  </si>
  <si>
    <t>Going out to restaurants, cafes and pubs etc.</t>
  </si>
  <si>
    <t>New clothes</t>
  </si>
  <si>
    <t>Home improvements</t>
  </si>
  <si>
    <t>Buying more expensive groceries </t>
  </si>
  <si>
    <t>Entertainment packages like Netflix</t>
  </si>
  <si>
    <t>Lunches, snacks and drinks bought out</t>
  </si>
  <si>
    <t>None of the above - I would not cut back on any of these to make sure I could afford private healthcare</t>
  </si>
  <si>
    <t>Birthday and Christmas presents</t>
  </si>
  <si>
    <t>Transport (e.g. the amount you drive)</t>
  </si>
  <si>
    <t>You said that you have used or  would consider using private healthcare in the future. Which of the following expenditures, if any, would you cut back on to ensure that you had enough money to pay for private healthcare if you needed treatment?Select any which apply</t>
  </si>
  <si>
    <t xml:space="preserve">BASE: Don't know where to go for additional information on private healthcare
</t>
  </si>
  <si>
    <t>Full Results</t>
  </si>
  <si>
    <t>BASE: Used private healthcare services in the past</t>
  </si>
  <si>
    <t>BASE: Used private healthcare services in the past 12 months</t>
  </si>
  <si>
    <t>BASE: Used privated healthcare services in the past</t>
  </si>
  <si>
    <t>BASE: Used private healthcare service in the past</t>
  </si>
  <si>
    <t xml:space="preserve">BASE: Paid for their own private healthcare </t>
  </si>
  <si>
    <t>BASE:  Used private health insurance plan</t>
  </si>
  <si>
    <t xml:space="preserve">BASE: Expect to use more private healthcare in the future
</t>
  </si>
  <si>
    <t>BASE: Used private health insurance plan</t>
  </si>
  <si>
    <t xml:space="preserve">BASE: Have a negative attitude towards private healthcare
</t>
  </si>
  <si>
    <t>BASE: Have a positive attitude towards private healthcare</t>
  </si>
  <si>
    <t xml:space="preserve">BASE: Would not consider using private healthcare in the future
</t>
  </si>
  <si>
    <t xml:space="preserve">BASE: Would not consider private healthcare because they cannot afford it
</t>
  </si>
  <si>
    <t>BASE: Would not consider private healthcare because they cannot afford it</t>
  </si>
  <si>
    <t>Grid Summary:  You said that you would not consider private healthcare because you can’t afford it. Here is a list of the average cost of various services available through private healthcare. For each, please say whether you could afford it on reflection.</t>
  </si>
  <si>
    <t>MRI scan - typically between £190 and £885</t>
  </si>
  <si>
    <t xml:space="preserve"> CT scan - typically between £430 and £910</t>
  </si>
  <si>
    <t xml:space="preserve"> Ultrasound - typically between £300 and £400:You said that you would not consider private healthcare because you can’t afford it. Here is a list of the average cost of various services available through private healthcare. For each, please say whether you could afford it on reflection.: Diagnostic test</t>
  </si>
  <si>
    <t>Ultrasound - typically between £300 and £400</t>
  </si>
  <si>
    <t xml:space="preserve"> Hip/knee replacement - typically between £9,000 and £15,000: You said that you would not consider private healthcare because you can’t afford it. Here is a list of the average cost of various services available through private healthcare. For each, please say whether you could afford it on reflection.</t>
  </si>
  <si>
    <t xml:space="preserve"> Cataract surgery - typically between £2,000 and £4,000: You said that you would not consider private healthcare because you can’t afford it. Here is a list of the average cost of various services available through private healthcare. For each, please say whether you could afford it on reflection.</t>
  </si>
  <si>
    <t xml:space="preserve">BASE: Would not consider private healthcare because they cannot afford it
</t>
  </si>
  <si>
    <t>Ultrasound - typically between £300 and £400:You said that you would not consider private healthcare because you can’t afford it. Here is a list of the average cost of various services available through private healthcare. For each, please say whether you could afford it on reflection.: Diagnostic test</t>
  </si>
  <si>
    <t xml:space="preserve">BASE: Paid for their own healthcare
</t>
  </si>
  <si>
    <t xml:space="preserve">BASE: Would consider private healthcare in the future
</t>
  </si>
  <si>
    <t xml:space="preserve">BASE: Paid for their own healthcare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</si>
</sst>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rgb="FF000000"/>
      <name val="Calibri"/>
      <family val="2"/>
      <scheme val="minor"/>
    </font>
    <font>
      <b/>
      <sz val="18"/>
      <color rgb="FF000000"/>
      <name val="Calibri"/>
      <family val="2"/>
    </font>
    <font>
      <b/>
      <sz val="14"/>
      <color rgb="FF000000"/>
      <name val="Calibri"/>
      <family val="2"/>
    </font>
    <font>
      <sz val="14"/>
      <color rgb="FF000000"/>
      <name val="Calibri"/>
      <family val="2"/>
    </font>
    <font>
      <sz val="13"/>
      <color rgb="FF000000"/>
      <name val="Calibri"/>
      <family val="2"/>
    </font>
    <font>
      <i/>
      <sz val="13"/>
      <color rgb="FF000000"/>
      <name val="Calibri"/>
      <family val="2"/>
    </font>
    <font>
      <i/>
      <u/>
      <sz val="13"/>
      <color theme="10"/>
      <name val="Calibri"/>
      <family val="2"/>
    </font>
    <font>
      <b/>
      <sz val="11"/>
      <color rgb="FF000000"/>
      <name val="Calibri"/>
      <family val="2"/>
    </font>
    <font>
      <sz val="11"/>
      <color rgb="FF000000"/>
      <name val="Calibri"/>
      <family val="2"/>
    </font>
    <font>
      <u/>
      <sz val="11"/>
      <color theme="10"/>
      <name val="Calibri"/>
      <family val="2"/>
    </font>
    <font>
      <b/>
      <sz val="12"/>
      <color rgb="FF000000"/>
      <name val="Calibri"/>
      <family val="2"/>
    </font>
    <font>
      <b/>
      <i/>
      <sz val="11"/>
      <color rgb="FF000000"/>
      <name val="Calibri"/>
      <family val="2"/>
    </font>
    <font>
      <u/>
      <sz val="11"/>
      <color theme="10"/>
      <name val="Calibri"/>
      <family val="2"/>
      <scheme val="minor"/>
    </font>
    <font>
      <b/>
      <i/>
      <sz val="11"/>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2">
    <xf numFmtId="0" fontId="0" fillId="0" borderId="0"/>
    <xf numFmtId="0" fontId="12" fillId="0" borderId="0" applyNumberFormat="0" applyFill="0" applyBorder="0" applyAlignment="0" applyProtection="0"/>
  </cellStyleXfs>
  <cellXfs count="41">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9" fontId="8" fillId="0" borderId="0" xfId="0" applyNumberFormat="1" applyFont="1" applyAlignment="1">
      <alignment horizontal="center" vertical="center"/>
    </xf>
    <xf numFmtId="0" fontId="8" fillId="0" borderId="0" xfId="0" applyFont="1" applyAlignment="1">
      <alignment horizontal="center" vertical="center" wrapText="1"/>
    </xf>
    <xf numFmtId="0" fontId="8" fillId="0" borderId="1" xfId="0" applyFont="1" applyBorder="1"/>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9" fillId="0" borderId="0" xfId="0" applyFont="1" applyAlignment="1">
      <alignment horizontal="center"/>
    </xf>
    <xf numFmtId="0" fontId="8" fillId="0" borderId="1" xfId="0" applyFont="1" applyBorder="1" applyAlignment="1">
      <alignment horizontal="center" vertical="center"/>
    </xf>
    <xf numFmtId="9" fontId="8" fillId="0" borderId="2" xfId="0" applyNumberFormat="1" applyFont="1" applyBorder="1" applyAlignment="1">
      <alignment horizontal="center" vertical="center"/>
    </xf>
    <xf numFmtId="0" fontId="11" fillId="0" borderId="0" xfId="0" applyFont="1"/>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1" xfId="0" applyFont="1" applyBorder="1" applyAlignment="1">
      <alignment horizontal="center" vertical="center"/>
    </xf>
    <xf numFmtId="0" fontId="10" fillId="0" borderId="0" xfId="0" applyFont="1" applyAlignment="1">
      <alignment vertical="top" wrapText="1"/>
    </xf>
    <xf numFmtId="0" fontId="8" fillId="0" borderId="1" xfId="0" applyFont="1" applyBorder="1" applyAlignment="1">
      <alignment horizontal="center" vertical="center"/>
    </xf>
    <xf numFmtId="9" fontId="8" fillId="2" borderId="0" xfId="0" applyNumberFormat="1" applyFont="1" applyFill="1" applyAlignment="1">
      <alignment horizontal="center" vertical="center"/>
    </xf>
    <xf numFmtId="0" fontId="0" fillId="0" borderId="0" xfId="0" applyAlignment="1">
      <alignment wrapText="1"/>
    </xf>
    <xf numFmtId="0" fontId="13" fillId="0" borderId="0" xfId="0" applyFont="1"/>
    <xf numFmtId="0" fontId="0" fillId="0" borderId="0" xfId="0" applyFont="1"/>
    <xf numFmtId="0" fontId="12" fillId="0" borderId="0" xfId="1"/>
    <xf numFmtId="9" fontId="8" fillId="3" borderId="0" xfId="0" applyNumberFormat="1" applyFont="1" applyFill="1" applyAlignment="1">
      <alignment horizontal="center" vertical="center"/>
    </xf>
    <xf numFmtId="0" fontId="8" fillId="3" borderId="0" xfId="0" applyFont="1" applyFill="1" applyAlignment="1">
      <alignment horizontal="center" vertical="center" wrapText="1"/>
    </xf>
    <xf numFmtId="0" fontId="8" fillId="0" borderId="1" xfId="0" applyFont="1" applyBorder="1" applyAlignment="1">
      <alignment wrapText="1"/>
    </xf>
    <xf numFmtId="0" fontId="11" fillId="0" borderId="0" xfId="0" applyFont="1" applyAlignment="1">
      <alignment wrapText="1"/>
    </xf>
    <xf numFmtId="0" fontId="0" fillId="3" borderId="0" xfId="0"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workbookViewId="0"/>
  </sheetViews>
  <sheetFormatPr defaultColWidth="10.90625" defaultRowHeight="14.5" x14ac:dyDescent="0.35"/>
  <sheetData>
    <row r="7" spans="6:12" ht="40" customHeight="1" x14ac:dyDescent="0.35">
      <c r="F7" s="25" t="s">
        <v>0</v>
      </c>
      <c r="G7" s="26"/>
      <c r="H7" s="26"/>
      <c r="I7" s="26"/>
      <c r="J7" s="26"/>
      <c r="K7" s="26"/>
      <c r="L7" s="26"/>
    </row>
    <row r="10" spans="6:12" ht="20" customHeight="1" x14ac:dyDescent="0.45">
      <c r="F10" s="2" t="s">
        <v>1</v>
      </c>
      <c r="K10" s="3" t="s">
        <v>2</v>
      </c>
    </row>
    <row r="11" spans="6:12" ht="20" customHeight="1" x14ac:dyDescent="0.45">
      <c r="F11" s="2" t="s">
        <v>3</v>
      </c>
      <c r="K11" s="3" t="s">
        <v>4</v>
      </c>
    </row>
    <row r="12" spans="6:12" ht="20" customHeight="1" x14ac:dyDescent="0.45">
      <c r="F12" s="2" t="s">
        <v>5</v>
      </c>
      <c r="K12" s="3" t="s">
        <v>6</v>
      </c>
    </row>
    <row r="13" spans="6:12" ht="20" customHeight="1" x14ac:dyDescent="0.45">
      <c r="F13" s="2" t="s">
        <v>7</v>
      </c>
      <c r="K13" s="3">
        <v>2011</v>
      </c>
    </row>
    <row r="14" spans="6:12" ht="18.5" x14ac:dyDescent="0.45">
      <c r="F14" s="2"/>
    </row>
    <row r="15" spans="6:12" ht="18.5" x14ac:dyDescent="0.45">
      <c r="F15" s="2"/>
    </row>
    <row r="16" spans="6:12" ht="18.5" x14ac:dyDescent="0.45">
      <c r="F16" s="2" t="s">
        <v>8</v>
      </c>
    </row>
    <row r="17" spans="6:13" ht="50" customHeight="1" x14ac:dyDescent="0.35">
      <c r="F17" s="27" t="s">
        <v>9</v>
      </c>
      <c r="G17" s="26"/>
      <c r="H17" s="26"/>
      <c r="I17" s="26"/>
      <c r="J17" s="26"/>
      <c r="K17" s="26"/>
      <c r="L17" s="26"/>
      <c r="M17" s="26"/>
    </row>
    <row r="19" spans="6:13" ht="30" customHeight="1" x14ac:dyDescent="0.35">
      <c r="F19" s="4" t="s">
        <v>10</v>
      </c>
    </row>
    <row r="20" spans="6:13" ht="17" x14ac:dyDescent="0.3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BA16"/>
  <sheetViews>
    <sheetView showGridLines="0" workbookViewId="0">
      <pane xSplit="2" topLeftCell="C1" activePane="topRight" state="frozen"/>
      <selection pane="topRight" activeCell="AF7" sqref="AF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99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ht="43.5" x14ac:dyDescent="0.35">
      <c r="B9" s="15" t="s">
        <v>96</v>
      </c>
      <c r="C9" s="14">
        <v>0.330913474371056</v>
      </c>
      <c r="D9" s="14">
        <v>0.35358348572903597</v>
      </c>
      <c r="E9" s="14">
        <v>0.30909091436699399</v>
      </c>
      <c r="F9" s="14"/>
      <c r="G9" s="14">
        <v>0.28174723069667301</v>
      </c>
      <c r="H9" s="14">
        <v>0.35106427680111602</v>
      </c>
      <c r="I9" s="14">
        <v>0.34175332995788599</v>
      </c>
      <c r="J9" s="14">
        <v>0.28379259773538801</v>
      </c>
      <c r="K9" s="14">
        <v>0.33801676205353598</v>
      </c>
      <c r="L9" s="14">
        <v>0.37180493765440098</v>
      </c>
      <c r="M9" s="14"/>
      <c r="N9" s="14">
        <v>0.50200405069534404</v>
      </c>
      <c r="O9" s="14">
        <v>0.307017701903327</v>
      </c>
      <c r="P9" s="14">
        <v>0.28284105204506199</v>
      </c>
      <c r="Q9" s="14">
        <v>0.20802443842531301</v>
      </c>
      <c r="R9" s="14"/>
      <c r="S9" s="14">
        <v>0.430552642170626</v>
      </c>
      <c r="T9" s="14">
        <v>0.35909306802987401</v>
      </c>
      <c r="U9" s="14">
        <v>0.335311903067599</v>
      </c>
      <c r="V9" s="14">
        <v>0.31298721648158101</v>
      </c>
      <c r="W9" s="14">
        <v>0.31309629163970099</v>
      </c>
      <c r="X9" s="14">
        <v>0.34145548600404102</v>
      </c>
      <c r="Y9" s="14">
        <v>0.249732791837534</v>
      </c>
      <c r="Z9" s="14">
        <v>0.31014728003383701</v>
      </c>
      <c r="AA9" s="14">
        <v>0.356629609131492</v>
      </c>
      <c r="AB9" s="14">
        <v>0.24251012904411201</v>
      </c>
      <c r="AC9" s="14">
        <v>0.313062675536526</v>
      </c>
      <c r="AD9" s="14">
        <v>0.240058997906129</v>
      </c>
      <c r="AE9" s="14"/>
      <c r="AF9" s="14">
        <v>0.37214228861195298</v>
      </c>
      <c r="AG9" s="14">
        <v>0.37388396689512898</v>
      </c>
      <c r="AH9" s="14">
        <v>0.41600994961397603</v>
      </c>
      <c r="AI9" s="14">
        <v>0.20154353006353801</v>
      </c>
      <c r="AJ9" s="14"/>
      <c r="AK9" s="14">
        <v>0.404462862850128</v>
      </c>
      <c r="AL9" s="14">
        <v>0.34373727478966098</v>
      </c>
      <c r="AM9" s="14">
        <v>0.34339647553132102</v>
      </c>
      <c r="AN9" s="14">
        <v>0.39970969383890897</v>
      </c>
      <c r="AO9" s="14"/>
      <c r="AP9" s="14">
        <v>0.38010380341704098</v>
      </c>
      <c r="AQ9" s="14">
        <v>0.36595950880093597</v>
      </c>
      <c r="AR9" s="14">
        <v>0.32179488365013897</v>
      </c>
      <c r="AS9" s="14"/>
      <c r="AT9" s="14">
        <v>1</v>
      </c>
      <c r="AU9" s="14">
        <v>0</v>
      </c>
      <c r="AV9" s="14"/>
      <c r="AW9" s="14">
        <v>0.421713229744199</v>
      </c>
      <c r="AX9" s="14">
        <v>0.116642576903513</v>
      </c>
      <c r="AY9" s="14"/>
      <c r="AZ9" s="14">
        <v>0.32344373124824799</v>
      </c>
      <c r="BA9" s="14">
        <v>0.33724254269260401</v>
      </c>
    </row>
    <row r="10" spans="2:53" ht="43.5" x14ac:dyDescent="0.35">
      <c r="B10" s="15" t="s">
        <v>97</v>
      </c>
      <c r="C10" s="14">
        <v>0.65524282777651299</v>
      </c>
      <c r="D10" s="14">
        <v>0.63332888999263703</v>
      </c>
      <c r="E10" s="14">
        <v>0.67627194148654102</v>
      </c>
      <c r="F10" s="14"/>
      <c r="G10" s="14">
        <v>0.69975136864065901</v>
      </c>
      <c r="H10" s="14">
        <v>0.63527088464341197</v>
      </c>
      <c r="I10" s="14">
        <v>0.62787135996269605</v>
      </c>
      <c r="J10" s="14">
        <v>0.70804040242386801</v>
      </c>
      <c r="K10" s="14">
        <v>0.65208467852299001</v>
      </c>
      <c r="L10" s="14">
        <v>0.62345563259362502</v>
      </c>
      <c r="M10" s="14"/>
      <c r="N10" s="14">
        <v>0.48589938629664398</v>
      </c>
      <c r="O10" s="14">
        <v>0.68356342894740796</v>
      </c>
      <c r="P10" s="14">
        <v>0.70505748973561599</v>
      </c>
      <c r="Q10" s="14">
        <v>0.76984843487341603</v>
      </c>
      <c r="R10" s="14"/>
      <c r="S10" s="14">
        <v>0.55595879572424201</v>
      </c>
      <c r="T10" s="14">
        <v>0.626794565701008</v>
      </c>
      <c r="U10" s="14">
        <v>0.642456447172289</v>
      </c>
      <c r="V10" s="14">
        <v>0.68701278351841899</v>
      </c>
      <c r="W10" s="14">
        <v>0.66045068264333695</v>
      </c>
      <c r="X10" s="14">
        <v>0.65347572379052699</v>
      </c>
      <c r="Y10" s="14">
        <v>0.72495990757182105</v>
      </c>
      <c r="Z10" s="14">
        <v>0.678690631765971</v>
      </c>
      <c r="AA10" s="14">
        <v>0.62588414332756104</v>
      </c>
      <c r="AB10" s="14">
        <v>0.74475622602769398</v>
      </c>
      <c r="AC10" s="14">
        <v>0.67713841505737904</v>
      </c>
      <c r="AD10" s="14">
        <v>0.75994100209387105</v>
      </c>
      <c r="AE10" s="14"/>
      <c r="AF10" s="14">
        <v>0.61767185456943297</v>
      </c>
      <c r="AG10" s="14">
        <v>0.61347672427830902</v>
      </c>
      <c r="AH10" s="14">
        <v>0.57032207182413996</v>
      </c>
      <c r="AI10" s="14">
        <v>0.78194908362116</v>
      </c>
      <c r="AJ10" s="14"/>
      <c r="AK10" s="14">
        <v>0.57763133208648099</v>
      </c>
      <c r="AL10" s="14">
        <v>0.64604861814698999</v>
      </c>
      <c r="AM10" s="14">
        <v>0.63956591560862597</v>
      </c>
      <c r="AN10" s="14">
        <v>0.59471802775058702</v>
      </c>
      <c r="AO10" s="14"/>
      <c r="AP10" s="14">
        <v>0.60574121383827695</v>
      </c>
      <c r="AQ10" s="14">
        <v>0.61965916058378501</v>
      </c>
      <c r="AR10" s="14">
        <v>0.66486218788429796</v>
      </c>
      <c r="AS10" s="14"/>
      <c r="AT10" s="14">
        <v>0</v>
      </c>
      <c r="AU10" s="14">
        <v>1</v>
      </c>
      <c r="AV10" s="14"/>
      <c r="AW10" s="14">
        <v>0.56808037460928396</v>
      </c>
      <c r="AX10" s="14">
        <v>0.87082753469082896</v>
      </c>
      <c r="AY10" s="14"/>
      <c r="AZ10" s="14">
        <v>0.66826411596270796</v>
      </c>
      <c r="BA10" s="14">
        <v>0.64420996878657499</v>
      </c>
    </row>
    <row r="11" spans="2:53" x14ac:dyDescent="0.35">
      <c r="B11" s="15" t="s">
        <v>98</v>
      </c>
      <c r="C11" s="23">
        <v>1.3843697852431201E-2</v>
      </c>
      <c r="D11" s="23">
        <v>1.30876242783268E-2</v>
      </c>
      <c r="E11" s="23">
        <v>1.4637144146464399E-2</v>
      </c>
      <c r="F11" s="23"/>
      <c r="G11" s="23">
        <v>1.8501400662668099E-2</v>
      </c>
      <c r="H11" s="23">
        <v>1.36648385554716E-2</v>
      </c>
      <c r="I11" s="23">
        <v>3.0375310079417898E-2</v>
      </c>
      <c r="J11" s="23">
        <v>8.1669998407441404E-3</v>
      </c>
      <c r="K11" s="23">
        <v>9.8985594234737607E-3</v>
      </c>
      <c r="L11" s="23">
        <v>4.7394297519739196E-3</v>
      </c>
      <c r="M11" s="23"/>
      <c r="N11" s="23">
        <v>1.2096563008012E-2</v>
      </c>
      <c r="O11" s="23">
        <v>9.4188691492645606E-3</v>
      </c>
      <c r="P11" s="23">
        <v>1.2101458219322399E-2</v>
      </c>
      <c r="Q11" s="23">
        <v>2.2127126701271701E-2</v>
      </c>
      <c r="R11" s="23"/>
      <c r="S11" s="23">
        <v>1.34885621051326E-2</v>
      </c>
      <c r="T11" s="23">
        <v>1.4112366269118101E-2</v>
      </c>
      <c r="U11" s="23">
        <v>2.22316497601114E-2</v>
      </c>
      <c r="V11" s="23">
        <v>0</v>
      </c>
      <c r="W11" s="23">
        <v>2.64530257169623E-2</v>
      </c>
      <c r="X11" s="23">
        <v>5.06879020543288E-3</v>
      </c>
      <c r="Y11" s="23">
        <v>2.5307300590644798E-2</v>
      </c>
      <c r="Z11" s="23">
        <v>1.11620882001913E-2</v>
      </c>
      <c r="AA11" s="23">
        <v>1.7486247540946801E-2</v>
      </c>
      <c r="AB11" s="23">
        <v>1.2733644928193601E-2</v>
      </c>
      <c r="AC11" s="23">
        <v>9.7989094060951503E-3</v>
      </c>
      <c r="AD11" s="23">
        <v>0</v>
      </c>
      <c r="AE11" s="23"/>
      <c r="AF11" s="23">
        <v>1.01858568186133E-2</v>
      </c>
      <c r="AG11" s="23">
        <v>1.26393088265624E-2</v>
      </c>
      <c r="AH11" s="23">
        <v>1.36679785618849E-2</v>
      </c>
      <c r="AI11" s="23">
        <v>1.6507386315302498E-2</v>
      </c>
      <c r="AJ11" s="23"/>
      <c r="AK11" s="23">
        <v>1.7905805063391501E-2</v>
      </c>
      <c r="AL11" s="23">
        <v>1.0214107063348099E-2</v>
      </c>
      <c r="AM11" s="23">
        <v>1.7037608860053299E-2</v>
      </c>
      <c r="AN11" s="23">
        <v>5.5722784105047898E-3</v>
      </c>
      <c r="AO11" s="23"/>
      <c r="AP11" s="23">
        <v>1.4154982744682E-2</v>
      </c>
      <c r="AQ11" s="23">
        <v>1.43813306152788E-2</v>
      </c>
      <c r="AR11" s="23">
        <v>1.3342928465562801E-2</v>
      </c>
      <c r="AS11" s="23"/>
      <c r="AT11" s="23">
        <v>0</v>
      </c>
      <c r="AU11" s="23">
        <v>0</v>
      </c>
      <c r="AV11" s="23"/>
      <c r="AW11" s="23">
        <v>1.0206395646516301E-2</v>
      </c>
      <c r="AX11" s="23">
        <v>1.25298884056572E-2</v>
      </c>
      <c r="AY11" s="23"/>
      <c r="AZ11" s="23">
        <v>8.2921527890442402E-3</v>
      </c>
      <c r="BA11" s="23">
        <v>1.8547488520820901E-2</v>
      </c>
    </row>
    <row r="12" spans="2:53" x14ac:dyDescent="0.35">
      <c r="B12" s="16"/>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BA16"/>
  <sheetViews>
    <sheetView showGridLines="0" workbookViewId="0">
      <pane xSplit="2" topLeftCell="C1" activePane="topRight" state="frozen"/>
      <selection pane="topRight" activeCell="AF6" sqref="AF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516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1416</v>
      </c>
      <c r="D7" s="10">
        <v>721</v>
      </c>
      <c r="E7" s="10">
        <v>692</v>
      </c>
      <c r="F7" s="10"/>
      <c r="G7" s="10">
        <v>147</v>
      </c>
      <c r="H7" s="10">
        <v>283</v>
      </c>
      <c r="I7" s="10">
        <v>270</v>
      </c>
      <c r="J7" s="10">
        <v>242</v>
      </c>
      <c r="K7" s="10">
        <v>198</v>
      </c>
      <c r="L7" s="10">
        <v>276</v>
      </c>
      <c r="M7" s="10"/>
      <c r="N7" s="10">
        <v>466</v>
      </c>
      <c r="O7" s="10">
        <v>366</v>
      </c>
      <c r="P7" s="10">
        <v>273</v>
      </c>
      <c r="Q7" s="10">
        <v>303</v>
      </c>
      <c r="R7" s="10"/>
      <c r="S7" s="10">
        <v>212</v>
      </c>
      <c r="T7" s="10">
        <v>195</v>
      </c>
      <c r="U7" s="10">
        <v>112</v>
      </c>
      <c r="V7" s="10">
        <v>133</v>
      </c>
      <c r="W7" s="10">
        <v>105</v>
      </c>
      <c r="X7" s="10">
        <v>141</v>
      </c>
      <c r="Y7" s="10">
        <v>103</v>
      </c>
      <c r="Z7" s="10">
        <v>61</v>
      </c>
      <c r="AA7" s="10">
        <v>151</v>
      </c>
      <c r="AB7" s="10">
        <v>99</v>
      </c>
      <c r="AC7" s="10">
        <v>65</v>
      </c>
      <c r="AD7" s="10">
        <v>39</v>
      </c>
      <c r="AE7" s="10"/>
      <c r="AF7" s="10">
        <v>508</v>
      </c>
      <c r="AG7" s="10">
        <v>386</v>
      </c>
      <c r="AH7" s="10">
        <v>105</v>
      </c>
      <c r="AI7" s="10">
        <v>182</v>
      </c>
      <c r="AJ7" s="10"/>
      <c r="AK7" s="10">
        <v>288</v>
      </c>
      <c r="AL7" s="10">
        <v>495</v>
      </c>
      <c r="AM7" s="10">
        <v>170</v>
      </c>
      <c r="AN7" s="10">
        <v>121</v>
      </c>
      <c r="AO7" s="10"/>
      <c r="AP7" s="10">
        <v>269</v>
      </c>
      <c r="AQ7" s="10">
        <v>349</v>
      </c>
      <c r="AR7" s="10">
        <v>277</v>
      </c>
      <c r="AS7" s="10"/>
      <c r="AT7" s="10">
        <v>609</v>
      </c>
      <c r="AU7" s="10">
        <v>793</v>
      </c>
      <c r="AV7" s="10"/>
      <c r="AW7" s="10">
        <v>1416</v>
      </c>
      <c r="AX7" s="10" t="s">
        <v>79</v>
      </c>
      <c r="AY7" s="10"/>
      <c r="AZ7" s="10">
        <v>665</v>
      </c>
      <c r="BA7" s="10">
        <v>751</v>
      </c>
    </row>
    <row r="8" spans="2:53" ht="30" customHeight="1" x14ac:dyDescent="0.35">
      <c r="B8" s="11" t="s">
        <v>20</v>
      </c>
      <c r="C8" s="11">
        <v>1419</v>
      </c>
      <c r="D8" s="11">
        <v>736</v>
      </c>
      <c r="E8" s="11">
        <v>681</v>
      </c>
      <c r="F8" s="11"/>
      <c r="G8" s="11">
        <v>209</v>
      </c>
      <c r="H8" s="11">
        <v>272</v>
      </c>
      <c r="I8" s="11">
        <v>257</v>
      </c>
      <c r="J8" s="11">
        <v>229</v>
      </c>
      <c r="K8" s="11">
        <v>187</v>
      </c>
      <c r="L8" s="11">
        <v>264</v>
      </c>
      <c r="M8" s="11"/>
      <c r="N8" s="11">
        <v>444</v>
      </c>
      <c r="O8" s="11">
        <v>361</v>
      </c>
      <c r="P8" s="11">
        <v>308</v>
      </c>
      <c r="Q8" s="11">
        <v>297</v>
      </c>
      <c r="R8" s="11"/>
      <c r="S8" s="11">
        <v>212</v>
      </c>
      <c r="T8" s="11">
        <v>188</v>
      </c>
      <c r="U8" s="11">
        <v>108</v>
      </c>
      <c r="V8" s="11">
        <v>132</v>
      </c>
      <c r="W8" s="11">
        <v>101</v>
      </c>
      <c r="X8" s="11">
        <v>138</v>
      </c>
      <c r="Y8" s="11">
        <v>102</v>
      </c>
      <c r="Z8" s="11">
        <v>58</v>
      </c>
      <c r="AA8" s="11">
        <v>149</v>
      </c>
      <c r="AB8" s="11">
        <v>119</v>
      </c>
      <c r="AC8" s="11">
        <v>64</v>
      </c>
      <c r="AD8" s="11">
        <v>48</v>
      </c>
      <c r="AE8" s="11"/>
      <c r="AF8" s="11">
        <v>488</v>
      </c>
      <c r="AG8" s="11">
        <v>382</v>
      </c>
      <c r="AH8" s="11">
        <v>101</v>
      </c>
      <c r="AI8" s="11">
        <v>183</v>
      </c>
      <c r="AJ8" s="11"/>
      <c r="AK8" s="11">
        <v>279</v>
      </c>
      <c r="AL8" s="11">
        <v>494</v>
      </c>
      <c r="AM8" s="11">
        <v>169</v>
      </c>
      <c r="AN8" s="11">
        <v>118</v>
      </c>
      <c r="AO8" s="11"/>
      <c r="AP8" s="11">
        <v>262</v>
      </c>
      <c r="AQ8" s="11">
        <v>353</v>
      </c>
      <c r="AR8" s="11">
        <v>275</v>
      </c>
      <c r="AS8" s="11"/>
      <c r="AT8" s="11">
        <v>599</v>
      </c>
      <c r="AU8" s="11">
        <v>806</v>
      </c>
      <c r="AV8" s="11"/>
      <c r="AW8" s="11">
        <v>1419</v>
      </c>
      <c r="AX8" s="11" t="s">
        <v>79</v>
      </c>
      <c r="AY8" s="11"/>
      <c r="AZ8" s="11">
        <v>666</v>
      </c>
      <c r="BA8" s="11">
        <v>753</v>
      </c>
    </row>
    <row r="9" spans="2:53" ht="29" x14ac:dyDescent="0.35">
      <c r="B9" s="15" t="s">
        <v>509</v>
      </c>
      <c r="C9" s="14">
        <v>0.79095671347557805</v>
      </c>
      <c r="D9" s="14">
        <v>0.76990375742375705</v>
      </c>
      <c r="E9" s="14">
        <v>0.81279372843345898</v>
      </c>
      <c r="F9" s="14"/>
      <c r="G9" s="14">
        <v>0.76125820562324298</v>
      </c>
      <c r="H9" s="14">
        <v>0.74891422071706903</v>
      </c>
      <c r="I9" s="14">
        <v>0.75548891869462298</v>
      </c>
      <c r="J9" s="14">
        <v>0.79592278817997597</v>
      </c>
      <c r="K9" s="14">
        <v>0.80764058517051995</v>
      </c>
      <c r="L9" s="14">
        <v>0.87608238818209705</v>
      </c>
      <c r="M9" s="14"/>
      <c r="N9" s="14">
        <v>0.74646856017171503</v>
      </c>
      <c r="O9" s="14">
        <v>0.77754323892543697</v>
      </c>
      <c r="P9" s="14">
        <v>0.82431984798025504</v>
      </c>
      <c r="Q9" s="14">
        <v>0.83638611864913104</v>
      </c>
      <c r="R9" s="14"/>
      <c r="S9" s="14">
        <v>0.72032817378550595</v>
      </c>
      <c r="T9" s="14">
        <v>0.81353923312250498</v>
      </c>
      <c r="U9" s="14">
        <v>0.83475919285523903</v>
      </c>
      <c r="V9" s="14">
        <v>0.77210460020614302</v>
      </c>
      <c r="W9" s="14">
        <v>0.75889542660877396</v>
      </c>
      <c r="X9" s="14">
        <v>0.71373565838408004</v>
      </c>
      <c r="Y9" s="14">
        <v>0.83057066322371897</v>
      </c>
      <c r="Z9" s="14">
        <v>0.73233876636211304</v>
      </c>
      <c r="AA9" s="14">
        <v>0.84120005372055895</v>
      </c>
      <c r="AB9" s="14">
        <v>0.86892998026857804</v>
      </c>
      <c r="AC9" s="14">
        <v>0.86989424154200201</v>
      </c>
      <c r="AD9" s="14">
        <v>0.79051898539425702</v>
      </c>
      <c r="AE9" s="14"/>
      <c r="AF9" s="14">
        <v>0.80052313318355295</v>
      </c>
      <c r="AG9" s="14">
        <v>0.77316950900661496</v>
      </c>
      <c r="AH9" s="14">
        <v>0.82295874491620302</v>
      </c>
      <c r="AI9" s="14">
        <v>0.79679424471168003</v>
      </c>
      <c r="AJ9" s="14"/>
      <c r="AK9" s="14">
        <v>0.76579489729351502</v>
      </c>
      <c r="AL9" s="14">
        <v>0.80086137805888402</v>
      </c>
      <c r="AM9" s="14">
        <v>0.80341956446672502</v>
      </c>
      <c r="AN9" s="14">
        <v>0.79978449442968502</v>
      </c>
      <c r="AO9" s="14"/>
      <c r="AP9" s="14">
        <v>0.77687565585662799</v>
      </c>
      <c r="AQ9" s="14">
        <v>0.76130298094039595</v>
      </c>
      <c r="AR9" s="14">
        <v>0.81348379956839101</v>
      </c>
      <c r="AS9" s="14"/>
      <c r="AT9" s="14">
        <v>0.70936114219395696</v>
      </c>
      <c r="AU9" s="14">
        <v>0.85510466522193096</v>
      </c>
      <c r="AV9" s="14"/>
      <c r="AW9" s="14">
        <v>0.79095671347557805</v>
      </c>
      <c r="AX9" s="14" t="s">
        <v>80</v>
      </c>
      <c r="AY9" s="14"/>
      <c r="AZ9" s="14">
        <v>0.82120875675875205</v>
      </c>
      <c r="BA9" s="14">
        <v>0.76419753614450103</v>
      </c>
    </row>
    <row r="10" spans="2:53" ht="29" x14ac:dyDescent="0.35">
      <c r="B10" s="15" t="s">
        <v>510</v>
      </c>
      <c r="C10" s="14">
        <v>0.169955653867565</v>
      </c>
      <c r="D10" s="14">
        <v>0.19861953072817701</v>
      </c>
      <c r="E10" s="14">
        <v>0.13971989692961201</v>
      </c>
      <c r="F10" s="14"/>
      <c r="G10" s="14">
        <v>0.22783440189606699</v>
      </c>
      <c r="H10" s="14">
        <v>0.20639714913280999</v>
      </c>
      <c r="I10" s="14">
        <v>0.19455300682580101</v>
      </c>
      <c r="J10" s="14">
        <v>0.153583639197725</v>
      </c>
      <c r="K10" s="14">
        <v>0.157554584015939</v>
      </c>
      <c r="L10" s="14">
        <v>8.57194140077817E-2</v>
      </c>
      <c r="M10" s="14"/>
      <c r="N10" s="14">
        <v>0.226565520911122</v>
      </c>
      <c r="O10" s="14">
        <v>0.17436207519993199</v>
      </c>
      <c r="P10" s="14">
        <v>0.13352047150979501</v>
      </c>
      <c r="Q10" s="14">
        <v>0.12252014528792</v>
      </c>
      <c r="R10" s="14"/>
      <c r="S10" s="14">
        <v>0.23890603979001701</v>
      </c>
      <c r="T10" s="14">
        <v>0.14556819752158201</v>
      </c>
      <c r="U10" s="14">
        <v>0.132038578106317</v>
      </c>
      <c r="V10" s="14">
        <v>0.19839079556104</v>
      </c>
      <c r="W10" s="14">
        <v>0.20525617822538</v>
      </c>
      <c r="X10" s="14">
        <v>0.25261999976051103</v>
      </c>
      <c r="Y10" s="14">
        <v>0.142782318546231</v>
      </c>
      <c r="Z10" s="14">
        <v>0.204675606340913</v>
      </c>
      <c r="AA10" s="14">
        <v>0.127253670466489</v>
      </c>
      <c r="AB10" s="14">
        <v>8.3967599354237199E-2</v>
      </c>
      <c r="AC10" s="14">
        <v>8.6890678469705607E-2</v>
      </c>
      <c r="AD10" s="14">
        <v>0.12675134141834801</v>
      </c>
      <c r="AE10" s="14"/>
      <c r="AF10" s="14">
        <v>0.16823599724560001</v>
      </c>
      <c r="AG10" s="14">
        <v>0.21120581271106401</v>
      </c>
      <c r="AH10" s="14">
        <v>0.131071078128668</v>
      </c>
      <c r="AI10" s="14">
        <v>0.13929053105979899</v>
      </c>
      <c r="AJ10" s="14"/>
      <c r="AK10" s="14">
        <v>0.191629355460151</v>
      </c>
      <c r="AL10" s="14">
        <v>0.187291240205464</v>
      </c>
      <c r="AM10" s="14">
        <v>0.163151304862792</v>
      </c>
      <c r="AN10" s="14">
        <v>0.16047264019548199</v>
      </c>
      <c r="AO10" s="14"/>
      <c r="AP10" s="14">
        <v>0.17919859149932801</v>
      </c>
      <c r="AQ10" s="14">
        <v>0.21937004038241301</v>
      </c>
      <c r="AR10" s="14">
        <v>0.16242266420128701</v>
      </c>
      <c r="AS10" s="14"/>
      <c r="AT10" s="14">
        <v>0.245754088998897</v>
      </c>
      <c r="AU10" s="14">
        <v>0.11173849881997</v>
      </c>
      <c r="AV10" s="14"/>
      <c r="AW10" s="14">
        <v>0.169955653867565</v>
      </c>
      <c r="AX10" s="14" t="s">
        <v>80</v>
      </c>
      <c r="AY10" s="14"/>
      <c r="AZ10" s="14">
        <v>0.153325881535439</v>
      </c>
      <c r="BA10" s="14">
        <v>0.18466537190695201</v>
      </c>
    </row>
    <row r="11" spans="2:53" x14ac:dyDescent="0.35">
      <c r="B11" s="15" t="s">
        <v>109</v>
      </c>
      <c r="C11" s="23">
        <v>3.9087632656856199E-2</v>
      </c>
      <c r="D11" s="23">
        <v>3.1476711848066198E-2</v>
      </c>
      <c r="E11" s="23">
        <v>4.74863746369283E-2</v>
      </c>
      <c r="F11" s="23"/>
      <c r="G11" s="23">
        <v>1.0907392480690401E-2</v>
      </c>
      <c r="H11" s="23">
        <v>4.4688630150121297E-2</v>
      </c>
      <c r="I11" s="23">
        <v>4.9958074479576002E-2</v>
      </c>
      <c r="J11" s="23">
        <v>5.0493572622298998E-2</v>
      </c>
      <c r="K11" s="23">
        <v>3.4804830813540903E-2</v>
      </c>
      <c r="L11" s="23">
        <v>3.8198197810121501E-2</v>
      </c>
      <c r="M11" s="23"/>
      <c r="N11" s="23">
        <v>2.6965918917163399E-2</v>
      </c>
      <c r="O11" s="23">
        <v>4.80946858746302E-2</v>
      </c>
      <c r="P11" s="23">
        <v>4.2159680509949997E-2</v>
      </c>
      <c r="Q11" s="23">
        <v>4.1093736062948999E-2</v>
      </c>
      <c r="R11" s="23"/>
      <c r="S11" s="23">
        <v>4.0765786424477098E-2</v>
      </c>
      <c r="T11" s="23">
        <v>4.0892569355912803E-2</v>
      </c>
      <c r="U11" s="23">
        <v>3.3202229038444199E-2</v>
      </c>
      <c r="V11" s="23">
        <v>2.9504604232816398E-2</v>
      </c>
      <c r="W11" s="23">
        <v>3.5848395165846501E-2</v>
      </c>
      <c r="X11" s="23">
        <v>3.3644341855408502E-2</v>
      </c>
      <c r="Y11" s="23">
        <v>2.66470182300504E-2</v>
      </c>
      <c r="Z11" s="23">
        <v>6.29856272969746E-2</v>
      </c>
      <c r="AA11" s="23">
        <v>3.1546275812952003E-2</v>
      </c>
      <c r="AB11" s="23">
        <v>4.7102420377185303E-2</v>
      </c>
      <c r="AC11" s="23">
        <v>4.3215079988292097E-2</v>
      </c>
      <c r="AD11" s="23">
        <v>8.2729673187394798E-2</v>
      </c>
      <c r="AE11" s="23"/>
      <c r="AF11" s="23">
        <v>3.12408695708472E-2</v>
      </c>
      <c r="AG11" s="23">
        <v>1.5624678282320999E-2</v>
      </c>
      <c r="AH11" s="23">
        <v>4.5970176955128901E-2</v>
      </c>
      <c r="AI11" s="23">
        <v>6.3915224228520501E-2</v>
      </c>
      <c r="AJ11" s="23"/>
      <c r="AK11" s="23">
        <v>4.2575747246333701E-2</v>
      </c>
      <c r="AL11" s="23">
        <v>1.1847381735651899E-2</v>
      </c>
      <c r="AM11" s="23">
        <v>3.3429130670482199E-2</v>
      </c>
      <c r="AN11" s="23">
        <v>3.9742865374833701E-2</v>
      </c>
      <c r="AO11" s="23"/>
      <c r="AP11" s="23">
        <v>4.3925752644044497E-2</v>
      </c>
      <c r="AQ11" s="23">
        <v>1.9326978677190999E-2</v>
      </c>
      <c r="AR11" s="23">
        <v>2.4093536230321899E-2</v>
      </c>
      <c r="AS11" s="23"/>
      <c r="AT11" s="23">
        <v>4.4884768807146001E-2</v>
      </c>
      <c r="AU11" s="23">
        <v>3.3156835958098201E-2</v>
      </c>
      <c r="AV11" s="23"/>
      <c r="AW11" s="23">
        <v>3.9087632656856199E-2</v>
      </c>
      <c r="AX11" s="23" t="s">
        <v>80</v>
      </c>
      <c r="AY11" s="23"/>
      <c r="AZ11" s="23">
        <v>2.54653617058089E-2</v>
      </c>
      <c r="BA11" s="23">
        <v>5.1137091948546799E-2</v>
      </c>
    </row>
    <row r="12" spans="2:53" x14ac:dyDescent="0.35">
      <c r="B12" t="s">
        <v>584</v>
      </c>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BA16"/>
  <sheetViews>
    <sheetView showGridLines="0" workbookViewId="0">
      <pane xSplit="2" topLeftCell="C1" activePane="topRight" state="frozen"/>
      <selection pane="topRight" activeCell="D9" sqref="D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517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1416</v>
      </c>
      <c r="D7" s="10">
        <v>721</v>
      </c>
      <c r="E7" s="10">
        <v>692</v>
      </c>
      <c r="F7" s="10"/>
      <c r="G7" s="10">
        <v>147</v>
      </c>
      <c r="H7" s="10">
        <v>283</v>
      </c>
      <c r="I7" s="10">
        <v>270</v>
      </c>
      <c r="J7" s="10">
        <v>242</v>
      </c>
      <c r="K7" s="10">
        <v>198</v>
      </c>
      <c r="L7" s="10">
        <v>276</v>
      </c>
      <c r="M7" s="10"/>
      <c r="N7" s="10">
        <v>466</v>
      </c>
      <c r="O7" s="10">
        <v>366</v>
      </c>
      <c r="P7" s="10">
        <v>273</v>
      </c>
      <c r="Q7" s="10">
        <v>303</v>
      </c>
      <c r="R7" s="10"/>
      <c r="S7" s="10">
        <v>212</v>
      </c>
      <c r="T7" s="10">
        <v>195</v>
      </c>
      <c r="U7" s="10">
        <v>112</v>
      </c>
      <c r="V7" s="10">
        <v>133</v>
      </c>
      <c r="W7" s="10">
        <v>105</v>
      </c>
      <c r="X7" s="10">
        <v>141</v>
      </c>
      <c r="Y7" s="10">
        <v>103</v>
      </c>
      <c r="Z7" s="10">
        <v>61</v>
      </c>
      <c r="AA7" s="10">
        <v>151</v>
      </c>
      <c r="AB7" s="10">
        <v>99</v>
      </c>
      <c r="AC7" s="10">
        <v>65</v>
      </c>
      <c r="AD7" s="10">
        <v>39</v>
      </c>
      <c r="AE7" s="10"/>
      <c r="AF7" s="10">
        <v>508</v>
      </c>
      <c r="AG7" s="10">
        <v>386</v>
      </c>
      <c r="AH7" s="10">
        <v>105</v>
      </c>
      <c r="AI7" s="10">
        <v>182</v>
      </c>
      <c r="AJ7" s="10"/>
      <c r="AK7" s="10">
        <v>288</v>
      </c>
      <c r="AL7" s="10">
        <v>495</v>
      </c>
      <c r="AM7" s="10">
        <v>170</v>
      </c>
      <c r="AN7" s="10">
        <v>121</v>
      </c>
      <c r="AO7" s="10"/>
      <c r="AP7" s="10">
        <v>269</v>
      </c>
      <c r="AQ7" s="10">
        <v>349</v>
      </c>
      <c r="AR7" s="10">
        <v>277</v>
      </c>
      <c r="AS7" s="10"/>
      <c r="AT7" s="10">
        <v>609</v>
      </c>
      <c r="AU7" s="10">
        <v>793</v>
      </c>
      <c r="AV7" s="10"/>
      <c r="AW7" s="10">
        <v>1416</v>
      </c>
      <c r="AX7" s="10" t="s">
        <v>79</v>
      </c>
      <c r="AY7" s="10"/>
      <c r="AZ7" s="10">
        <v>665</v>
      </c>
      <c r="BA7" s="10">
        <v>751</v>
      </c>
    </row>
    <row r="8" spans="2:53" ht="30" customHeight="1" x14ac:dyDescent="0.35">
      <c r="B8" s="11" t="s">
        <v>20</v>
      </c>
      <c r="C8" s="11">
        <v>1419</v>
      </c>
      <c r="D8" s="11">
        <v>736</v>
      </c>
      <c r="E8" s="11">
        <v>681</v>
      </c>
      <c r="F8" s="11"/>
      <c r="G8" s="11">
        <v>209</v>
      </c>
      <c r="H8" s="11">
        <v>272</v>
      </c>
      <c r="I8" s="11">
        <v>257</v>
      </c>
      <c r="J8" s="11">
        <v>229</v>
      </c>
      <c r="K8" s="11">
        <v>187</v>
      </c>
      <c r="L8" s="11">
        <v>264</v>
      </c>
      <c r="M8" s="11"/>
      <c r="N8" s="11">
        <v>444</v>
      </c>
      <c r="O8" s="11">
        <v>361</v>
      </c>
      <c r="P8" s="11">
        <v>308</v>
      </c>
      <c r="Q8" s="11">
        <v>297</v>
      </c>
      <c r="R8" s="11"/>
      <c r="S8" s="11">
        <v>212</v>
      </c>
      <c r="T8" s="11">
        <v>188</v>
      </c>
      <c r="U8" s="11">
        <v>108</v>
      </c>
      <c r="V8" s="11">
        <v>132</v>
      </c>
      <c r="W8" s="11">
        <v>101</v>
      </c>
      <c r="X8" s="11">
        <v>138</v>
      </c>
      <c r="Y8" s="11">
        <v>102</v>
      </c>
      <c r="Z8" s="11">
        <v>58</v>
      </c>
      <c r="AA8" s="11">
        <v>149</v>
      </c>
      <c r="AB8" s="11">
        <v>119</v>
      </c>
      <c r="AC8" s="11">
        <v>64</v>
      </c>
      <c r="AD8" s="11">
        <v>48</v>
      </c>
      <c r="AE8" s="11"/>
      <c r="AF8" s="11">
        <v>488</v>
      </c>
      <c r="AG8" s="11">
        <v>382</v>
      </c>
      <c r="AH8" s="11">
        <v>101</v>
      </c>
      <c r="AI8" s="11">
        <v>183</v>
      </c>
      <c r="AJ8" s="11"/>
      <c r="AK8" s="11">
        <v>279</v>
      </c>
      <c r="AL8" s="11">
        <v>494</v>
      </c>
      <c r="AM8" s="11">
        <v>169</v>
      </c>
      <c r="AN8" s="11">
        <v>118</v>
      </c>
      <c r="AO8" s="11"/>
      <c r="AP8" s="11">
        <v>262</v>
      </c>
      <c r="AQ8" s="11">
        <v>353</v>
      </c>
      <c r="AR8" s="11">
        <v>275</v>
      </c>
      <c r="AS8" s="11"/>
      <c r="AT8" s="11">
        <v>599</v>
      </c>
      <c r="AU8" s="11">
        <v>806</v>
      </c>
      <c r="AV8" s="11"/>
      <c r="AW8" s="11">
        <v>1419</v>
      </c>
      <c r="AX8" s="11" t="s">
        <v>79</v>
      </c>
      <c r="AY8" s="11"/>
      <c r="AZ8" s="11">
        <v>666</v>
      </c>
      <c r="BA8" s="11">
        <v>753</v>
      </c>
    </row>
    <row r="9" spans="2:53" ht="29" x14ac:dyDescent="0.35">
      <c r="B9" s="15" t="s">
        <v>509</v>
      </c>
      <c r="C9" s="14">
        <v>0.73036635753097401</v>
      </c>
      <c r="D9" s="14">
        <v>0.70061352320322801</v>
      </c>
      <c r="E9" s="14">
        <v>0.76134071936248304</v>
      </c>
      <c r="F9" s="14"/>
      <c r="G9" s="14">
        <v>0.72460124778199098</v>
      </c>
      <c r="H9" s="14">
        <v>0.63531974358504495</v>
      </c>
      <c r="I9" s="14">
        <v>0.68775105926337798</v>
      </c>
      <c r="J9" s="14">
        <v>0.76105478311700003</v>
      </c>
      <c r="K9" s="14">
        <v>0.74789773646189295</v>
      </c>
      <c r="L9" s="14">
        <v>0.83504017273492603</v>
      </c>
      <c r="M9" s="14"/>
      <c r="N9" s="14">
        <v>0.67979631843588295</v>
      </c>
      <c r="O9" s="14">
        <v>0.719036104096891</v>
      </c>
      <c r="P9" s="14">
        <v>0.78884741897798105</v>
      </c>
      <c r="Q9" s="14">
        <v>0.76392926990000798</v>
      </c>
      <c r="R9" s="14"/>
      <c r="S9" s="14">
        <v>0.60418270960807197</v>
      </c>
      <c r="T9" s="14">
        <v>0.785613097766929</v>
      </c>
      <c r="U9" s="14">
        <v>0.75151458569845198</v>
      </c>
      <c r="V9" s="14">
        <v>0.75886384033725196</v>
      </c>
      <c r="W9" s="14">
        <v>0.70026616289891197</v>
      </c>
      <c r="X9" s="14">
        <v>0.68808633153916898</v>
      </c>
      <c r="Y9" s="14">
        <v>0.69813186127489202</v>
      </c>
      <c r="Z9" s="14">
        <v>0.74952828073907996</v>
      </c>
      <c r="AA9" s="14">
        <v>0.77282299420898004</v>
      </c>
      <c r="AB9" s="14">
        <v>0.83675470012168096</v>
      </c>
      <c r="AC9" s="14">
        <v>0.72013149795711395</v>
      </c>
      <c r="AD9" s="14">
        <v>0.79488896768613804</v>
      </c>
      <c r="AE9" s="14"/>
      <c r="AF9" s="14">
        <v>0.73977311564486403</v>
      </c>
      <c r="AG9" s="14">
        <v>0.73267479803517099</v>
      </c>
      <c r="AH9" s="14">
        <v>0.77449556976396206</v>
      </c>
      <c r="AI9" s="14">
        <v>0.68289681060590601</v>
      </c>
      <c r="AJ9" s="14"/>
      <c r="AK9" s="14">
        <v>0.68688094647323505</v>
      </c>
      <c r="AL9" s="14">
        <v>0.74283146347242901</v>
      </c>
      <c r="AM9" s="14">
        <v>0.73301247291289695</v>
      </c>
      <c r="AN9" s="14">
        <v>0.74069912420339301</v>
      </c>
      <c r="AO9" s="14"/>
      <c r="AP9" s="14">
        <v>0.73418361687846401</v>
      </c>
      <c r="AQ9" s="14">
        <v>0.70884557784859503</v>
      </c>
      <c r="AR9" s="14">
        <v>0.74185393623337303</v>
      </c>
      <c r="AS9" s="14"/>
      <c r="AT9" s="14">
        <v>0.64817313760224604</v>
      </c>
      <c r="AU9" s="14">
        <v>0.79258264829209502</v>
      </c>
      <c r="AV9" s="14"/>
      <c r="AW9" s="14">
        <v>0.73036635753097401</v>
      </c>
      <c r="AX9" s="14" t="s">
        <v>80</v>
      </c>
      <c r="AY9" s="14"/>
      <c r="AZ9" s="14">
        <v>0.75105325103860698</v>
      </c>
      <c r="BA9" s="14">
        <v>0.71206794883777402</v>
      </c>
    </row>
    <row r="10" spans="2:53" ht="29" x14ac:dyDescent="0.35">
      <c r="B10" s="15" t="s">
        <v>510</v>
      </c>
      <c r="C10" s="14">
        <v>0.22077059121991699</v>
      </c>
      <c r="D10" s="14">
        <v>0.25870467538279102</v>
      </c>
      <c r="E10" s="14">
        <v>0.18073800618847499</v>
      </c>
      <c r="F10" s="14"/>
      <c r="G10" s="14">
        <v>0.26086764609514401</v>
      </c>
      <c r="H10" s="14">
        <v>0.30835513949621002</v>
      </c>
      <c r="I10" s="14">
        <v>0.266903876088884</v>
      </c>
      <c r="J10" s="14">
        <v>0.162636163996495</v>
      </c>
      <c r="K10" s="14">
        <v>0.20662554071533201</v>
      </c>
      <c r="L10" s="14">
        <v>0.11457924742693699</v>
      </c>
      <c r="M10" s="14"/>
      <c r="N10" s="14">
        <v>0.28886347266696499</v>
      </c>
      <c r="O10" s="14">
        <v>0.228405999716569</v>
      </c>
      <c r="P10" s="14">
        <v>0.149652747744278</v>
      </c>
      <c r="Q10" s="14">
        <v>0.180326606047611</v>
      </c>
      <c r="R10" s="14"/>
      <c r="S10" s="14">
        <v>0.32806730170880199</v>
      </c>
      <c r="T10" s="14">
        <v>0.16478512829646899</v>
      </c>
      <c r="U10" s="14">
        <v>0.18184932273524901</v>
      </c>
      <c r="V10" s="14">
        <v>0.21861615647931401</v>
      </c>
      <c r="W10" s="14">
        <v>0.25388956987893602</v>
      </c>
      <c r="X10" s="14">
        <v>0.26956610455527902</v>
      </c>
      <c r="Y10" s="14">
        <v>0.23709576150551201</v>
      </c>
      <c r="Z10" s="14">
        <v>0.185870280019585</v>
      </c>
      <c r="AA10" s="14">
        <v>0.18930047109732601</v>
      </c>
      <c r="AB10" s="14">
        <v>0.113974218170213</v>
      </c>
      <c r="AC10" s="14">
        <v>0.25002663592465402</v>
      </c>
      <c r="AD10" s="14">
        <v>0.17974244940176201</v>
      </c>
      <c r="AE10" s="14"/>
      <c r="AF10" s="14">
        <v>0.21978826352693401</v>
      </c>
      <c r="AG10" s="14">
        <v>0.24433340983107801</v>
      </c>
      <c r="AH10" s="14">
        <v>0.17918284473443999</v>
      </c>
      <c r="AI10" s="14">
        <v>0.22670926513473799</v>
      </c>
      <c r="AJ10" s="14"/>
      <c r="AK10" s="14">
        <v>0.25264018290616502</v>
      </c>
      <c r="AL10" s="14">
        <v>0.23550093130465599</v>
      </c>
      <c r="AM10" s="14">
        <v>0.215216797469099</v>
      </c>
      <c r="AN10" s="14">
        <v>0.20372994375012399</v>
      </c>
      <c r="AO10" s="14"/>
      <c r="AP10" s="14">
        <v>0.21500853458028099</v>
      </c>
      <c r="AQ10" s="14">
        <v>0.26977471303586897</v>
      </c>
      <c r="AR10" s="14">
        <v>0.21952019527806099</v>
      </c>
      <c r="AS10" s="14"/>
      <c r="AT10" s="14">
        <v>0.30049002923994</v>
      </c>
      <c r="AU10" s="14">
        <v>0.16214047087932601</v>
      </c>
      <c r="AV10" s="14"/>
      <c r="AW10" s="14">
        <v>0.22077059121991699</v>
      </c>
      <c r="AX10" s="14" t="s">
        <v>80</v>
      </c>
      <c r="AY10" s="14"/>
      <c r="AZ10" s="14">
        <v>0.20852956860941099</v>
      </c>
      <c r="BA10" s="14">
        <v>0.23159827950801501</v>
      </c>
    </row>
    <row r="11" spans="2:53" x14ac:dyDescent="0.35">
      <c r="B11" s="15" t="s">
        <v>109</v>
      </c>
      <c r="C11" s="23">
        <v>4.8863051249109397E-2</v>
      </c>
      <c r="D11" s="23">
        <v>4.0681801413981901E-2</v>
      </c>
      <c r="E11" s="23">
        <v>5.7921274449042298E-2</v>
      </c>
      <c r="F11" s="23"/>
      <c r="G11" s="23">
        <v>1.4531106122865199E-2</v>
      </c>
      <c r="H11" s="23">
        <v>5.6325116918744401E-2</v>
      </c>
      <c r="I11" s="23">
        <v>4.53450646477375E-2</v>
      </c>
      <c r="J11" s="23">
        <v>7.6309052886504997E-2</v>
      </c>
      <c r="K11" s="23">
        <v>4.5476722822774998E-2</v>
      </c>
      <c r="L11" s="23">
        <v>5.03805798381372E-2</v>
      </c>
      <c r="M11" s="23"/>
      <c r="N11" s="23">
        <v>3.1340208897152298E-2</v>
      </c>
      <c r="O11" s="23">
        <v>5.2557896186539901E-2</v>
      </c>
      <c r="P11" s="23">
        <v>6.1499833277741001E-2</v>
      </c>
      <c r="Q11" s="23">
        <v>5.5744124052381099E-2</v>
      </c>
      <c r="R11" s="23"/>
      <c r="S11" s="23">
        <v>6.77499886831259E-2</v>
      </c>
      <c r="T11" s="23">
        <v>4.9601773936601701E-2</v>
      </c>
      <c r="U11" s="23">
        <v>6.6636091566299294E-2</v>
      </c>
      <c r="V11" s="23">
        <v>2.2520003183434199E-2</v>
      </c>
      <c r="W11" s="23">
        <v>4.5844267222151999E-2</v>
      </c>
      <c r="X11" s="23">
        <v>4.23475639055522E-2</v>
      </c>
      <c r="Y11" s="23">
        <v>6.4772377219596097E-2</v>
      </c>
      <c r="Z11" s="23">
        <v>6.4601439241335296E-2</v>
      </c>
      <c r="AA11" s="23">
        <v>3.7876534693693398E-2</v>
      </c>
      <c r="AB11" s="23">
        <v>4.9271081708105999E-2</v>
      </c>
      <c r="AC11" s="23">
        <v>2.9841866118231999E-2</v>
      </c>
      <c r="AD11" s="23">
        <v>2.5368582912099601E-2</v>
      </c>
      <c r="AE11" s="23"/>
      <c r="AF11" s="23">
        <v>4.0438620828202099E-2</v>
      </c>
      <c r="AG11" s="23">
        <v>2.2991792133751299E-2</v>
      </c>
      <c r="AH11" s="23">
        <v>4.6321585501597901E-2</v>
      </c>
      <c r="AI11" s="23">
        <v>9.0393924259356301E-2</v>
      </c>
      <c r="AJ11" s="23"/>
      <c r="AK11" s="23">
        <v>6.0478870620600103E-2</v>
      </c>
      <c r="AL11" s="23">
        <v>2.1667605222915401E-2</v>
      </c>
      <c r="AM11" s="23">
        <v>5.1770729618003102E-2</v>
      </c>
      <c r="AN11" s="23">
        <v>5.5570932046483203E-2</v>
      </c>
      <c r="AO11" s="23"/>
      <c r="AP11" s="23">
        <v>5.0807848541254301E-2</v>
      </c>
      <c r="AQ11" s="23">
        <v>2.1379709115535699E-2</v>
      </c>
      <c r="AR11" s="23">
        <v>3.8625868488565702E-2</v>
      </c>
      <c r="AS11" s="23"/>
      <c r="AT11" s="23">
        <v>5.1336833157814399E-2</v>
      </c>
      <c r="AU11" s="23">
        <v>4.5276880828579197E-2</v>
      </c>
      <c r="AV11" s="23"/>
      <c r="AW11" s="23">
        <v>4.8863051249109397E-2</v>
      </c>
      <c r="AX11" s="23" t="s">
        <v>80</v>
      </c>
      <c r="AY11" s="23"/>
      <c r="AZ11" s="23">
        <v>4.0417180351982301E-2</v>
      </c>
      <c r="BA11" s="23">
        <v>5.6333771654210697E-2</v>
      </c>
    </row>
    <row r="12" spans="2:53" x14ac:dyDescent="0.35">
      <c r="B12" t="s">
        <v>584</v>
      </c>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BA16"/>
  <sheetViews>
    <sheetView showGridLines="0" workbookViewId="0">
      <pane xSplit="2" topLeftCell="C1" activePane="topRight" state="frozen"/>
      <selection pane="topRight" activeCell="AH6" sqref="AH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518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1416</v>
      </c>
      <c r="D7" s="10">
        <v>721</v>
      </c>
      <c r="E7" s="10">
        <v>692</v>
      </c>
      <c r="F7" s="10"/>
      <c r="G7" s="10">
        <v>147</v>
      </c>
      <c r="H7" s="10">
        <v>283</v>
      </c>
      <c r="I7" s="10">
        <v>270</v>
      </c>
      <c r="J7" s="10">
        <v>242</v>
      </c>
      <c r="K7" s="10">
        <v>198</v>
      </c>
      <c r="L7" s="10">
        <v>276</v>
      </c>
      <c r="M7" s="10"/>
      <c r="N7" s="10">
        <v>466</v>
      </c>
      <c r="O7" s="10">
        <v>366</v>
      </c>
      <c r="P7" s="10">
        <v>273</v>
      </c>
      <c r="Q7" s="10">
        <v>303</v>
      </c>
      <c r="R7" s="10"/>
      <c r="S7" s="10">
        <v>212</v>
      </c>
      <c r="T7" s="10">
        <v>195</v>
      </c>
      <c r="U7" s="10">
        <v>112</v>
      </c>
      <c r="V7" s="10">
        <v>133</v>
      </c>
      <c r="W7" s="10">
        <v>105</v>
      </c>
      <c r="X7" s="10">
        <v>141</v>
      </c>
      <c r="Y7" s="10">
        <v>103</v>
      </c>
      <c r="Z7" s="10">
        <v>61</v>
      </c>
      <c r="AA7" s="10">
        <v>151</v>
      </c>
      <c r="AB7" s="10">
        <v>99</v>
      </c>
      <c r="AC7" s="10">
        <v>65</v>
      </c>
      <c r="AD7" s="10">
        <v>39</v>
      </c>
      <c r="AE7" s="10"/>
      <c r="AF7" s="10">
        <v>508</v>
      </c>
      <c r="AG7" s="10">
        <v>386</v>
      </c>
      <c r="AH7" s="10">
        <v>105</v>
      </c>
      <c r="AI7" s="10">
        <v>182</v>
      </c>
      <c r="AJ7" s="10"/>
      <c r="AK7" s="10">
        <v>288</v>
      </c>
      <c r="AL7" s="10">
        <v>495</v>
      </c>
      <c r="AM7" s="10">
        <v>170</v>
      </c>
      <c r="AN7" s="10">
        <v>121</v>
      </c>
      <c r="AO7" s="10"/>
      <c r="AP7" s="10">
        <v>269</v>
      </c>
      <c r="AQ7" s="10">
        <v>349</v>
      </c>
      <c r="AR7" s="10">
        <v>277</v>
      </c>
      <c r="AS7" s="10"/>
      <c r="AT7" s="10">
        <v>609</v>
      </c>
      <c r="AU7" s="10">
        <v>793</v>
      </c>
      <c r="AV7" s="10"/>
      <c r="AW7" s="10">
        <v>1416</v>
      </c>
      <c r="AX7" s="10" t="s">
        <v>79</v>
      </c>
      <c r="AY7" s="10"/>
      <c r="AZ7" s="10">
        <v>665</v>
      </c>
      <c r="BA7" s="10">
        <v>751</v>
      </c>
    </row>
    <row r="8" spans="2:53" ht="30" customHeight="1" x14ac:dyDescent="0.35">
      <c r="B8" s="11" t="s">
        <v>20</v>
      </c>
      <c r="C8" s="11">
        <v>1419</v>
      </c>
      <c r="D8" s="11">
        <v>736</v>
      </c>
      <c r="E8" s="11">
        <v>681</v>
      </c>
      <c r="F8" s="11"/>
      <c r="G8" s="11">
        <v>209</v>
      </c>
      <c r="H8" s="11">
        <v>272</v>
      </c>
      <c r="I8" s="11">
        <v>257</v>
      </c>
      <c r="J8" s="11">
        <v>229</v>
      </c>
      <c r="K8" s="11">
        <v>187</v>
      </c>
      <c r="L8" s="11">
        <v>264</v>
      </c>
      <c r="M8" s="11"/>
      <c r="N8" s="11">
        <v>444</v>
      </c>
      <c r="O8" s="11">
        <v>361</v>
      </c>
      <c r="P8" s="11">
        <v>308</v>
      </c>
      <c r="Q8" s="11">
        <v>297</v>
      </c>
      <c r="R8" s="11"/>
      <c r="S8" s="11">
        <v>212</v>
      </c>
      <c r="T8" s="11">
        <v>188</v>
      </c>
      <c r="U8" s="11">
        <v>108</v>
      </c>
      <c r="V8" s="11">
        <v>132</v>
      </c>
      <c r="W8" s="11">
        <v>101</v>
      </c>
      <c r="X8" s="11">
        <v>138</v>
      </c>
      <c r="Y8" s="11">
        <v>102</v>
      </c>
      <c r="Z8" s="11">
        <v>58</v>
      </c>
      <c r="AA8" s="11">
        <v>149</v>
      </c>
      <c r="AB8" s="11">
        <v>119</v>
      </c>
      <c r="AC8" s="11">
        <v>64</v>
      </c>
      <c r="AD8" s="11">
        <v>48</v>
      </c>
      <c r="AE8" s="11"/>
      <c r="AF8" s="11">
        <v>488</v>
      </c>
      <c r="AG8" s="11">
        <v>382</v>
      </c>
      <c r="AH8" s="11">
        <v>101</v>
      </c>
      <c r="AI8" s="11">
        <v>183</v>
      </c>
      <c r="AJ8" s="11"/>
      <c r="AK8" s="11">
        <v>279</v>
      </c>
      <c r="AL8" s="11">
        <v>494</v>
      </c>
      <c r="AM8" s="11">
        <v>169</v>
      </c>
      <c r="AN8" s="11">
        <v>118</v>
      </c>
      <c r="AO8" s="11"/>
      <c r="AP8" s="11">
        <v>262</v>
      </c>
      <c r="AQ8" s="11">
        <v>353</v>
      </c>
      <c r="AR8" s="11">
        <v>275</v>
      </c>
      <c r="AS8" s="11"/>
      <c r="AT8" s="11">
        <v>599</v>
      </c>
      <c r="AU8" s="11">
        <v>806</v>
      </c>
      <c r="AV8" s="11"/>
      <c r="AW8" s="11">
        <v>1419</v>
      </c>
      <c r="AX8" s="11" t="s">
        <v>79</v>
      </c>
      <c r="AY8" s="11"/>
      <c r="AZ8" s="11">
        <v>666</v>
      </c>
      <c r="BA8" s="11">
        <v>753</v>
      </c>
    </row>
    <row r="9" spans="2:53" ht="29" x14ac:dyDescent="0.35">
      <c r="B9" s="15" t="s">
        <v>509</v>
      </c>
      <c r="C9" s="14">
        <v>0.72942630837464895</v>
      </c>
      <c r="D9" s="14">
        <v>0.70323541737224704</v>
      </c>
      <c r="E9" s="14">
        <v>0.75654635755743205</v>
      </c>
      <c r="F9" s="14"/>
      <c r="G9" s="14">
        <v>0.62889891887609595</v>
      </c>
      <c r="H9" s="14">
        <v>0.67443079780592796</v>
      </c>
      <c r="I9" s="14">
        <v>0.66848853096592098</v>
      </c>
      <c r="J9" s="14">
        <v>0.772102953251112</v>
      </c>
      <c r="K9" s="14">
        <v>0.78692217863449399</v>
      </c>
      <c r="L9" s="14">
        <v>0.84718014281669796</v>
      </c>
      <c r="M9" s="14"/>
      <c r="N9" s="14">
        <v>0.69214921180302003</v>
      </c>
      <c r="O9" s="14">
        <v>0.72851429512012</v>
      </c>
      <c r="P9" s="14">
        <v>0.76333698656346705</v>
      </c>
      <c r="Q9" s="14">
        <v>0.75591978303971896</v>
      </c>
      <c r="R9" s="14"/>
      <c r="S9" s="14">
        <v>0.60545556703358605</v>
      </c>
      <c r="T9" s="14">
        <v>0.76910257784276104</v>
      </c>
      <c r="U9" s="14">
        <v>0.72369602355092999</v>
      </c>
      <c r="V9" s="14">
        <v>0.787270158450743</v>
      </c>
      <c r="W9" s="14">
        <v>0.68886922843810505</v>
      </c>
      <c r="X9" s="14">
        <v>0.69278618086616295</v>
      </c>
      <c r="Y9" s="14">
        <v>0.76747349360939499</v>
      </c>
      <c r="Z9" s="14">
        <v>0.68449717823645695</v>
      </c>
      <c r="AA9" s="14">
        <v>0.70433658004979305</v>
      </c>
      <c r="AB9" s="14">
        <v>0.84747247262132297</v>
      </c>
      <c r="AC9" s="14">
        <v>0.79055943125057804</v>
      </c>
      <c r="AD9" s="14">
        <v>0.84523744582943405</v>
      </c>
      <c r="AE9" s="14"/>
      <c r="AF9" s="14">
        <v>0.77167724641087398</v>
      </c>
      <c r="AG9" s="14">
        <v>0.70660455790230203</v>
      </c>
      <c r="AH9" s="14">
        <v>0.77265421529219902</v>
      </c>
      <c r="AI9" s="14">
        <v>0.67078053086608702</v>
      </c>
      <c r="AJ9" s="14"/>
      <c r="AK9" s="14">
        <v>0.74322391031464896</v>
      </c>
      <c r="AL9" s="14">
        <v>0.73164676182395705</v>
      </c>
      <c r="AM9" s="14">
        <v>0.72865626010265205</v>
      </c>
      <c r="AN9" s="14">
        <v>0.76998972409400501</v>
      </c>
      <c r="AO9" s="14"/>
      <c r="AP9" s="14">
        <v>0.76628870881327105</v>
      </c>
      <c r="AQ9" s="14">
        <v>0.70030317368305295</v>
      </c>
      <c r="AR9" s="14">
        <v>0.73422501659933104</v>
      </c>
      <c r="AS9" s="14"/>
      <c r="AT9" s="14">
        <v>0.65705860713574304</v>
      </c>
      <c r="AU9" s="14">
        <v>0.78326693469032904</v>
      </c>
      <c r="AV9" s="14"/>
      <c r="AW9" s="14">
        <v>0.72942630837464895</v>
      </c>
      <c r="AX9" s="14" t="s">
        <v>80</v>
      </c>
      <c r="AY9" s="14"/>
      <c r="AZ9" s="14">
        <v>0.75615644753634503</v>
      </c>
      <c r="BA9" s="14">
        <v>0.70578240018580896</v>
      </c>
    </row>
    <row r="10" spans="2:53" ht="29" x14ac:dyDescent="0.35">
      <c r="B10" s="15" t="s">
        <v>510</v>
      </c>
      <c r="C10" s="14">
        <v>0.20611488712879</v>
      </c>
      <c r="D10" s="14">
        <v>0.23554474774704801</v>
      </c>
      <c r="E10" s="14">
        <v>0.17521022279697701</v>
      </c>
      <c r="F10" s="14"/>
      <c r="G10" s="14">
        <v>0.29630758662901302</v>
      </c>
      <c r="H10" s="14">
        <v>0.26177979543975799</v>
      </c>
      <c r="I10" s="14">
        <v>0.259847355217529</v>
      </c>
      <c r="J10" s="14">
        <v>0.17873548096745401</v>
      </c>
      <c r="K10" s="14">
        <v>0.16927328548953899</v>
      </c>
      <c r="L10" s="14">
        <v>7.5007799527879504E-2</v>
      </c>
      <c r="M10" s="14"/>
      <c r="N10" s="14">
        <v>0.25114705924256803</v>
      </c>
      <c r="O10" s="14">
        <v>0.192176810325557</v>
      </c>
      <c r="P10" s="14">
        <v>0.181833764192283</v>
      </c>
      <c r="Q10" s="14">
        <v>0.177377461962718</v>
      </c>
      <c r="R10" s="14"/>
      <c r="S10" s="14">
        <v>0.300305302072503</v>
      </c>
      <c r="T10" s="14">
        <v>0.180986685317399</v>
      </c>
      <c r="U10" s="14">
        <v>0.217509424753563</v>
      </c>
      <c r="V10" s="14">
        <v>0.117722687078892</v>
      </c>
      <c r="W10" s="14">
        <v>0.24806671258035401</v>
      </c>
      <c r="X10" s="14">
        <v>0.236097427328472</v>
      </c>
      <c r="Y10" s="14">
        <v>0.21480109658171001</v>
      </c>
      <c r="Z10" s="14">
        <v>0.23461229078352</v>
      </c>
      <c r="AA10" s="14">
        <v>0.22551096898081599</v>
      </c>
      <c r="AB10" s="14">
        <v>0.10484940437566399</v>
      </c>
      <c r="AC10" s="14">
        <v>0.17822546190935701</v>
      </c>
      <c r="AD10" s="14">
        <v>0.104857102349209</v>
      </c>
      <c r="AE10" s="14"/>
      <c r="AF10" s="14">
        <v>0.177000729111535</v>
      </c>
      <c r="AG10" s="14">
        <v>0.24725420222837299</v>
      </c>
      <c r="AH10" s="14">
        <v>0.15437883461110199</v>
      </c>
      <c r="AI10" s="14">
        <v>0.23890596551752</v>
      </c>
      <c r="AJ10" s="14"/>
      <c r="AK10" s="14">
        <v>0.199245836074915</v>
      </c>
      <c r="AL10" s="14">
        <v>0.23156659480823799</v>
      </c>
      <c r="AM10" s="14">
        <v>0.18950536143671701</v>
      </c>
      <c r="AN10" s="14">
        <v>0.15829259034715401</v>
      </c>
      <c r="AO10" s="14"/>
      <c r="AP10" s="14">
        <v>0.176888495269834</v>
      </c>
      <c r="AQ10" s="14">
        <v>0.25594263077683799</v>
      </c>
      <c r="AR10" s="14">
        <v>0.21248717351040899</v>
      </c>
      <c r="AS10" s="14"/>
      <c r="AT10" s="14">
        <v>0.26409961544316701</v>
      </c>
      <c r="AU10" s="14">
        <v>0.165614127429661</v>
      </c>
      <c r="AV10" s="14"/>
      <c r="AW10" s="14">
        <v>0.20611488712879</v>
      </c>
      <c r="AX10" s="14" t="s">
        <v>80</v>
      </c>
      <c r="AY10" s="14"/>
      <c r="AZ10" s="14">
        <v>0.19368996804831201</v>
      </c>
      <c r="BA10" s="14">
        <v>0.21710523941298601</v>
      </c>
    </row>
    <row r="11" spans="2:53" x14ac:dyDescent="0.35">
      <c r="B11" s="15" t="s">
        <v>109</v>
      </c>
      <c r="C11" s="23">
        <v>6.4458804496560301E-2</v>
      </c>
      <c r="D11" s="23">
        <v>6.1219834880704697E-2</v>
      </c>
      <c r="E11" s="23">
        <v>6.8243419645591594E-2</v>
      </c>
      <c r="F11" s="23"/>
      <c r="G11" s="23">
        <v>7.4793494494890603E-2</v>
      </c>
      <c r="H11" s="23">
        <v>6.3789406754314507E-2</v>
      </c>
      <c r="I11" s="23">
        <v>7.1664113816550107E-2</v>
      </c>
      <c r="J11" s="23">
        <v>4.9161565781433797E-2</v>
      </c>
      <c r="K11" s="23">
        <v>4.3804535875966298E-2</v>
      </c>
      <c r="L11" s="23">
        <v>7.7812057655422595E-2</v>
      </c>
      <c r="M11" s="23"/>
      <c r="N11" s="23">
        <v>5.67037289544121E-2</v>
      </c>
      <c r="O11" s="23">
        <v>7.9308894554322801E-2</v>
      </c>
      <c r="P11" s="23">
        <v>5.4829249244250401E-2</v>
      </c>
      <c r="Q11" s="23">
        <v>6.6702754997563493E-2</v>
      </c>
      <c r="R11" s="23"/>
      <c r="S11" s="23">
        <v>9.4239130893910894E-2</v>
      </c>
      <c r="T11" s="23">
        <v>4.9910736839839702E-2</v>
      </c>
      <c r="U11" s="23">
        <v>5.8794551695506701E-2</v>
      </c>
      <c r="V11" s="23">
        <v>9.5007154470365701E-2</v>
      </c>
      <c r="W11" s="23">
        <v>6.3064058981540702E-2</v>
      </c>
      <c r="X11" s="23">
        <v>7.1116391805364207E-2</v>
      </c>
      <c r="Y11" s="23">
        <v>1.7725409808894699E-2</v>
      </c>
      <c r="Z11" s="23">
        <v>8.0890530980022607E-2</v>
      </c>
      <c r="AA11" s="23">
        <v>7.0152450969391503E-2</v>
      </c>
      <c r="AB11" s="23">
        <v>4.7678123003013002E-2</v>
      </c>
      <c r="AC11" s="23">
        <v>3.12151068400656E-2</v>
      </c>
      <c r="AD11" s="23">
        <v>4.9905451821357298E-2</v>
      </c>
      <c r="AE11" s="23"/>
      <c r="AF11" s="23">
        <v>5.1322024477591002E-2</v>
      </c>
      <c r="AG11" s="23">
        <v>4.6141239869324599E-2</v>
      </c>
      <c r="AH11" s="23">
        <v>7.2966950096699304E-2</v>
      </c>
      <c r="AI11" s="23">
        <v>9.0313503616392898E-2</v>
      </c>
      <c r="AJ11" s="23"/>
      <c r="AK11" s="23">
        <v>5.7530253610435803E-2</v>
      </c>
      <c r="AL11" s="23">
        <v>3.6786643367804198E-2</v>
      </c>
      <c r="AM11" s="23">
        <v>8.1838378460630495E-2</v>
      </c>
      <c r="AN11" s="23">
        <v>7.1717685558841199E-2</v>
      </c>
      <c r="AO11" s="23"/>
      <c r="AP11" s="23">
        <v>5.68227959168945E-2</v>
      </c>
      <c r="AQ11" s="23">
        <v>4.3754195540109099E-2</v>
      </c>
      <c r="AR11" s="23">
        <v>5.3287809890259497E-2</v>
      </c>
      <c r="AS11" s="23"/>
      <c r="AT11" s="23">
        <v>7.88417774210904E-2</v>
      </c>
      <c r="AU11" s="23">
        <v>5.1118937880009999E-2</v>
      </c>
      <c r="AV11" s="23"/>
      <c r="AW11" s="23">
        <v>6.4458804496560301E-2</v>
      </c>
      <c r="AX11" s="23" t="s">
        <v>80</v>
      </c>
      <c r="AY11" s="23"/>
      <c r="AZ11" s="23">
        <v>5.0153584415343802E-2</v>
      </c>
      <c r="BA11" s="23">
        <v>7.7112360401204894E-2</v>
      </c>
    </row>
    <row r="12" spans="2:53" x14ac:dyDescent="0.35">
      <c r="B12" t="s">
        <v>584</v>
      </c>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BA24"/>
  <sheetViews>
    <sheetView showGridLines="0" workbookViewId="0">
      <pane xSplit="2" topLeftCell="C1" activePane="topRight" state="frozen"/>
      <selection pane="topRight" activeCell="AJ10" sqref="AJ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528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1416</v>
      </c>
      <c r="D7" s="10">
        <v>721</v>
      </c>
      <c r="E7" s="10">
        <v>692</v>
      </c>
      <c r="F7" s="10"/>
      <c r="G7" s="10">
        <v>147</v>
      </c>
      <c r="H7" s="10">
        <v>283</v>
      </c>
      <c r="I7" s="10">
        <v>270</v>
      </c>
      <c r="J7" s="10">
        <v>242</v>
      </c>
      <c r="K7" s="10">
        <v>198</v>
      </c>
      <c r="L7" s="10">
        <v>276</v>
      </c>
      <c r="M7" s="10"/>
      <c r="N7" s="10">
        <v>466</v>
      </c>
      <c r="O7" s="10">
        <v>366</v>
      </c>
      <c r="P7" s="10">
        <v>273</v>
      </c>
      <c r="Q7" s="10">
        <v>303</v>
      </c>
      <c r="R7" s="10"/>
      <c r="S7" s="10">
        <v>212</v>
      </c>
      <c r="T7" s="10">
        <v>195</v>
      </c>
      <c r="U7" s="10">
        <v>112</v>
      </c>
      <c r="V7" s="10">
        <v>133</v>
      </c>
      <c r="W7" s="10">
        <v>105</v>
      </c>
      <c r="X7" s="10">
        <v>141</v>
      </c>
      <c r="Y7" s="10">
        <v>103</v>
      </c>
      <c r="Z7" s="10">
        <v>61</v>
      </c>
      <c r="AA7" s="10">
        <v>151</v>
      </c>
      <c r="AB7" s="10">
        <v>99</v>
      </c>
      <c r="AC7" s="10">
        <v>65</v>
      </c>
      <c r="AD7" s="10">
        <v>39</v>
      </c>
      <c r="AE7" s="10"/>
      <c r="AF7" s="10">
        <v>508</v>
      </c>
      <c r="AG7" s="10">
        <v>386</v>
      </c>
      <c r="AH7" s="10">
        <v>105</v>
      </c>
      <c r="AI7" s="10">
        <v>182</v>
      </c>
      <c r="AJ7" s="10"/>
      <c r="AK7" s="10">
        <v>288</v>
      </c>
      <c r="AL7" s="10">
        <v>495</v>
      </c>
      <c r="AM7" s="10">
        <v>170</v>
      </c>
      <c r="AN7" s="10">
        <v>121</v>
      </c>
      <c r="AO7" s="10"/>
      <c r="AP7" s="10">
        <v>269</v>
      </c>
      <c r="AQ7" s="10">
        <v>349</v>
      </c>
      <c r="AR7" s="10">
        <v>277</v>
      </c>
      <c r="AS7" s="10"/>
      <c r="AT7" s="10">
        <v>609</v>
      </c>
      <c r="AU7" s="10">
        <v>793</v>
      </c>
      <c r="AV7" s="10"/>
      <c r="AW7" s="10">
        <v>1416</v>
      </c>
      <c r="AX7" s="10" t="s">
        <v>79</v>
      </c>
      <c r="AY7" s="10"/>
      <c r="AZ7" s="10">
        <v>665</v>
      </c>
      <c r="BA7" s="10">
        <v>751</v>
      </c>
    </row>
    <row r="8" spans="2:53" ht="30" customHeight="1" x14ac:dyDescent="0.35">
      <c r="B8" s="11" t="s">
        <v>20</v>
      </c>
      <c r="C8" s="11">
        <v>1419</v>
      </c>
      <c r="D8" s="11">
        <v>736</v>
      </c>
      <c r="E8" s="11">
        <v>681</v>
      </c>
      <c r="F8" s="11"/>
      <c r="G8" s="11">
        <v>209</v>
      </c>
      <c r="H8" s="11">
        <v>272</v>
      </c>
      <c r="I8" s="11">
        <v>257</v>
      </c>
      <c r="J8" s="11">
        <v>229</v>
      </c>
      <c r="K8" s="11">
        <v>187</v>
      </c>
      <c r="L8" s="11">
        <v>264</v>
      </c>
      <c r="M8" s="11"/>
      <c r="N8" s="11">
        <v>444</v>
      </c>
      <c r="O8" s="11">
        <v>361</v>
      </c>
      <c r="P8" s="11">
        <v>308</v>
      </c>
      <c r="Q8" s="11">
        <v>297</v>
      </c>
      <c r="R8" s="11"/>
      <c r="S8" s="11">
        <v>212</v>
      </c>
      <c r="T8" s="11">
        <v>188</v>
      </c>
      <c r="U8" s="11">
        <v>108</v>
      </c>
      <c r="V8" s="11">
        <v>132</v>
      </c>
      <c r="W8" s="11">
        <v>101</v>
      </c>
      <c r="X8" s="11">
        <v>138</v>
      </c>
      <c r="Y8" s="11">
        <v>102</v>
      </c>
      <c r="Z8" s="11">
        <v>58</v>
      </c>
      <c r="AA8" s="11">
        <v>149</v>
      </c>
      <c r="AB8" s="11">
        <v>119</v>
      </c>
      <c r="AC8" s="11">
        <v>64</v>
      </c>
      <c r="AD8" s="11">
        <v>48</v>
      </c>
      <c r="AE8" s="11"/>
      <c r="AF8" s="11">
        <v>488</v>
      </c>
      <c r="AG8" s="11">
        <v>382</v>
      </c>
      <c r="AH8" s="11">
        <v>101</v>
      </c>
      <c r="AI8" s="11">
        <v>183</v>
      </c>
      <c r="AJ8" s="11"/>
      <c r="AK8" s="11">
        <v>279</v>
      </c>
      <c r="AL8" s="11">
        <v>494</v>
      </c>
      <c r="AM8" s="11">
        <v>169</v>
      </c>
      <c r="AN8" s="11">
        <v>118</v>
      </c>
      <c r="AO8" s="11"/>
      <c r="AP8" s="11">
        <v>262</v>
      </c>
      <c r="AQ8" s="11">
        <v>353</v>
      </c>
      <c r="AR8" s="11">
        <v>275</v>
      </c>
      <c r="AS8" s="11"/>
      <c r="AT8" s="11">
        <v>599</v>
      </c>
      <c r="AU8" s="11">
        <v>806</v>
      </c>
      <c r="AV8" s="11"/>
      <c r="AW8" s="11">
        <v>1419</v>
      </c>
      <c r="AX8" s="11" t="s">
        <v>79</v>
      </c>
      <c r="AY8" s="11"/>
      <c r="AZ8" s="11">
        <v>666</v>
      </c>
      <c r="BA8" s="11">
        <v>753</v>
      </c>
    </row>
    <row r="9" spans="2:53" x14ac:dyDescent="0.35">
      <c r="B9" s="15" t="s">
        <v>519</v>
      </c>
      <c r="C9" s="14">
        <v>0.67345302992497003</v>
      </c>
      <c r="D9" s="14">
        <v>0.67314105898299503</v>
      </c>
      <c r="E9" s="14">
        <v>0.67529683696721199</v>
      </c>
      <c r="F9" s="14"/>
      <c r="G9" s="14">
        <v>0.59347011425557705</v>
      </c>
      <c r="H9" s="14">
        <v>0.53768945089653597</v>
      </c>
      <c r="I9" s="14">
        <v>0.62637689240725802</v>
      </c>
      <c r="J9" s="14">
        <v>0.73593244118873702</v>
      </c>
      <c r="K9" s="14">
        <v>0.75274200323585305</v>
      </c>
      <c r="L9" s="14">
        <v>0.81186975837331099</v>
      </c>
      <c r="M9" s="14"/>
      <c r="N9" s="14">
        <v>0.68336147714198803</v>
      </c>
      <c r="O9" s="14">
        <v>0.72735929342277394</v>
      </c>
      <c r="P9" s="14">
        <v>0.61011042941256899</v>
      </c>
      <c r="Q9" s="14">
        <v>0.66518928131524202</v>
      </c>
      <c r="R9" s="14"/>
      <c r="S9" s="14">
        <v>0.61651046633453499</v>
      </c>
      <c r="T9" s="14">
        <v>0.71949982171775895</v>
      </c>
      <c r="U9" s="14">
        <v>0.64484843410951398</v>
      </c>
      <c r="V9" s="14">
        <v>0.73803493096620798</v>
      </c>
      <c r="W9" s="14">
        <v>0.68304453142284605</v>
      </c>
      <c r="X9" s="14">
        <v>0.64734915998045195</v>
      </c>
      <c r="Y9" s="14">
        <v>0.65329500505415805</v>
      </c>
      <c r="Z9" s="14">
        <v>0.73210035174018595</v>
      </c>
      <c r="AA9" s="14">
        <v>0.66450447467103402</v>
      </c>
      <c r="AB9" s="14">
        <v>0.637742056243085</v>
      </c>
      <c r="AC9" s="14">
        <v>0.69684589224732696</v>
      </c>
      <c r="AD9" s="14">
        <v>0.74474326372729804</v>
      </c>
      <c r="AE9" s="14"/>
      <c r="AF9" s="14">
        <v>0.73166624228399402</v>
      </c>
      <c r="AG9" s="14">
        <v>0.61704709025828497</v>
      </c>
      <c r="AH9" s="14">
        <v>0.66444342859524597</v>
      </c>
      <c r="AI9" s="14">
        <v>0.65459199741653795</v>
      </c>
      <c r="AJ9" s="14"/>
      <c r="AK9" s="14">
        <v>0.71953074595396904</v>
      </c>
      <c r="AL9" s="14">
        <v>0.62131821753741201</v>
      </c>
      <c r="AM9" s="14">
        <v>0.684431517353285</v>
      </c>
      <c r="AN9" s="14">
        <v>0.72445092129545996</v>
      </c>
      <c r="AO9" s="14"/>
      <c r="AP9" s="14">
        <v>0.69462244121344596</v>
      </c>
      <c r="AQ9" s="14">
        <v>0.61115861277300898</v>
      </c>
      <c r="AR9" s="14">
        <v>0.69172222291411101</v>
      </c>
      <c r="AS9" s="14"/>
      <c r="AT9" s="14">
        <v>0.67586102324947905</v>
      </c>
      <c r="AU9" s="14">
        <v>0.67923527135848905</v>
      </c>
      <c r="AV9" s="14"/>
      <c r="AW9" s="14">
        <v>0.67345302992497003</v>
      </c>
      <c r="AX9" s="14" t="s">
        <v>80</v>
      </c>
      <c r="AY9" s="14"/>
      <c r="AZ9" s="14">
        <v>0.71943863707558497</v>
      </c>
      <c r="BA9" s="14">
        <v>0.63277686782569798</v>
      </c>
    </row>
    <row r="10" spans="2:53" ht="29" x14ac:dyDescent="0.35">
      <c r="B10" s="15" t="s">
        <v>520</v>
      </c>
      <c r="C10" s="14">
        <v>0.45255043707250803</v>
      </c>
      <c r="D10" s="14">
        <v>0.46170462496210102</v>
      </c>
      <c r="E10" s="14">
        <v>0.44315783092871402</v>
      </c>
      <c r="F10" s="14"/>
      <c r="G10" s="14">
        <v>0.502477421349251</v>
      </c>
      <c r="H10" s="14">
        <v>0.46950548835926298</v>
      </c>
      <c r="I10" s="14">
        <v>0.48533451978856401</v>
      </c>
      <c r="J10" s="14">
        <v>0.44400296182360099</v>
      </c>
      <c r="K10" s="14">
        <v>0.44553617726954498</v>
      </c>
      <c r="L10" s="14">
        <v>0.37607435696938502</v>
      </c>
      <c r="M10" s="14"/>
      <c r="N10" s="14">
        <v>0.45157608649344599</v>
      </c>
      <c r="O10" s="14">
        <v>0.46738434496695402</v>
      </c>
      <c r="P10" s="14">
        <v>0.422093453036189</v>
      </c>
      <c r="Q10" s="14">
        <v>0.46170602837153701</v>
      </c>
      <c r="R10" s="14"/>
      <c r="S10" s="14">
        <v>0.48822033582319901</v>
      </c>
      <c r="T10" s="14">
        <v>0.41135716429779101</v>
      </c>
      <c r="U10" s="14">
        <v>0.43527683847861698</v>
      </c>
      <c r="V10" s="14">
        <v>0.54055434554154702</v>
      </c>
      <c r="W10" s="14">
        <v>0.47302725182656202</v>
      </c>
      <c r="X10" s="14">
        <v>0.463858831435285</v>
      </c>
      <c r="Y10" s="14">
        <v>0.44929821530439301</v>
      </c>
      <c r="Z10" s="14">
        <v>0.44113273784863299</v>
      </c>
      <c r="AA10" s="14">
        <v>0.4631980189696</v>
      </c>
      <c r="AB10" s="14">
        <v>0.392925745950163</v>
      </c>
      <c r="AC10" s="14">
        <v>0.479462329703294</v>
      </c>
      <c r="AD10" s="14">
        <v>0.27589126626065302</v>
      </c>
      <c r="AE10" s="14"/>
      <c r="AF10" s="14">
        <v>0.499369958196967</v>
      </c>
      <c r="AG10" s="14">
        <v>0.44224395021179602</v>
      </c>
      <c r="AH10" s="14">
        <v>0.24652778649649501</v>
      </c>
      <c r="AI10" s="14">
        <v>0.48872035474025799</v>
      </c>
      <c r="AJ10" s="14"/>
      <c r="AK10" s="14">
        <v>0.47852231402128598</v>
      </c>
      <c r="AL10" s="14">
        <v>0.44042568976338498</v>
      </c>
      <c r="AM10" s="14">
        <v>0.51421580826593305</v>
      </c>
      <c r="AN10" s="14">
        <v>0.30848453005773102</v>
      </c>
      <c r="AO10" s="14"/>
      <c r="AP10" s="14">
        <v>0.47758269149601301</v>
      </c>
      <c r="AQ10" s="14">
        <v>0.45387002019088601</v>
      </c>
      <c r="AR10" s="14">
        <v>0.49098296030014099</v>
      </c>
      <c r="AS10" s="14"/>
      <c r="AT10" s="14">
        <v>0.47815620261185998</v>
      </c>
      <c r="AU10" s="14">
        <v>0.43579611907281401</v>
      </c>
      <c r="AV10" s="14"/>
      <c r="AW10" s="14">
        <v>0.45255043707250803</v>
      </c>
      <c r="AX10" s="14" t="s">
        <v>80</v>
      </c>
      <c r="AY10" s="14"/>
      <c r="AZ10" s="14">
        <v>0.45457101836853397</v>
      </c>
      <c r="BA10" s="14">
        <v>0.45076314975752901</v>
      </c>
    </row>
    <row r="11" spans="2:53" ht="29" x14ac:dyDescent="0.35">
      <c r="B11" s="15" t="s">
        <v>521</v>
      </c>
      <c r="C11" s="14">
        <v>0.31584244546158602</v>
      </c>
      <c r="D11" s="14">
        <v>0.31718846142219898</v>
      </c>
      <c r="E11" s="14">
        <v>0.31577686233365898</v>
      </c>
      <c r="F11" s="14"/>
      <c r="G11" s="14">
        <v>0.312942024232301</v>
      </c>
      <c r="H11" s="14">
        <v>0.35029855630394702</v>
      </c>
      <c r="I11" s="14">
        <v>0.316454030914333</v>
      </c>
      <c r="J11" s="14">
        <v>0.335258468662188</v>
      </c>
      <c r="K11" s="14">
        <v>0.30815231836580698</v>
      </c>
      <c r="L11" s="14">
        <v>0.27072701803636601</v>
      </c>
      <c r="M11" s="14"/>
      <c r="N11" s="14">
        <v>0.348987222357525</v>
      </c>
      <c r="O11" s="14">
        <v>0.37488435825926802</v>
      </c>
      <c r="P11" s="14">
        <v>0.237812044549287</v>
      </c>
      <c r="Q11" s="14">
        <v>0.259652932190649</v>
      </c>
      <c r="R11" s="14"/>
      <c r="S11" s="14">
        <v>0.375206469834729</v>
      </c>
      <c r="T11" s="14">
        <v>0.29378962654234703</v>
      </c>
      <c r="U11" s="14">
        <v>0.26181296170086199</v>
      </c>
      <c r="V11" s="14">
        <v>0.32756784349974999</v>
      </c>
      <c r="W11" s="14">
        <v>0.33571698002549799</v>
      </c>
      <c r="X11" s="14">
        <v>0.38445362622523499</v>
      </c>
      <c r="Y11" s="14">
        <v>0.32339597431646699</v>
      </c>
      <c r="Z11" s="14">
        <v>0.32344887413893703</v>
      </c>
      <c r="AA11" s="14">
        <v>0.30139524465373002</v>
      </c>
      <c r="AB11" s="14">
        <v>0.26034628461499698</v>
      </c>
      <c r="AC11" s="14">
        <v>0.23904691751092899</v>
      </c>
      <c r="AD11" s="14">
        <v>0.247909915295735</v>
      </c>
      <c r="AE11" s="14"/>
      <c r="AF11" s="14">
        <v>0.32523534828936201</v>
      </c>
      <c r="AG11" s="14">
        <v>0.29834836957926902</v>
      </c>
      <c r="AH11" s="14">
        <v>0.27461803496324699</v>
      </c>
      <c r="AI11" s="14">
        <v>0.33290155468492899</v>
      </c>
      <c r="AJ11" s="14"/>
      <c r="AK11" s="14">
        <v>0.380608129531045</v>
      </c>
      <c r="AL11" s="14">
        <v>0.28976781596153001</v>
      </c>
      <c r="AM11" s="14">
        <v>0.28829233117685199</v>
      </c>
      <c r="AN11" s="14">
        <v>0.33327441642314998</v>
      </c>
      <c r="AO11" s="14"/>
      <c r="AP11" s="14">
        <v>0.39945113723609899</v>
      </c>
      <c r="AQ11" s="14">
        <v>0.31471885860635002</v>
      </c>
      <c r="AR11" s="14">
        <v>0.25427834345349398</v>
      </c>
      <c r="AS11" s="14"/>
      <c r="AT11" s="14">
        <v>0.374907439725434</v>
      </c>
      <c r="AU11" s="14">
        <v>0.27283411059373402</v>
      </c>
      <c r="AV11" s="14"/>
      <c r="AW11" s="14">
        <v>0.31584244546158602</v>
      </c>
      <c r="AX11" s="14" t="s">
        <v>80</v>
      </c>
      <c r="AY11" s="14"/>
      <c r="AZ11" s="14">
        <v>0.32085526617027399</v>
      </c>
      <c r="BA11" s="14">
        <v>0.31140839923809399</v>
      </c>
    </row>
    <row r="12" spans="2:53" ht="43.5" x14ac:dyDescent="0.35">
      <c r="B12" s="15" t="s">
        <v>522</v>
      </c>
      <c r="C12" s="14">
        <v>0.31512774647640801</v>
      </c>
      <c r="D12" s="14">
        <v>0.33004863226138897</v>
      </c>
      <c r="E12" s="14">
        <v>0.30038566468155797</v>
      </c>
      <c r="F12" s="14"/>
      <c r="G12" s="14">
        <v>0.35116391917288697</v>
      </c>
      <c r="H12" s="14">
        <v>0.32095656457440602</v>
      </c>
      <c r="I12" s="14">
        <v>0.317233603201034</v>
      </c>
      <c r="J12" s="14">
        <v>0.29312828946213398</v>
      </c>
      <c r="K12" s="14">
        <v>0.33485560162567601</v>
      </c>
      <c r="L12" s="14">
        <v>0.28371310516842502</v>
      </c>
      <c r="M12" s="14"/>
      <c r="N12" s="14">
        <v>0.32668273768488498</v>
      </c>
      <c r="O12" s="14">
        <v>0.340678995108116</v>
      </c>
      <c r="P12" s="14">
        <v>0.29211674624511202</v>
      </c>
      <c r="Q12" s="14">
        <v>0.28384720423030901</v>
      </c>
      <c r="R12" s="14"/>
      <c r="S12" s="14">
        <v>0.34312893655371302</v>
      </c>
      <c r="T12" s="14">
        <v>0.247409640806181</v>
      </c>
      <c r="U12" s="14">
        <v>0.207131057351188</v>
      </c>
      <c r="V12" s="14">
        <v>0.34067834947651399</v>
      </c>
      <c r="W12" s="14">
        <v>0.38021411557301099</v>
      </c>
      <c r="X12" s="14">
        <v>0.32175586917586502</v>
      </c>
      <c r="Y12" s="14">
        <v>0.338238893174655</v>
      </c>
      <c r="Z12" s="14">
        <v>0.36092764615134199</v>
      </c>
      <c r="AA12" s="14">
        <v>0.33278427317727199</v>
      </c>
      <c r="AB12" s="14">
        <v>0.32567018113527502</v>
      </c>
      <c r="AC12" s="14">
        <v>0.30228605733764302</v>
      </c>
      <c r="AD12" s="14">
        <v>0.30380883898622901</v>
      </c>
      <c r="AE12" s="14"/>
      <c r="AF12" s="14">
        <v>0.33745129050482597</v>
      </c>
      <c r="AG12" s="14">
        <v>0.31337848038069599</v>
      </c>
      <c r="AH12" s="14">
        <v>0.20487089505994399</v>
      </c>
      <c r="AI12" s="14">
        <v>0.32671794880807398</v>
      </c>
      <c r="AJ12" s="14"/>
      <c r="AK12" s="14">
        <v>0.33339622362465299</v>
      </c>
      <c r="AL12" s="14">
        <v>0.31842762642349798</v>
      </c>
      <c r="AM12" s="14">
        <v>0.282691426344095</v>
      </c>
      <c r="AN12" s="14">
        <v>0.27949608705662299</v>
      </c>
      <c r="AO12" s="14"/>
      <c r="AP12" s="14">
        <v>0.328941800927741</v>
      </c>
      <c r="AQ12" s="14">
        <v>0.34919873316320199</v>
      </c>
      <c r="AR12" s="14">
        <v>0.30150222129145299</v>
      </c>
      <c r="AS12" s="14"/>
      <c r="AT12" s="14">
        <v>0.32360238993396501</v>
      </c>
      <c r="AU12" s="14">
        <v>0.30990175147153898</v>
      </c>
      <c r="AV12" s="14"/>
      <c r="AW12" s="14">
        <v>0.31512774647640801</v>
      </c>
      <c r="AX12" s="14" t="s">
        <v>80</v>
      </c>
      <c r="AY12" s="14"/>
      <c r="AZ12" s="14">
        <v>0.34016479582966302</v>
      </c>
      <c r="BA12" s="14">
        <v>0.29298144590360298</v>
      </c>
    </row>
    <row r="13" spans="2:53" x14ac:dyDescent="0.35">
      <c r="B13" s="15" t="s">
        <v>523</v>
      </c>
      <c r="C13" s="14">
        <v>0.27057186380675602</v>
      </c>
      <c r="D13" s="14">
        <v>0.281291039421185</v>
      </c>
      <c r="E13" s="14">
        <v>0.26017550059033301</v>
      </c>
      <c r="F13" s="14"/>
      <c r="G13" s="14">
        <v>0.22957540051481101</v>
      </c>
      <c r="H13" s="14">
        <v>0.230984526536025</v>
      </c>
      <c r="I13" s="14">
        <v>0.27172458292858498</v>
      </c>
      <c r="J13" s="14">
        <v>0.25059559110801999</v>
      </c>
      <c r="K13" s="14">
        <v>0.30037999740722499</v>
      </c>
      <c r="L13" s="14">
        <v>0.33886542874485198</v>
      </c>
      <c r="M13" s="14"/>
      <c r="N13" s="14">
        <v>0.28815242761931098</v>
      </c>
      <c r="O13" s="14">
        <v>0.24443989958496401</v>
      </c>
      <c r="P13" s="14">
        <v>0.28413881082401499</v>
      </c>
      <c r="Q13" s="14">
        <v>0.26032248246733503</v>
      </c>
      <c r="R13" s="14"/>
      <c r="S13" s="14">
        <v>0.33129000553572702</v>
      </c>
      <c r="T13" s="14">
        <v>0.26416121169568801</v>
      </c>
      <c r="U13" s="14">
        <v>0.26510870552951699</v>
      </c>
      <c r="V13" s="14">
        <v>0.198837425893053</v>
      </c>
      <c r="W13" s="14">
        <v>0.26929590727797698</v>
      </c>
      <c r="X13" s="14">
        <v>0.20589589344989401</v>
      </c>
      <c r="Y13" s="14">
        <v>0.31459916320645498</v>
      </c>
      <c r="Z13" s="14">
        <v>0.27623986393232403</v>
      </c>
      <c r="AA13" s="14">
        <v>0.32561071793456797</v>
      </c>
      <c r="AB13" s="14">
        <v>0.212909893993215</v>
      </c>
      <c r="AC13" s="14">
        <v>0.263666464406209</v>
      </c>
      <c r="AD13" s="14">
        <v>0.30682550253339202</v>
      </c>
      <c r="AE13" s="14"/>
      <c r="AF13" s="14">
        <v>0.30924868568134201</v>
      </c>
      <c r="AG13" s="14">
        <v>0.27535558088626599</v>
      </c>
      <c r="AH13" s="14">
        <v>0.19668776951311301</v>
      </c>
      <c r="AI13" s="14">
        <v>0.22950648976826801</v>
      </c>
      <c r="AJ13" s="14"/>
      <c r="AK13" s="14">
        <v>0.35825694263255697</v>
      </c>
      <c r="AL13" s="14">
        <v>0.25576505482995898</v>
      </c>
      <c r="AM13" s="14">
        <v>0.27745561002680802</v>
      </c>
      <c r="AN13" s="14">
        <v>0.233205991831927</v>
      </c>
      <c r="AO13" s="14"/>
      <c r="AP13" s="14">
        <v>0.32767845171238602</v>
      </c>
      <c r="AQ13" s="14">
        <v>0.27862030168060697</v>
      </c>
      <c r="AR13" s="14">
        <v>0.277433909255144</v>
      </c>
      <c r="AS13" s="14"/>
      <c r="AT13" s="14">
        <v>0.27787249984071399</v>
      </c>
      <c r="AU13" s="14">
        <v>0.265511909862505</v>
      </c>
      <c r="AV13" s="14"/>
      <c r="AW13" s="14">
        <v>0.27057186380675602</v>
      </c>
      <c r="AX13" s="14" t="s">
        <v>80</v>
      </c>
      <c r="AY13" s="14"/>
      <c r="AZ13" s="14">
        <v>0.27910406346550198</v>
      </c>
      <c r="BA13" s="14">
        <v>0.26302478205907298</v>
      </c>
    </row>
    <row r="14" spans="2:53" ht="29" x14ac:dyDescent="0.35">
      <c r="B14" s="15" t="s">
        <v>524</v>
      </c>
      <c r="C14" s="14">
        <v>0.217655358333018</v>
      </c>
      <c r="D14" s="14">
        <v>0.24169645775979501</v>
      </c>
      <c r="E14" s="14">
        <v>0.19113790932320299</v>
      </c>
      <c r="F14" s="14"/>
      <c r="G14" s="14">
        <v>0.22934243778293401</v>
      </c>
      <c r="H14" s="14">
        <v>0.243039189160073</v>
      </c>
      <c r="I14" s="14">
        <v>0.26407312515443598</v>
      </c>
      <c r="J14" s="14">
        <v>0.243673264441429</v>
      </c>
      <c r="K14" s="14">
        <v>0.17300267499031599</v>
      </c>
      <c r="L14" s="14">
        <v>0.146123419181314</v>
      </c>
      <c r="M14" s="14"/>
      <c r="N14" s="14">
        <v>0.26823686847908002</v>
      </c>
      <c r="O14" s="14">
        <v>0.196161428574157</v>
      </c>
      <c r="P14" s="14">
        <v>0.17761327399003801</v>
      </c>
      <c r="Q14" s="14">
        <v>0.20677540883662299</v>
      </c>
      <c r="R14" s="14"/>
      <c r="S14" s="14">
        <v>0.30404160014974302</v>
      </c>
      <c r="T14" s="14">
        <v>0.21603171575715399</v>
      </c>
      <c r="U14" s="14">
        <v>0.188467470354587</v>
      </c>
      <c r="V14" s="14">
        <v>0.293398118521013</v>
      </c>
      <c r="W14" s="14">
        <v>0.26723119255685501</v>
      </c>
      <c r="X14" s="14">
        <v>0.17857980998829101</v>
      </c>
      <c r="Y14" s="14">
        <v>0.214033009252692</v>
      </c>
      <c r="Z14" s="14">
        <v>0.17136560772210799</v>
      </c>
      <c r="AA14" s="14">
        <v>0.200970731608968</v>
      </c>
      <c r="AB14" s="14">
        <v>0.12579724470626899</v>
      </c>
      <c r="AC14" s="14">
        <v>0.181090521810435</v>
      </c>
      <c r="AD14" s="14">
        <v>9.8814504651185506E-2</v>
      </c>
      <c r="AE14" s="14"/>
      <c r="AF14" s="14">
        <v>0.23105875843599499</v>
      </c>
      <c r="AG14" s="14">
        <v>0.24105359752363001</v>
      </c>
      <c r="AH14" s="14">
        <v>0.144740250792601</v>
      </c>
      <c r="AI14" s="14">
        <v>0.178060171837675</v>
      </c>
      <c r="AJ14" s="14"/>
      <c r="AK14" s="14">
        <v>0.25276982996219899</v>
      </c>
      <c r="AL14" s="14">
        <v>0.221638180356</v>
      </c>
      <c r="AM14" s="14">
        <v>0.245448957757574</v>
      </c>
      <c r="AN14" s="14">
        <v>0.14575053167157201</v>
      </c>
      <c r="AO14" s="14"/>
      <c r="AP14" s="14">
        <v>0.18558510598316999</v>
      </c>
      <c r="AQ14" s="14">
        <v>0.232398098099943</v>
      </c>
      <c r="AR14" s="14">
        <v>0.256849712416303</v>
      </c>
      <c r="AS14" s="14"/>
      <c r="AT14" s="14">
        <v>0.24364821646106899</v>
      </c>
      <c r="AU14" s="14">
        <v>0.197248399913488</v>
      </c>
      <c r="AV14" s="14"/>
      <c r="AW14" s="14">
        <v>0.217655358333018</v>
      </c>
      <c r="AX14" s="14" t="s">
        <v>80</v>
      </c>
      <c r="AY14" s="14"/>
      <c r="AZ14" s="14">
        <v>0.22045010235111701</v>
      </c>
      <c r="BA14" s="14">
        <v>0.21518329222907701</v>
      </c>
    </row>
    <row r="15" spans="2:53" ht="29" x14ac:dyDescent="0.35">
      <c r="B15" s="15" t="s">
        <v>525</v>
      </c>
      <c r="C15" s="14">
        <v>0.20098152451530299</v>
      </c>
      <c r="D15" s="14">
        <v>0.192640817899568</v>
      </c>
      <c r="E15" s="14">
        <v>0.21088125875941999</v>
      </c>
      <c r="F15" s="14"/>
      <c r="G15" s="14">
        <v>0.23496534246085901</v>
      </c>
      <c r="H15" s="14">
        <v>0.23857122128872599</v>
      </c>
      <c r="I15" s="14">
        <v>0.22438872101726201</v>
      </c>
      <c r="J15" s="14">
        <v>0.17919010130943999</v>
      </c>
      <c r="K15" s="14">
        <v>0.17759682729665599</v>
      </c>
      <c r="L15" s="14">
        <v>0.148101040216914</v>
      </c>
      <c r="M15" s="14"/>
      <c r="N15" s="14">
        <v>0.232651484153484</v>
      </c>
      <c r="O15" s="14">
        <v>0.20436299221484999</v>
      </c>
      <c r="P15" s="14">
        <v>0.151021533854962</v>
      </c>
      <c r="Q15" s="14">
        <v>0.20086426851904099</v>
      </c>
      <c r="R15" s="14"/>
      <c r="S15" s="14">
        <v>0.22574456128319201</v>
      </c>
      <c r="T15" s="14">
        <v>0.18688626728614099</v>
      </c>
      <c r="U15" s="14">
        <v>0.11746349773652601</v>
      </c>
      <c r="V15" s="14">
        <v>0.23227144069685099</v>
      </c>
      <c r="W15" s="14">
        <v>0.190541761128319</v>
      </c>
      <c r="X15" s="14">
        <v>0.23044423396320601</v>
      </c>
      <c r="Y15" s="14">
        <v>0.22669702609155301</v>
      </c>
      <c r="Z15" s="14">
        <v>0.219736488634802</v>
      </c>
      <c r="AA15" s="14">
        <v>0.226141638408875</v>
      </c>
      <c r="AB15" s="14">
        <v>0.19190613949650201</v>
      </c>
      <c r="AC15" s="14">
        <v>0.163618069341772</v>
      </c>
      <c r="AD15" s="14">
        <v>0.101231659777218</v>
      </c>
      <c r="AE15" s="14"/>
      <c r="AF15" s="14">
        <v>0.166753808158073</v>
      </c>
      <c r="AG15" s="14">
        <v>0.22585703957295999</v>
      </c>
      <c r="AH15" s="14">
        <v>0.13673378612981901</v>
      </c>
      <c r="AI15" s="14">
        <v>0.26631446722656799</v>
      </c>
      <c r="AJ15" s="14"/>
      <c r="AK15" s="14">
        <v>0.17999642650532999</v>
      </c>
      <c r="AL15" s="14">
        <v>0.204108227723554</v>
      </c>
      <c r="AM15" s="14">
        <v>0.18592336116535299</v>
      </c>
      <c r="AN15" s="14">
        <v>0.15690652867850599</v>
      </c>
      <c r="AO15" s="14"/>
      <c r="AP15" s="14">
        <v>0.17957361666705199</v>
      </c>
      <c r="AQ15" s="14">
        <v>0.22157749365077201</v>
      </c>
      <c r="AR15" s="14">
        <v>0.19509374881201599</v>
      </c>
      <c r="AS15" s="14"/>
      <c r="AT15" s="14">
        <v>0.242342882690849</v>
      </c>
      <c r="AU15" s="14">
        <v>0.17163877678057399</v>
      </c>
      <c r="AV15" s="14"/>
      <c r="AW15" s="14">
        <v>0.20098152451530299</v>
      </c>
      <c r="AX15" s="14" t="s">
        <v>80</v>
      </c>
      <c r="AY15" s="14"/>
      <c r="AZ15" s="14">
        <v>0.22048150249902099</v>
      </c>
      <c r="BA15" s="14">
        <v>0.18373299145146699</v>
      </c>
    </row>
    <row r="16" spans="2:53" ht="29" x14ac:dyDescent="0.35">
      <c r="B16" s="15" t="s">
        <v>526</v>
      </c>
      <c r="C16" s="14">
        <v>0.181190692607058</v>
      </c>
      <c r="D16" s="14">
        <v>0.17763475911695401</v>
      </c>
      <c r="E16" s="14">
        <v>0.18288837782079101</v>
      </c>
      <c r="F16" s="14"/>
      <c r="G16" s="14">
        <v>0.23395528707312399</v>
      </c>
      <c r="H16" s="14">
        <v>0.2048628918083</v>
      </c>
      <c r="I16" s="14">
        <v>0.19767984556801299</v>
      </c>
      <c r="J16" s="14">
        <v>0.18826733093561901</v>
      </c>
      <c r="K16" s="14">
        <v>0.149111735845388</v>
      </c>
      <c r="L16" s="14">
        <v>0.115564019666278</v>
      </c>
      <c r="M16" s="14"/>
      <c r="N16" s="14">
        <v>0.18186581865076701</v>
      </c>
      <c r="O16" s="14">
        <v>0.179178904273568</v>
      </c>
      <c r="P16" s="14">
        <v>0.16364962812523701</v>
      </c>
      <c r="Q16" s="14">
        <v>0.19680164292948199</v>
      </c>
      <c r="R16" s="14"/>
      <c r="S16" s="14">
        <v>0.24460070123914501</v>
      </c>
      <c r="T16" s="14">
        <v>0.190357623420843</v>
      </c>
      <c r="U16" s="14">
        <v>0.178921818361546</v>
      </c>
      <c r="V16" s="14">
        <v>0.102722513340075</v>
      </c>
      <c r="W16" s="14">
        <v>0.22880201590608501</v>
      </c>
      <c r="X16" s="14">
        <v>0.19633893738577901</v>
      </c>
      <c r="Y16" s="14">
        <v>0.18811585136061601</v>
      </c>
      <c r="Z16" s="14">
        <v>0.21950799864144099</v>
      </c>
      <c r="AA16" s="14">
        <v>0.132322173367595</v>
      </c>
      <c r="AB16" s="14">
        <v>0.19309101325889899</v>
      </c>
      <c r="AC16" s="14">
        <v>0.104209764682252</v>
      </c>
      <c r="AD16" s="14">
        <v>0.10442233453541699</v>
      </c>
      <c r="AE16" s="14"/>
      <c r="AF16" s="14">
        <v>0.17622980720734799</v>
      </c>
      <c r="AG16" s="14">
        <v>0.19651174655197101</v>
      </c>
      <c r="AH16" s="14">
        <v>0.15262875010316401</v>
      </c>
      <c r="AI16" s="14">
        <v>0.206156060256698</v>
      </c>
      <c r="AJ16" s="14"/>
      <c r="AK16" s="14">
        <v>0.210354408197195</v>
      </c>
      <c r="AL16" s="14">
        <v>0.18597575562166599</v>
      </c>
      <c r="AM16" s="14">
        <v>0.140397937542865</v>
      </c>
      <c r="AN16" s="14">
        <v>0.119794456123388</v>
      </c>
      <c r="AO16" s="14"/>
      <c r="AP16" s="14">
        <v>0.19542564769425499</v>
      </c>
      <c r="AQ16" s="14">
        <v>0.19447610823596101</v>
      </c>
      <c r="AR16" s="14">
        <v>0.135630888949404</v>
      </c>
      <c r="AS16" s="14"/>
      <c r="AT16" s="14">
        <v>0.19863474386475899</v>
      </c>
      <c r="AU16" s="14">
        <v>0.16792943768624599</v>
      </c>
      <c r="AV16" s="14"/>
      <c r="AW16" s="14">
        <v>0.181190692607058</v>
      </c>
      <c r="AX16" s="14" t="s">
        <v>80</v>
      </c>
      <c r="AY16" s="14"/>
      <c r="AZ16" s="14">
        <v>0.17709013038634799</v>
      </c>
      <c r="BA16" s="14">
        <v>0.18481780865320299</v>
      </c>
    </row>
    <row r="17" spans="2:53" ht="43.5" x14ac:dyDescent="0.35">
      <c r="B17" s="15" t="s">
        <v>527</v>
      </c>
      <c r="C17" s="14">
        <v>0.15865164364500001</v>
      </c>
      <c r="D17" s="14">
        <v>0.18462339251295201</v>
      </c>
      <c r="E17" s="14">
        <v>0.131276137999081</v>
      </c>
      <c r="F17" s="14"/>
      <c r="G17" s="14">
        <v>0.18242869120025701</v>
      </c>
      <c r="H17" s="14">
        <v>0.17637388356504399</v>
      </c>
      <c r="I17" s="14">
        <v>0.21104203099636401</v>
      </c>
      <c r="J17" s="14">
        <v>0.19742808373766099</v>
      </c>
      <c r="K17" s="14">
        <v>0.142509543217159</v>
      </c>
      <c r="L17" s="14">
        <v>4.8405371642895101E-2</v>
      </c>
      <c r="M17" s="14"/>
      <c r="N17" s="14">
        <v>0.16215124513609</v>
      </c>
      <c r="O17" s="14">
        <v>0.177952453573236</v>
      </c>
      <c r="P17" s="14">
        <v>0.164064115403697</v>
      </c>
      <c r="Q17" s="14">
        <v>0.12573792106407999</v>
      </c>
      <c r="R17" s="14"/>
      <c r="S17" s="14">
        <v>0.20519574915913699</v>
      </c>
      <c r="T17" s="14">
        <v>0.12687024809877301</v>
      </c>
      <c r="U17" s="14">
        <v>0.13987018844212001</v>
      </c>
      <c r="V17" s="14">
        <v>0.199684022676761</v>
      </c>
      <c r="W17" s="14">
        <v>0.17184407386556499</v>
      </c>
      <c r="X17" s="14">
        <v>0.13034679160965401</v>
      </c>
      <c r="Y17" s="14">
        <v>9.0044138425000697E-2</v>
      </c>
      <c r="Z17" s="14">
        <v>0.14013058124453401</v>
      </c>
      <c r="AA17" s="14">
        <v>0.14695219131161499</v>
      </c>
      <c r="AB17" s="14">
        <v>0.20318079699775399</v>
      </c>
      <c r="AC17" s="14">
        <v>0.180607084538223</v>
      </c>
      <c r="AD17" s="14">
        <v>0.125579522445398</v>
      </c>
      <c r="AE17" s="14"/>
      <c r="AF17" s="14">
        <v>0.140135831600362</v>
      </c>
      <c r="AG17" s="14">
        <v>0.174220318043603</v>
      </c>
      <c r="AH17" s="14">
        <v>0.124172866787211</v>
      </c>
      <c r="AI17" s="14">
        <v>0.19010992179320199</v>
      </c>
      <c r="AJ17" s="14"/>
      <c r="AK17" s="14">
        <v>0.143613972006367</v>
      </c>
      <c r="AL17" s="14">
        <v>0.16793705705484299</v>
      </c>
      <c r="AM17" s="14">
        <v>0.161987129059603</v>
      </c>
      <c r="AN17" s="14">
        <v>0.16212498390369501</v>
      </c>
      <c r="AO17" s="14"/>
      <c r="AP17" s="14">
        <v>0.179707840109817</v>
      </c>
      <c r="AQ17" s="14">
        <v>0.17104297242847699</v>
      </c>
      <c r="AR17" s="14">
        <v>0.15465735289962201</v>
      </c>
      <c r="AS17" s="14"/>
      <c r="AT17" s="14">
        <v>0.173537734585644</v>
      </c>
      <c r="AU17" s="14">
        <v>0.14647025879140099</v>
      </c>
      <c r="AV17" s="14"/>
      <c r="AW17" s="14">
        <v>0.15865164364500001</v>
      </c>
      <c r="AX17" s="14" t="s">
        <v>80</v>
      </c>
      <c r="AY17" s="14"/>
      <c r="AZ17" s="14">
        <v>0.16922041104875399</v>
      </c>
      <c r="BA17" s="14">
        <v>0.149303133910279</v>
      </c>
    </row>
    <row r="18" spans="2:53" x14ac:dyDescent="0.35">
      <c r="B18" s="15" t="s">
        <v>122</v>
      </c>
      <c r="C18" s="14">
        <v>1.8672278669241101E-2</v>
      </c>
      <c r="D18" s="14">
        <v>1.1506523296153001E-2</v>
      </c>
      <c r="E18" s="14">
        <v>2.50116553598979E-2</v>
      </c>
      <c r="F18" s="14"/>
      <c r="G18" s="14">
        <v>4.9004959425453104E-3</v>
      </c>
      <c r="H18" s="14">
        <v>2.1663186799307E-2</v>
      </c>
      <c r="I18" s="14">
        <v>1.1731642908290599E-2</v>
      </c>
      <c r="J18" s="14">
        <v>2.2807161887196399E-2</v>
      </c>
      <c r="K18" s="14">
        <v>2.5037255112193901E-2</v>
      </c>
      <c r="L18" s="14">
        <v>2.5173165826126501E-2</v>
      </c>
      <c r="M18" s="14"/>
      <c r="N18" s="14">
        <v>1.6293551984548502E-2</v>
      </c>
      <c r="O18" s="14">
        <v>2.4343290958835698E-2</v>
      </c>
      <c r="P18" s="14">
        <v>1.51954186889249E-2</v>
      </c>
      <c r="Q18" s="14">
        <v>1.6415396044155799E-2</v>
      </c>
      <c r="R18" s="14"/>
      <c r="S18" s="14">
        <v>1.3298853395842599E-2</v>
      </c>
      <c r="T18" s="14">
        <v>2.4817898788850101E-2</v>
      </c>
      <c r="U18" s="14">
        <v>8.1104010453535193E-3</v>
      </c>
      <c r="V18" s="14">
        <v>1.47286826365961E-2</v>
      </c>
      <c r="W18" s="14">
        <v>8.8592585481915495E-3</v>
      </c>
      <c r="X18" s="14">
        <v>7.4733662665569097E-3</v>
      </c>
      <c r="Y18" s="14">
        <v>3.6237560140532699E-2</v>
      </c>
      <c r="Z18" s="14">
        <v>0</v>
      </c>
      <c r="AA18" s="14">
        <v>2.51361070261087E-2</v>
      </c>
      <c r="AB18" s="14">
        <v>1.9797532559612901E-2</v>
      </c>
      <c r="AC18" s="14">
        <v>2.9353800079778499E-2</v>
      </c>
      <c r="AD18" s="14">
        <v>5.4339574360661197E-2</v>
      </c>
      <c r="AE18" s="14"/>
      <c r="AF18" s="14">
        <v>1.13088985996075E-2</v>
      </c>
      <c r="AG18" s="14">
        <v>1.2279610488647501E-2</v>
      </c>
      <c r="AH18" s="14">
        <v>6.0261250533284197E-2</v>
      </c>
      <c r="AI18" s="14">
        <v>2.7401740617040499E-2</v>
      </c>
      <c r="AJ18" s="14"/>
      <c r="AK18" s="14">
        <v>1.3093982932044199E-2</v>
      </c>
      <c r="AL18" s="14">
        <v>1.16906150858137E-2</v>
      </c>
      <c r="AM18" s="14">
        <v>6.1101163295714297E-3</v>
      </c>
      <c r="AN18" s="14">
        <v>4.0683153989789798E-2</v>
      </c>
      <c r="AO18" s="14"/>
      <c r="AP18" s="14">
        <v>1.77650301888349E-2</v>
      </c>
      <c r="AQ18" s="14">
        <v>7.7237225754597698E-3</v>
      </c>
      <c r="AR18" s="14">
        <v>1.37605579937514E-2</v>
      </c>
      <c r="AS18" s="14"/>
      <c r="AT18" s="14">
        <v>1.46382638522805E-2</v>
      </c>
      <c r="AU18" s="14">
        <v>2.20023956131997E-2</v>
      </c>
      <c r="AV18" s="14"/>
      <c r="AW18" s="14">
        <v>1.8672278669241101E-2</v>
      </c>
      <c r="AX18" s="14" t="s">
        <v>80</v>
      </c>
      <c r="AY18" s="14"/>
      <c r="AZ18" s="14">
        <v>2.113837762187E-2</v>
      </c>
      <c r="BA18" s="14">
        <v>1.6490912651360101E-2</v>
      </c>
    </row>
    <row r="19" spans="2:53" x14ac:dyDescent="0.35">
      <c r="B19" s="15" t="s">
        <v>123</v>
      </c>
      <c r="C19" s="23">
        <v>2.54424601960496E-2</v>
      </c>
      <c r="D19" s="23">
        <v>2.2225201983982701E-2</v>
      </c>
      <c r="E19" s="23">
        <v>2.9031978818546401E-2</v>
      </c>
      <c r="F19" s="23"/>
      <c r="G19" s="23">
        <v>2.7896698040382199E-2</v>
      </c>
      <c r="H19" s="23">
        <v>3.46194399268452E-2</v>
      </c>
      <c r="I19" s="23">
        <v>1.46053414500785E-2</v>
      </c>
      <c r="J19" s="23">
        <v>2.0818021351214501E-2</v>
      </c>
      <c r="K19" s="23">
        <v>2.5400762719339099E-2</v>
      </c>
      <c r="L19" s="23">
        <v>2.8654939104658099E-2</v>
      </c>
      <c r="M19" s="23"/>
      <c r="N19" s="23">
        <v>2.0944692134538E-2</v>
      </c>
      <c r="O19" s="23">
        <v>2.78545875901751E-2</v>
      </c>
      <c r="P19" s="23">
        <v>3.2255289758839401E-2</v>
      </c>
      <c r="Q19" s="23">
        <v>2.2864063657516299E-2</v>
      </c>
      <c r="R19" s="23"/>
      <c r="S19" s="23">
        <v>1.2781494299186799E-2</v>
      </c>
      <c r="T19" s="23">
        <v>3.0859937711087498E-2</v>
      </c>
      <c r="U19" s="23">
        <v>4.5708360975230303E-2</v>
      </c>
      <c r="V19" s="23">
        <v>7.5658885693577404E-3</v>
      </c>
      <c r="W19" s="23">
        <v>1.9294177439793399E-2</v>
      </c>
      <c r="X19" s="23">
        <v>3.3687256430617998E-2</v>
      </c>
      <c r="Y19" s="23">
        <v>1.8791594254928601E-2</v>
      </c>
      <c r="Z19" s="23">
        <v>1.5509810116632701E-2</v>
      </c>
      <c r="AA19" s="23">
        <v>1.24482622960446E-2</v>
      </c>
      <c r="AB19" s="23">
        <v>5.9022060765180198E-2</v>
      </c>
      <c r="AC19" s="23">
        <v>1.4599729011872601E-2</v>
      </c>
      <c r="AD19" s="23">
        <v>5.0737165824199203E-2</v>
      </c>
      <c r="AE19" s="23"/>
      <c r="AF19" s="23">
        <v>2.3578340499464299E-2</v>
      </c>
      <c r="AG19" s="23">
        <v>1.82484224671021E-2</v>
      </c>
      <c r="AH19" s="23">
        <v>3.8379158214090103E-2</v>
      </c>
      <c r="AI19" s="23">
        <v>2.2126863229990499E-2</v>
      </c>
      <c r="AJ19" s="23"/>
      <c r="AK19" s="23">
        <v>3.0609319663686699E-2</v>
      </c>
      <c r="AL19" s="23">
        <v>2.4514354314656098E-2</v>
      </c>
      <c r="AM19" s="23">
        <v>1.15055587301222E-2</v>
      </c>
      <c r="AN19" s="23">
        <v>2.32119281568452E-2</v>
      </c>
      <c r="AO19" s="23"/>
      <c r="AP19" s="23">
        <v>3.2483253837510599E-2</v>
      </c>
      <c r="AQ19" s="23">
        <v>1.57752896542687E-2</v>
      </c>
      <c r="AR19" s="23">
        <v>1.75291936594009E-2</v>
      </c>
      <c r="AS19" s="23"/>
      <c r="AT19" s="23">
        <v>1.45302784483474E-2</v>
      </c>
      <c r="AU19" s="23">
        <v>3.2737999434625603E-2</v>
      </c>
      <c r="AV19" s="23"/>
      <c r="AW19" s="23">
        <v>2.54424601960496E-2</v>
      </c>
      <c r="AX19" s="23" t="s">
        <v>80</v>
      </c>
      <c r="AY19" s="23"/>
      <c r="AZ19" s="23">
        <v>1.9586174948058799E-2</v>
      </c>
      <c r="BA19" s="23">
        <v>3.0622585518014899E-2</v>
      </c>
    </row>
    <row r="20" spans="2:53" x14ac:dyDescent="0.35">
      <c r="B20" t="s">
        <v>584</v>
      </c>
    </row>
    <row r="21" spans="2:53" x14ac:dyDescent="0.35">
      <c r="B21" t="s">
        <v>76</v>
      </c>
    </row>
    <row r="22" spans="2:53" x14ac:dyDescent="0.35">
      <c r="B22" t="s">
        <v>77</v>
      </c>
    </row>
    <row r="24" spans="2:53" x14ac:dyDescent="0.35">
      <c r="B24"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BA19"/>
  <sheetViews>
    <sheetView showGridLines="0" workbookViewId="0">
      <pane xSplit="2" topLeftCell="C1" activePane="topRight" state="frozen"/>
      <selection pane="topRight" activeCell="AH6" sqref="AH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534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529</v>
      </c>
      <c r="C9" s="14">
        <v>0.20359975998767901</v>
      </c>
      <c r="D9" s="14">
        <v>0.205137962985174</v>
      </c>
      <c r="E9" s="14">
        <v>0.20290019544268301</v>
      </c>
      <c r="F9" s="14"/>
      <c r="G9" s="14">
        <v>0.25657290044634901</v>
      </c>
      <c r="H9" s="14">
        <v>0.232905329196574</v>
      </c>
      <c r="I9" s="14">
        <v>0.233301419453179</v>
      </c>
      <c r="J9" s="14">
        <v>0.182957150129503</v>
      </c>
      <c r="K9" s="14">
        <v>0.16179819059560699</v>
      </c>
      <c r="L9" s="14">
        <v>0.16539878038611999</v>
      </c>
      <c r="M9" s="14"/>
      <c r="N9" s="14">
        <v>0.245381667153977</v>
      </c>
      <c r="O9" s="14">
        <v>0.18437275139105599</v>
      </c>
      <c r="P9" s="14">
        <v>0.178011442911132</v>
      </c>
      <c r="Q9" s="14">
        <v>0.195480280403562</v>
      </c>
      <c r="R9" s="14"/>
      <c r="S9" s="14">
        <v>0.26873349613740899</v>
      </c>
      <c r="T9" s="14">
        <v>0.19503353343993499</v>
      </c>
      <c r="U9" s="14">
        <v>0.19165631233855199</v>
      </c>
      <c r="V9" s="14">
        <v>0.15968084953879899</v>
      </c>
      <c r="W9" s="14">
        <v>0.184587855745831</v>
      </c>
      <c r="X9" s="14">
        <v>0.22807900894515701</v>
      </c>
      <c r="Y9" s="14">
        <v>0.21276449535949399</v>
      </c>
      <c r="Z9" s="14">
        <v>0.147473339277473</v>
      </c>
      <c r="AA9" s="14">
        <v>0.21475963655587099</v>
      </c>
      <c r="AB9" s="14">
        <v>0.16412248776217001</v>
      </c>
      <c r="AC9" s="14">
        <v>0.21661008620858699</v>
      </c>
      <c r="AD9" s="14">
        <v>0.176548984402874</v>
      </c>
      <c r="AE9" s="14"/>
      <c r="AF9" s="14">
        <v>0.210569498572035</v>
      </c>
      <c r="AG9" s="14">
        <v>0.21098578172091201</v>
      </c>
      <c r="AH9" s="14">
        <v>0.13775977166351899</v>
      </c>
      <c r="AI9" s="14">
        <v>0.21798852671051</v>
      </c>
      <c r="AJ9" s="14"/>
      <c r="AK9" s="14">
        <v>0.21986646270872201</v>
      </c>
      <c r="AL9" s="14">
        <v>0.222988663312601</v>
      </c>
      <c r="AM9" s="14">
        <v>0.197477113349461</v>
      </c>
      <c r="AN9" s="14">
        <v>0.14838439965393499</v>
      </c>
      <c r="AO9" s="14"/>
      <c r="AP9" s="14">
        <v>0.235440806202245</v>
      </c>
      <c r="AQ9" s="14">
        <v>0.24784846980310499</v>
      </c>
      <c r="AR9" s="14">
        <v>0.198018300477077</v>
      </c>
      <c r="AS9" s="14"/>
      <c r="AT9" s="14">
        <v>0.274106418112187</v>
      </c>
      <c r="AU9" s="14">
        <v>0.17066949492151301</v>
      </c>
      <c r="AV9" s="14"/>
      <c r="AW9" s="14">
        <v>0.257825263206305</v>
      </c>
      <c r="AX9" s="14">
        <v>4.7602366428401197E-2</v>
      </c>
      <c r="AY9" s="14"/>
      <c r="AZ9" s="14">
        <v>0.21418166316964399</v>
      </c>
      <c r="BA9" s="14">
        <v>0.194633777207605</v>
      </c>
    </row>
    <row r="10" spans="2:53" ht="29" x14ac:dyDescent="0.35">
      <c r="B10" s="15" t="s">
        <v>530</v>
      </c>
      <c r="C10" s="14">
        <v>0.33694461287946698</v>
      </c>
      <c r="D10" s="14">
        <v>0.35457143390278101</v>
      </c>
      <c r="E10" s="14">
        <v>0.32105001109370801</v>
      </c>
      <c r="F10" s="14"/>
      <c r="G10" s="14">
        <v>0.429590295175305</v>
      </c>
      <c r="H10" s="14">
        <v>0.40266100964338902</v>
      </c>
      <c r="I10" s="14">
        <v>0.38752295624648198</v>
      </c>
      <c r="J10" s="14">
        <v>0.320672100346719</v>
      </c>
      <c r="K10" s="14">
        <v>0.282748992453351</v>
      </c>
      <c r="L10" s="14">
        <v>0.230564611976627</v>
      </c>
      <c r="M10" s="14"/>
      <c r="N10" s="14">
        <v>0.357012435606198</v>
      </c>
      <c r="O10" s="14">
        <v>0.33697592084153699</v>
      </c>
      <c r="P10" s="14">
        <v>0.32633008265631702</v>
      </c>
      <c r="Q10" s="14">
        <v>0.32707165597353999</v>
      </c>
      <c r="R10" s="14"/>
      <c r="S10" s="14">
        <v>0.35682450641673102</v>
      </c>
      <c r="T10" s="14">
        <v>0.31553303445062197</v>
      </c>
      <c r="U10" s="14">
        <v>0.32173572966797198</v>
      </c>
      <c r="V10" s="14">
        <v>0.38943500640709999</v>
      </c>
      <c r="W10" s="14">
        <v>0.37571642407892702</v>
      </c>
      <c r="X10" s="14">
        <v>0.35801400482955997</v>
      </c>
      <c r="Y10" s="14">
        <v>0.32268009034984302</v>
      </c>
      <c r="Z10" s="14">
        <v>0.31107909521544203</v>
      </c>
      <c r="AA10" s="14">
        <v>0.296584701373722</v>
      </c>
      <c r="AB10" s="14">
        <v>0.377431468881957</v>
      </c>
      <c r="AC10" s="14">
        <v>0.235311974514927</v>
      </c>
      <c r="AD10" s="14">
        <v>0.33474700490268799</v>
      </c>
      <c r="AE10" s="14"/>
      <c r="AF10" s="14">
        <v>0.34527739788859801</v>
      </c>
      <c r="AG10" s="14">
        <v>0.36043543481564799</v>
      </c>
      <c r="AH10" s="14">
        <v>0.33004008551485198</v>
      </c>
      <c r="AI10" s="14">
        <v>0.26342633788300301</v>
      </c>
      <c r="AJ10" s="14"/>
      <c r="AK10" s="14">
        <v>0.33754960106381099</v>
      </c>
      <c r="AL10" s="14">
        <v>0.35841453313091598</v>
      </c>
      <c r="AM10" s="14">
        <v>0.35874683565471099</v>
      </c>
      <c r="AN10" s="14">
        <v>0.310166027193987</v>
      </c>
      <c r="AO10" s="14"/>
      <c r="AP10" s="14">
        <v>0.32521859599187902</v>
      </c>
      <c r="AQ10" s="14">
        <v>0.35775184190231801</v>
      </c>
      <c r="AR10" s="14">
        <v>0.38920481941012602</v>
      </c>
      <c r="AS10" s="14"/>
      <c r="AT10" s="14">
        <v>0.38881713456246397</v>
      </c>
      <c r="AU10" s="14">
        <v>0.31050913935115598</v>
      </c>
      <c r="AV10" s="14"/>
      <c r="AW10" s="14">
        <v>0.39237969425317798</v>
      </c>
      <c r="AX10" s="14">
        <v>0.16170247263502899</v>
      </c>
      <c r="AY10" s="14"/>
      <c r="AZ10" s="14">
        <v>0.33602922083626402</v>
      </c>
      <c r="BA10" s="14">
        <v>0.33772021903983601</v>
      </c>
    </row>
    <row r="11" spans="2:53" ht="29" x14ac:dyDescent="0.35">
      <c r="B11" s="15" t="s">
        <v>531</v>
      </c>
      <c r="C11" s="14">
        <v>0.33948200200522999</v>
      </c>
      <c r="D11" s="14">
        <v>0.34658114248964</v>
      </c>
      <c r="E11" s="14">
        <v>0.32993817053041602</v>
      </c>
      <c r="F11" s="14"/>
      <c r="G11" s="14">
        <v>0.25143237174383698</v>
      </c>
      <c r="H11" s="14">
        <v>0.25446518729259299</v>
      </c>
      <c r="I11" s="14">
        <v>0.284864509182157</v>
      </c>
      <c r="J11" s="14">
        <v>0.37695669419982503</v>
      </c>
      <c r="K11" s="14">
        <v>0.45457521906267301</v>
      </c>
      <c r="L11" s="14">
        <v>0.40349762366866199</v>
      </c>
      <c r="M11" s="14"/>
      <c r="N11" s="14">
        <v>0.31916192877982003</v>
      </c>
      <c r="O11" s="14">
        <v>0.36326562198074303</v>
      </c>
      <c r="P11" s="14">
        <v>0.36425679291205298</v>
      </c>
      <c r="Q11" s="14">
        <v>0.31914065865068397</v>
      </c>
      <c r="R11" s="14"/>
      <c r="S11" s="14">
        <v>0.28434924746214502</v>
      </c>
      <c r="T11" s="14">
        <v>0.38258191568087802</v>
      </c>
      <c r="U11" s="14">
        <v>0.365689271593441</v>
      </c>
      <c r="V11" s="14">
        <v>0.32593155562805298</v>
      </c>
      <c r="W11" s="14">
        <v>0.32216022025389601</v>
      </c>
      <c r="X11" s="14">
        <v>0.28041468002918002</v>
      </c>
      <c r="Y11" s="14">
        <v>0.31621843074565398</v>
      </c>
      <c r="Z11" s="14">
        <v>0.40597497853651199</v>
      </c>
      <c r="AA11" s="14">
        <v>0.35247124901999399</v>
      </c>
      <c r="AB11" s="14">
        <v>0.34503620316238998</v>
      </c>
      <c r="AC11" s="14">
        <v>0.41277552639117399</v>
      </c>
      <c r="AD11" s="14">
        <v>0.38632561545342903</v>
      </c>
      <c r="AE11" s="14"/>
      <c r="AF11" s="14">
        <v>0.33060984001889199</v>
      </c>
      <c r="AG11" s="14">
        <v>0.32029697060854001</v>
      </c>
      <c r="AH11" s="14">
        <v>0.41058771789756199</v>
      </c>
      <c r="AI11" s="14">
        <v>0.36304577987485998</v>
      </c>
      <c r="AJ11" s="14"/>
      <c r="AK11" s="14">
        <v>0.32491124398661703</v>
      </c>
      <c r="AL11" s="14">
        <v>0.32457964673492901</v>
      </c>
      <c r="AM11" s="14">
        <v>0.31756604240985198</v>
      </c>
      <c r="AN11" s="14">
        <v>0.41160354846202202</v>
      </c>
      <c r="AO11" s="14"/>
      <c r="AP11" s="14">
        <v>0.323552585998653</v>
      </c>
      <c r="AQ11" s="14">
        <v>0.29984840385407702</v>
      </c>
      <c r="AR11" s="14">
        <v>0.29814785355928503</v>
      </c>
      <c r="AS11" s="14"/>
      <c r="AT11" s="14">
        <v>0.25837364417062603</v>
      </c>
      <c r="AU11" s="14">
        <v>0.38058341081351599</v>
      </c>
      <c r="AV11" s="14"/>
      <c r="AW11" s="14">
        <v>0.27617026368497999</v>
      </c>
      <c r="AX11" s="14">
        <v>0.54750362691183296</v>
      </c>
      <c r="AY11" s="14"/>
      <c r="AZ11" s="14">
        <v>0.34292701356218203</v>
      </c>
      <c r="BA11" s="14">
        <v>0.33656306447899897</v>
      </c>
    </row>
    <row r="12" spans="2:53" x14ac:dyDescent="0.35">
      <c r="B12" s="15" t="s">
        <v>532</v>
      </c>
      <c r="C12" s="14">
        <v>1.7353795473527701E-2</v>
      </c>
      <c r="D12" s="14">
        <v>1.87290813925142E-2</v>
      </c>
      <c r="E12" s="14">
        <v>1.6078397202784998E-2</v>
      </c>
      <c r="F12" s="14"/>
      <c r="G12" s="14">
        <v>2.52542843232463E-2</v>
      </c>
      <c r="H12" s="14">
        <v>2.4771508956866799E-2</v>
      </c>
      <c r="I12" s="14">
        <v>1.7072208103280199E-2</v>
      </c>
      <c r="J12" s="14">
        <v>2.60819529630806E-2</v>
      </c>
      <c r="K12" s="14">
        <v>9.3721861266865599E-3</v>
      </c>
      <c r="L12" s="14">
        <v>4.5820393471705297E-3</v>
      </c>
      <c r="M12" s="14"/>
      <c r="N12" s="14">
        <v>8.3245656508270302E-3</v>
      </c>
      <c r="O12" s="14">
        <v>6.9595632231577997E-3</v>
      </c>
      <c r="P12" s="14">
        <v>3.4884478806842097E-2</v>
      </c>
      <c r="Q12" s="14">
        <v>2.2839579131782001E-2</v>
      </c>
      <c r="R12" s="14"/>
      <c r="S12" s="14">
        <v>3.2990874578296202E-3</v>
      </c>
      <c r="T12" s="14">
        <v>2.6339618838222199E-2</v>
      </c>
      <c r="U12" s="14">
        <v>2.26700670728536E-2</v>
      </c>
      <c r="V12" s="14">
        <v>2.3091475620556402E-2</v>
      </c>
      <c r="W12" s="14">
        <v>1.9182938583067501E-2</v>
      </c>
      <c r="X12" s="14">
        <v>2.84385435055057E-2</v>
      </c>
      <c r="Y12" s="14">
        <v>1.7417673373656999E-2</v>
      </c>
      <c r="Z12" s="14">
        <v>1.11620882001913E-2</v>
      </c>
      <c r="AA12" s="14">
        <v>8.2677730634830703E-3</v>
      </c>
      <c r="AB12" s="14">
        <v>1.4555368214018901E-2</v>
      </c>
      <c r="AC12" s="14">
        <v>2.05800167081477E-2</v>
      </c>
      <c r="AD12" s="14">
        <v>1.95557967429398E-2</v>
      </c>
      <c r="AE12" s="14"/>
      <c r="AF12" s="14">
        <v>1.18374289886354E-2</v>
      </c>
      <c r="AG12" s="14">
        <v>1.9982701380644001E-2</v>
      </c>
      <c r="AH12" s="14">
        <v>2.7667169910244298E-2</v>
      </c>
      <c r="AI12" s="14">
        <v>1.0677810108059601E-2</v>
      </c>
      <c r="AJ12" s="14"/>
      <c r="AK12" s="14">
        <v>1.06136320949843E-2</v>
      </c>
      <c r="AL12" s="14">
        <v>1.8331263886610501E-2</v>
      </c>
      <c r="AM12" s="14">
        <v>2.9205132501982201E-2</v>
      </c>
      <c r="AN12" s="14">
        <v>0</v>
      </c>
      <c r="AO12" s="14"/>
      <c r="AP12" s="14">
        <v>8.6342221144513204E-3</v>
      </c>
      <c r="AQ12" s="14">
        <v>2.53642032044233E-2</v>
      </c>
      <c r="AR12" s="14">
        <v>2.60767457636953E-2</v>
      </c>
      <c r="AS12" s="14"/>
      <c r="AT12" s="14">
        <v>7.2835413924305604E-3</v>
      </c>
      <c r="AU12" s="14">
        <v>2.1426385887339399E-2</v>
      </c>
      <c r="AV12" s="14"/>
      <c r="AW12" s="14">
        <v>1.27703149948798E-2</v>
      </c>
      <c r="AX12" s="14">
        <v>3.7908901108653602E-2</v>
      </c>
      <c r="AY12" s="14"/>
      <c r="AZ12" s="14">
        <v>1.3872381066714E-2</v>
      </c>
      <c r="BA12" s="14">
        <v>2.03035769150165E-2</v>
      </c>
    </row>
    <row r="13" spans="2:53" x14ac:dyDescent="0.35">
      <c r="B13" s="15" t="s">
        <v>533</v>
      </c>
      <c r="C13" s="14">
        <v>2.25587500029455E-2</v>
      </c>
      <c r="D13" s="14">
        <v>2.0733498428695901E-2</v>
      </c>
      <c r="E13" s="14">
        <v>2.4431357860632299E-2</v>
      </c>
      <c r="F13" s="14"/>
      <c r="G13" s="14">
        <v>3.6378874895549099E-3</v>
      </c>
      <c r="H13" s="14">
        <v>3.0413040342757099E-2</v>
      </c>
      <c r="I13" s="14">
        <v>2.4067423882048199E-2</v>
      </c>
      <c r="J13" s="14">
        <v>8.36419498006373E-3</v>
      </c>
      <c r="K13" s="14">
        <v>3.1934268674091597E-2</v>
      </c>
      <c r="L13" s="14">
        <v>3.26930984181222E-2</v>
      </c>
      <c r="M13" s="14"/>
      <c r="N13" s="14">
        <v>1.6984215158863801E-2</v>
      </c>
      <c r="O13" s="14">
        <v>2.5969043180618202E-2</v>
      </c>
      <c r="P13" s="14">
        <v>1.2149836756252501E-2</v>
      </c>
      <c r="Q13" s="14">
        <v>3.4602772370249897E-2</v>
      </c>
      <c r="R13" s="14"/>
      <c r="S13" s="14">
        <v>2.2164193546634101E-2</v>
      </c>
      <c r="T13" s="14">
        <v>7.0604797906080301E-3</v>
      </c>
      <c r="U13" s="14">
        <v>1.7686412642021299E-2</v>
      </c>
      <c r="V13" s="14">
        <v>1.5965249432311899E-2</v>
      </c>
      <c r="W13" s="14">
        <v>1.9446416645663E-2</v>
      </c>
      <c r="X13" s="14">
        <v>2.5591150599137202E-2</v>
      </c>
      <c r="Y13" s="14">
        <v>5.2112250602075E-2</v>
      </c>
      <c r="Z13" s="14">
        <v>4.4547711356277803E-2</v>
      </c>
      <c r="AA13" s="14">
        <v>2.15509114364997E-2</v>
      </c>
      <c r="AB13" s="14">
        <v>3.0914561342205001E-2</v>
      </c>
      <c r="AC13" s="14">
        <v>1.8311285725199199E-2</v>
      </c>
      <c r="AD13" s="14">
        <v>0</v>
      </c>
      <c r="AE13" s="14"/>
      <c r="AF13" s="14">
        <v>1.5821600580730101E-2</v>
      </c>
      <c r="AG13" s="14">
        <v>2.3691975835190102E-2</v>
      </c>
      <c r="AH13" s="14">
        <v>2.6274412805736801E-2</v>
      </c>
      <c r="AI13" s="14">
        <v>2.31581862079497E-2</v>
      </c>
      <c r="AJ13" s="14"/>
      <c r="AK13" s="14">
        <v>1.9546230804915101E-2</v>
      </c>
      <c r="AL13" s="14">
        <v>2.2939194914220199E-2</v>
      </c>
      <c r="AM13" s="14">
        <v>2.8041216582574802E-2</v>
      </c>
      <c r="AN13" s="14">
        <v>2.74155031395589E-2</v>
      </c>
      <c r="AO13" s="14"/>
      <c r="AP13" s="14">
        <v>1.8630381918412799E-2</v>
      </c>
      <c r="AQ13" s="14">
        <v>2.0669436350958598E-2</v>
      </c>
      <c r="AR13" s="14">
        <v>2.0115164940533399E-2</v>
      </c>
      <c r="AS13" s="14"/>
      <c r="AT13" s="14">
        <v>1.0339666301784499E-2</v>
      </c>
      <c r="AU13" s="14">
        <v>2.8482321520372E-2</v>
      </c>
      <c r="AV13" s="14"/>
      <c r="AW13" s="14">
        <v>6.7689774306239599E-3</v>
      </c>
      <c r="AX13" s="14">
        <v>0.107346719486013</v>
      </c>
      <c r="AY13" s="14"/>
      <c r="AZ13" s="14">
        <v>1.7635691034454601E-2</v>
      </c>
      <c r="BA13" s="14">
        <v>2.6730028191542601E-2</v>
      </c>
    </row>
    <row r="14" spans="2:53" x14ac:dyDescent="0.35">
      <c r="B14" s="15" t="s">
        <v>71</v>
      </c>
      <c r="C14" s="23">
        <v>8.0061079651151501E-2</v>
      </c>
      <c r="D14" s="23">
        <v>5.4246880801194199E-2</v>
      </c>
      <c r="E14" s="23">
        <v>0.105601867869775</v>
      </c>
      <c r="F14" s="23"/>
      <c r="G14" s="23">
        <v>3.3512260821708301E-2</v>
      </c>
      <c r="H14" s="23">
        <v>5.4783924567820101E-2</v>
      </c>
      <c r="I14" s="23">
        <v>5.31714831328544E-2</v>
      </c>
      <c r="J14" s="23">
        <v>8.49679073808082E-2</v>
      </c>
      <c r="K14" s="23">
        <v>5.9571143087590699E-2</v>
      </c>
      <c r="L14" s="23">
        <v>0.16326384620329801</v>
      </c>
      <c r="M14" s="23"/>
      <c r="N14" s="23">
        <v>5.3135187650313602E-2</v>
      </c>
      <c r="O14" s="23">
        <v>8.24570993828872E-2</v>
      </c>
      <c r="P14" s="23">
        <v>8.4367365957403698E-2</v>
      </c>
      <c r="Q14" s="23">
        <v>0.100865053470183</v>
      </c>
      <c r="R14" s="23"/>
      <c r="S14" s="23">
        <v>6.4629468979251398E-2</v>
      </c>
      <c r="T14" s="23">
        <v>7.3451417799734506E-2</v>
      </c>
      <c r="U14" s="23">
        <v>8.0562206685159898E-2</v>
      </c>
      <c r="V14" s="23">
        <v>8.5895863373180198E-2</v>
      </c>
      <c r="W14" s="23">
        <v>7.8906144692615393E-2</v>
      </c>
      <c r="X14" s="23">
        <v>7.9462612091459897E-2</v>
      </c>
      <c r="Y14" s="23">
        <v>7.8807059569277305E-2</v>
      </c>
      <c r="Z14" s="23">
        <v>7.9762787414104003E-2</v>
      </c>
      <c r="AA14" s="23">
        <v>0.106365728550431</v>
      </c>
      <c r="AB14" s="23">
        <v>6.7939910637259099E-2</v>
      </c>
      <c r="AC14" s="23">
        <v>9.6411110451965307E-2</v>
      </c>
      <c r="AD14" s="23">
        <v>8.2822598498068598E-2</v>
      </c>
      <c r="AE14" s="23"/>
      <c r="AF14" s="23">
        <v>8.5884233951109598E-2</v>
      </c>
      <c r="AG14" s="23">
        <v>6.4607135639066504E-2</v>
      </c>
      <c r="AH14" s="23">
        <v>6.7670842208085405E-2</v>
      </c>
      <c r="AI14" s="23">
        <v>0.12170335921561801</v>
      </c>
      <c r="AJ14" s="23"/>
      <c r="AK14" s="23">
        <v>8.7512829340949894E-2</v>
      </c>
      <c r="AL14" s="23">
        <v>5.2746698020722897E-2</v>
      </c>
      <c r="AM14" s="23">
        <v>6.8963659501419403E-2</v>
      </c>
      <c r="AN14" s="23">
        <v>0.10243052155049701</v>
      </c>
      <c r="AO14" s="23"/>
      <c r="AP14" s="23">
        <v>8.85234077743597E-2</v>
      </c>
      <c r="AQ14" s="23">
        <v>4.8517644885117603E-2</v>
      </c>
      <c r="AR14" s="23">
        <v>6.8437115849283497E-2</v>
      </c>
      <c r="AS14" s="23"/>
      <c r="AT14" s="23">
        <v>6.1079595460507598E-2</v>
      </c>
      <c r="AU14" s="23">
        <v>8.8329247506103506E-2</v>
      </c>
      <c r="AV14" s="23"/>
      <c r="AW14" s="23">
        <v>5.4085486430032997E-2</v>
      </c>
      <c r="AX14" s="23">
        <v>9.7935913430070506E-2</v>
      </c>
      <c r="AY14" s="23"/>
      <c r="AZ14" s="23">
        <v>7.5354030330741895E-2</v>
      </c>
      <c r="BA14" s="23">
        <v>8.4049334167000694E-2</v>
      </c>
    </row>
    <row r="15" spans="2:53" x14ac:dyDescent="0.35">
      <c r="B15" s="16"/>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BA16"/>
  <sheetViews>
    <sheetView showGridLines="0" workbookViewId="0">
      <pane xSplit="2" topLeftCell="C1" activePane="topRight" state="frozen"/>
      <selection pane="topRight" activeCell="AG6" sqref="AG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535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793</v>
      </c>
      <c r="D7" s="10">
        <v>393</v>
      </c>
      <c r="E7" s="10">
        <v>398</v>
      </c>
      <c r="F7" s="10"/>
      <c r="G7" s="10">
        <v>96</v>
      </c>
      <c r="H7" s="10">
        <v>161</v>
      </c>
      <c r="I7" s="10">
        <v>151</v>
      </c>
      <c r="J7" s="10">
        <v>146</v>
      </c>
      <c r="K7" s="10">
        <v>106</v>
      </c>
      <c r="L7" s="10">
        <v>133</v>
      </c>
      <c r="M7" s="10"/>
      <c r="N7" s="10">
        <v>198</v>
      </c>
      <c r="O7" s="10">
        <v>213</v>
      </c>
      <c r="P7" s="10">
        <v>169</v>
      </c>
      <c r="Q7" s="10">
        <v>210</v>
      </c>
      <c r="R7" s="10"/>
      <c r="S7" s="10">
        <v>98</v>
      </c>
      <c r="T7" s="10">
        <v>102</v>
      </c>
      <c r="U7" s="10">
        <v>61</v>
      </c>
      <c r="V7" s="10">
        <v>80</v>
      </c>
      <c r="W7" s="10">
        <v>61</v>
      </c>
      <c r="X7" s="10">
        <v>82</v>
      </c>
      <c r="Y7" s="10">
        <v>68</v>
      </c>
      <c r="Z7" s="10">
        <v>37</v>
      </c>
      <c r="AA7" s="10">
        <v>81</v>
      </c>
      <c r="AB7" s="10">
        <v>63</v>
      </c>
      <c r="AC7" s="10">
        <v>33</v>
      </c>
      <c r="AD7" s="10">
        <v>27</v>
      </c>
      <c r="AE7" s="10"/>
      <c r="AF7" s="10">
        <v>270</v>
      </c>
      <c r="AG7" s="10">
        <v>196</v>
      </c>
      <c r="AH7" s="10">
        <v>49</v>
      </c>
      <c r="AI7" s="10">
        <v>132</v>
      </c>
      <c r="AJ7" s="10"/>
      <c r="AK7" s="10">
        <v>143</v>
      </c>
      <c r="AL7" s="10">
        <v>275</v>
      </c>
      <c r="AM7" s="10">
        <v>95</v>
      </c>
      <c r="AN7" s="10">
        <v>57</v>
      </c>
      <c r="AO7" s="10"/>
      <c r="AP7" s="10">
        <v>143</v>
      </c>
      <c r="AQ7" s="10">
        <v>188</v>
      </c>
      <c r="AR7" s="10">
        <v>161</v>
      </c>
      <c r="AS7" s="10"/>
      <c r="AT7" s="10" t="s">
        <v>79</v>
      </c>
      <c r="AU7" s="10">
        <v>793</v>
      </c>
      <c r="AV7" s="10"/>
      <c r="AW7" s="10">
        <v>793</v>
      </c>
      <c r="AX7" s="10" t="s">
        <v>79</v>
      </c>
      <c r="AY7" s="10"/>
      <c r="AZ7" s="10">
        <v>388</v>
      </c>
      <c r="BA7" s="10">
        <v>405</v>
      </c>
    </row>
    <row r="8" spans="2:53" ht="30" customHeight="1" x14ac:dyDescent="0.35">
      <c r="B8" s="11" t="s">
        <v>20</v>
      </c>
      <c r="C8" s="11">
        <v>806</v>
      </c>
      <c r="D8" s="11">
        <v>409</v>
      </c>
      <c r="E8" s="11">
        <v>395</v>
      </c>
      <c r="F8" s="11"/>
      <c r="G8" s="11">
        <v>138</v>
      </c>
      <c r="H8" s="11">
        <v>156</v>
      </c>
      <c r="I8" s="11">
        <v>144</v>
      </c>
      <c r="J8" s="11">
        <v>139</v>
      </c>
      <c r="K8" s="11">
        <v>101</v>
      </c>
      <c r="L8" s="11">
        <v>128</v>
      </c>
      <c r="M8" s="11"/>
      <c r="N8" s="11">
        <v>193</v>
      </c>
      <c r="O8" s="11">
        <v>212</v>
      </c>
      <c r="P8" s="11">
        <v>194</v>
      </c>
      <c r="Q8" s="11">
        <v>205</v>
      </c>
      <c r="R8" s="11"/>
      <c r="S8" s="11">
        <v>98</v>
      </c>
      <c r="T8" s="11">
        <v>99</v>
      </c>
      <c r="U8" s="11">
        <v>60</v>
      </c>
      <c r="V8" s="11">
        <v>78</v>
      </c>
      <c r="W8" s="11">
        <v>58</v>
      </c>
      <c r="X8" s="11">
        <v>82</v>
      </c>
      <c r="Y8" s="11">
        <v>69</v>
      </c>
      <c r="Z8" s="11">
        <v>35</v>
      </c>
      <c r="AA8" s="11">
        <v>82</v>
      </c>
      <c r="AB8" s="11">
        <v>79</v>
      </c>
      <c r="AC8" s="11">
        <v>33</v>
      </c>
      <c r="AD8" s="11">
        <v>33</v>
      </c>
      <c r="AE8" s="11"/>
      <c r="AF8" s="11">
        <v>260</v>
      </c>
      <c r="AG8" s="11">
        <v>197</v>
      </c>
      <c r="AH8" s="11">
        <v>46</v>
      </c>
      <c r="AI8" s="11">
        <v>131</v>
      </c>
      <c r="AJ8" s="11"/>
      <c r="AK8" s="11">
        <v>139</v>
      </c>
      <c r="AL8" s="11">
        <v>278</v>
      </c>
      <c r="AM8" s="11">
        <v>94</v>
      </c>
      <c r="AN8" s="11">
        <v>55</v>
      </c>
      <c r="AO8" s="11"/>
      <c r="AP8" s="11">
        <v>139</v>
      </c>
      <c r="AQ8" s="11">
        <v>194</v>
      </c>
      <c r="AR8" s="11">
        <v>162</v>
      </c>
      <c r="AS8" s="11"/>
      <c r="AT8" s="11" t="s">
        <v>79</v>
      </c>
      <c r="AU8" s="11">
        <v>806</v>
      </c>
      <c r="AV8" s="11"/>
      <c r="AW8" s="11">
        <v>806</v>
      </c>
      <c r="AX8" s="11" t="s">
        <v>79</v>
      </c>
      <c r="AY8" s="11"/>
      <c r="AZ8" s="11">
        <v>396</v>
      </c>
      <c r="BA8" s="11">
        <v>410</v>
      </c>
    </row>
    <row r="9" spans="2:53" x14ac:dyDescent="0.35">
      <c r="B9" s="15" t="s">
        <v>51</v>
      </c>
      <c r="C9" s="14">
        <v>0.49322037351815501</v>
      </c>
      <c r="D9" s="14">
        <v>0.51964687230603501</v>
      </c>
      <c r="E9" s="14">
        <v>0.46575788834194898</v>
      </c>
      <c r="F9" s="14"/>
      <c r="G9" s="14">
        <v>0.383343445437414</v>
      </c>
      <c r="H9" s="14">
        <v>0.44749539859551302</v>
      </c>
      <c r="I9" s="14">
        <v>0.45887872298629201</v>
      </c>
      <c r="J9" s="14">
        <v>0.56772231067010104</v>
      </c>
      <c r="K9" s="14">
        <v>0.60573930283439503</v>
      </c>
      <c r="L9" s="14">
        <v>0.536260439731298</v>
      </c>
      <c r="M9" s="14"/>
      <c r="N9" s="14">
        <v>0.50178075440786296</v>
      </c>
      <c r="O9" s="14">
        <v>0.49757044875825002</v>
      </c>
      <c r="P9" s="14">
        <v>0.51972945515185698</v>
      </c>
      <c r="Q9" s="14">
        <v>0.44886047606261598</v>
      </c>
      <c r="R9" s="14"/>
      <c r="S9" s="14">
        <v>0.441352008676063</v>
      </c>
      <c r="T9" s="14">
        <v>0.57159781259410902</v>
      </c>
      <c r="U9" s="14">
        <v>0.46760978056007901</v>
      </c>
      <c r="V9" s="14">
        <v>0.54873459458986096</v>
      </c>
      <c r="W9" s="14">
        <v>0.47788950918200501</v>
      </c>
      <c r="X9" s="14">
        <v>0.44394603795487397</v>
      </c>
      <c r="Y9" s="14">
        <v>0.57394730820602502</v>
      </c>
      <c r="Z9" s="14">
        <v>0.36700681777787297</v>
      </c>
      <c r="AA9" s="14">
        <v>0.46102558527632098</v>
      </c>
      <c r="AB9" s="14">
        <v>0.46483754517325798</v>
      </c>
      <c r="AC9" s="14">
        <v>0.48503465615381502</v>
      </c>
      <c r="AD9" s="14">
        <v>0.59709439193856895</v>
      </c>
      <c r="AE9" s="14"/>
      <c r="AF9" s="14">
        <v>0.52518103654260295</v>
      </c>
      <c r="AG9" s="14">
        <v>0.52216980701067495</v>
      </c>
      <c r="AH9" s="14">
        <v>0.46944816214364499</v>
      </c>
      <c r="AI9" s="14">
        <v>0.47351786776391203</v>
      </c>
      <c r="AJ9" s="14"/>
      <c r="AK9" s="14">
        <v>0.55940821897495796</v>
      </c>
      <c r="AL9" s="14">
        <v>0.50946181906375898</v>
      </c>
      <c r="AM9" s="14">
        <v>0.53516466277414598</v>
      </c>
      <c r="AN9" s="14">
        <v>0.36228402598287202</v>
      </c>
      <c r="AO9" s="14"/>
      <c r="AP9" s="14">
        <v>0.55313385506971502</v>
      </c>
      <c r="AQ9" s="14">
        <v>0.49998870332713902</v>
      </c>
      <c r="AR9" s="14">
        <v>0.51177384959658201</v>
      </c>
      <c r="AS9" s="14"/>
      <c r="AT9" s="14" t="s">
        <v>80</v>
      </c>
      <c r="AU9" s="14">
        <v>0.49322037351815501</v>
      </c>
      <c r="AV9" s="14"/>
      <c r="AW9" s="14">
        <v>0.49322037351815501</v>
      </c>
      <c r="AX9" s="14" t="s">
        <v>80</v>
      </c>
      <c r="AY9" s="14"/>
      <c r="AZ9" s="14">
        <v>0.51956689817360802</v>
      </c>
      <c r="BA9" s="14">
        <v>0.46773009295893703</v>
      </c>
    </row>
    <row r="10" spans="2:53" x14ac:dyDescent="0.35">
      <c r="B10" s="15" t="s">
        <v>52</v>
      </c>
      <c r="C10" s="14">
        <v>0.41817356827725699</v>
      </c>
      <c r="D10" s="14">
        <v>0.41416468799533601</v>
      </c>
      <c r="E10" s="14">
        <v>0.42194395274133301</v>
      </c>
      <c r="F10" s="14"/>
      <c r="G10" s="14">
        <v>0.54865466545909003</v>
      </c>
      <c r="H10" s="14">
        <v>0.464940563179776</v>
      </c>
      <c r="I10" s="14">
        <v>0.42025541019262402</v>
      </c>
      <c r="J10" s="14">
        <v>0.34319023489563999</v>
      </c>
      <c r="K10" s="14">
        <v>0.293860048756237</v>
      </c>
      <c r="L10" s="14">
        <v>0.397771118007609</v>
      </c>
      <c r="M10" s="14"/>
      <c r="N10" s="14">
        <v>0.39603307471161803</v>
      </c>
      <c r="O10" s="14">
        <v>0.42233685228184598</v>
      </c>
      <c r="P10" s="14">
        <v>0.39744156617633197</v>
      </c>
      <c r="Q10" s="14">
        <v>0.45986509044089202</v>
      </c>
      <c r="R10" s="14"/>
      <c r="S10" s="14">
        <v>0.45007176465360899</v>
      </c>
      <c r="T10" s="14">
        <v>0.35832511213913998</v>
      </c>
      <c r="U10" s="14">
        <v>0.45286408627927799</v>
      </c>
      <c r="V10" s="14">
        <v>0.37917947837421401</v>
      </c>
      <c r="W10" s="14">
        <v>0.42786297849986499</v>
      </c>
      <c r="X10" s="14">
        <v>0.51027935937090296</v>
      </c>
      <c r="Y10" s="14">
        <v>0.35693134571788199</v>
      </c>
      <c r="Z10" s="14">
        <v>0.47382997144078398</v>
      </c>
      <c r="AA10" s="14">
        <v>0.39827824672287698</v>
      </c>
      <c r="AB10" s="14">
        <v>0.50422300032478695</v>
      </c>
      <c r="AC10" s="14">
        <v>0.42871707089071498</v>
      </c>
      <c r="AD10" s="14">
        <v>0.19113930252985001</v>
      </c>
      <c r="AE10" s="14"/>
      <c r="AF10" s="14">
        <v>0.41654381825711301</v>
      </c>
      <c r="AG10" s="14">
        <v>0.38643835831694401</v>
      </c>
      <c r="AH10" s="14">
        <v>0.46924350001939003</v>
      </c>
      <c r="AI10" s="14">
        <v>0.418355600822861</v>
      </c>
      <c r="AJ10" s="14"/>
      <c r="AK10" s="14">
        <v>0.37820962626620103</v>
      </c>
      <c r="AL10" s="14">
        <v>0.407719013313046</v>
      </c>
      <c r="AM10" s="14">
        <v>0.34416084824220899</v>
      </c>
      <c r="AN10" s="14">
        <v>0.56871361304187396</v>
      </c>
      <c r="AO10" s="14"/>
      <c r="AP10" s="14">
        <v>0.39921299551157402</v>
      </c>
      <c r="AQ10" s="14">
        <v>0.422409678390535</v>
      </c>
      <c r="AR10" s="14">
        <v>0.39413058126660999</v>
      </c>
      <c r="AS10" s="14"/>
      <c r="AT10" s="14" t="s">
        <v>80</v>
      </c>
      <c r="AU10" s="14">
        <v>0.41817356827725699</v>
      </c>
      <c r="AV10" s="14"/>
      <c r="AW10" s="14">
        <v>0.41817356827725699</v>
      </c>
      <c r="AX10" s="14" t="s">
        <v>80</v>
      </c>
      <c r="AY10" s="14"/>
      <c r="AZ10" s="14">
        <v>0.39615708676976902</v>
      </c>
      <c r="BA10" s="14">
        <v>0.43947452913990898</v>
      </c>
    </row>
    <row r="11" spans="2:53" x14ac:dyDescent="0.35">
      <c r="B11" s="15" t="s">
        <v>71</v>
      </c>
      <c r="C11" s="23">
        <v>8.8606058204588098E-2</v>
      </c>
      <c r="D11" s="23">
        <v>6.6188439698629004E-2</v>
      </c>
      <c r="E11" s="23">
        <v>0.112298158916718</v>
      </c>
      <c r="F11" s="23"/>
      <c r="G11" s="23">
        <v>6.8001889103496693E-2</v>
      </c>
      <c r="H11" s="23">
        <v>8.7564038224710899E-2</v>
      </c>
      <c r="I11" s="23">
        <v>0.120865866821083</v>
      </c>
      <c r="J11" s="23">
        <v>8.9087454434259195E-2</v>
      </c>
      <c r="K11" s="23">
        <v>0.10040064840936699</v>
      </c>
      <c r="L11" s="23">
        <v>6.5968442261093496E-2</v>
      </c>
      <c r="M11" s="23"/>
      <c r="N11" s="23">
        <v>0.102186170880519</v>
      </c>
      <c r="O11" s="23">
        <v>8.0092698959904299E-2</v>
      </c>
      <c r="P11" s="23">
        <v>8.2828978671810799E-2</v>
      </c>
      <c r="Q11" s="23">
        <v>9.1274433496491295E-2</v>
      </c>
      <c r="R11" s="23"/>
      <c r="S11" s="23">
        <v>0.108576226670329</v>
      </c>
      <c r="T11" s="23">
        <v>7.0077075266751304E-2</v>
      </c>
      <c r="U11" s="23">
        <v>7.9526133160642803E-2</v>
      </c>
      <c r="V11" s="23">
        <v>7.2085927035925701E-2</v>
      </c>
      <c r="W11" s="23">
        <v>9.424751231813E-2</v>
      </c>
      <c r="X11" s="23">
        <v>4.57746026742228E-2</v>
      </c>
      <c r="Y11" s="23">
        <v>6.9121346076092202E-2</v>
      </c>
      <c r="Z11" s="23">
        <v>0.15916321078134299</v>
      </c>
      <c r="AA11" s="23">
        <v>0.14069616800080201</v>
      </c>
      <c r="AB11" s="23">
        <v>3.0939454501954799E-2</v>
      </c>
      <c r="AC11" s="23">
        <v>8.6248272955469593E-2</v>
      </c>
      <c r="AD11" s="23">
        <v>0.21176630553158199</v>
      </c>
      <c r="AE11" s="23"/>
      <c r="AF11" s="23">
        <v>5.8275145200283499E-2</v>
      </c>
      <c r="AG11" s="23">
        <v>9.1391834672380795E-2</v>
      </c>
      <c r="AH11" s="23">
        <v>6.1308337836964502E-2</v>
      </c>
      <c r="AI11" s="23">
        <v>0.10812653141322701</v>
      </c>
      <c r="AJ11" s="23"/>
      <c r="AK11" s="23">
        <v>6.2382154758840999E-2</v>
      </c>
      <c r="AL11" s="23">
        <v>8.2819167623194606E-2</v>
      </c>
      <c r="AM11" s="23">
        <v>0.120674488983645</v>
      </c>
      <c r="AN11" s="23">
        <v>6.9002360975254404E-2</v>
      </c>
      <c r="AO11" s="23"/>
      <c r="AP11" s="23">
        <v>4.76531494187101E-2</v>
      </c>
      <c r="AQ11" s="23">
        <v>7.7601618282326895E-2</v>
      </c>
      <c r="AR11" s="23">
        <v>9.4095569136808194E-2</v>
      </c>
      <c r="AS11" s="23"/>
      <c r="AT11" s="23" t="s">
        <v>80</v>
      </c>
      <c r="AU11" s="23">
        <v>8.8606058204588098E-2</v>
      </c>
      <c r="AV11" s="23"/>
      <c r="AW11" s="23">
        <v>8.8606058204588098E-2</v>
      </c>
      <c r="AX11" s="23" t="s">
        <v>80</v>
      </c>
      <c r="AY11" s="23"/>
      <c r="AZ11" s="23">
        <v>8.4276015056622605E-2</v>
      </c>
      <c r="BA11" s="23">
        <v>9.2795377901154302E-2</v>
      </c>
    </row>
    <row r="12" spans="2:53" x14ac:dyDescent="0.35">
      <c r="B12" t="s">
        <v>584</v>
      </c>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BA19"/>
  <sheetViews>
    <sheetView showGridLines="0" workbookViewId="0">
      <pane xSplit="2" topLeftCell="C1" activePane="topRight" state="frozen"/>
      <selection pane="topRight" activeCell="AG7" sqref="AG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540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394</v>
      </c>
      <c r="D7" s="10">
        <v>208</v>
      </c>
      <c r="E7" s="10">
        <v>185</v>
      </c>
      <c r="F7" s="10"/>
      <c r="G7" s="10">
        <v>35</v>
      </c>
      <c r="H7" s="10">
        <v>72</v>
      </c>
      <c r="I7" s="10">
        <v>69</v>
      </c>
      <c r="J7" s="10">
        <v>83</v>
      </c>
      <c r="K7" s="10">
        <v>64</v>
      </c>
      <c r="L7" s="10">
        <v>71</v>
      </c>
      <c r="M7" s="10"/>
      <c r="N7" s="10">
        <v>102</v>
      </c>
      <c r="O7" s="10">
        <v>109</v>
      </c>
      <c r="P7" s="10">
        <v>89</v>
      </c>
      <c r="Q7" s="10">
        <v>91</v>
      </c>
      <c r="R7" s="10"/>
      <c r="S7" s="10">
        <v>45</v>
      </c>
      <c r="T7" s="10">
        <v>58</v>
      </c>
      <c r="U7" s="10">
        <v>28</v>
      </c>
      <c r="V7" s="10">
        <v>43</v>
      </c>
      <c r="W7" s="10">
        <v>30</v>
      </c>
      <c r="X7" s="10">
        <v>35</v>
      </c>
      <c r="Y7" s="10">
        <v>40</v>
      </c>
      <c r="Z7" s="10">
        <v>14</v>
      </c>
      <c r="AA7" s="10">
        <v>38</v>
      </c>
      <c r="AB7" s="10">
        <v>30</v>
      </c>
      <c r="AC7" s="10">
        <v>17</v>
      </c>
      <c r="AD7" s="10">
        <v>16</v>
      </c>
      <c r="AE7" s="10"/>
      <c r="AF7" s="10">
        <v>144</v>
      </c>
      <c r="AG7" s="10">
        <v>101</v>
      </c>
      <c r="AH7" s="10">
        <v>23</v>
      </c>
      <c r="AI7" s="10">
        <v>62</v>
      </c>
      <c r="AJ7" s="10"/>
      <c r="AK7" s="10">
        <v>80</v>
      </c>
      <c r="AL7" s="10">
        <v>142</v>
      </c>
      <c r="AM7" s="10">
        <v>52</v>
      </c>
      <c r="AN7" s="10">
        <v>21</v>
      </c>
      <c r="AO7" s="10"/>
      <c r="AP7" s="10">
        <v>79</v>
      </c>
      <c r="AQ7" s="10">
        <v>93</v>
      </c>
      <c r="AR7" s="10">
        <v>84</v>
      </c>
      <c r="AS7" s="10"/>
      <c r="AT7" s="10" t="s">
        <v>79</v>
      </c>
      <c r="AU7" s="10">
        <v>394</v>
      </c>
      <c r="AV7" s="10"/>
      <c r="AW7" s="10">
        <v>394</v>
      </c>
      <c r="AX7" s="10" t="s">
        <v>79</v>
      </c>
      <c r="AY7" s="10"/>
      <c r="AZ7" s="10">
        <v>205</v>
      </c>
      <c r="BA7" s="10">
        <v>189</v>
      </c>
    </row>
    <row r="8" spans="2:53" ht="30" customHeight="1" x14ac:dyDescent="0.35">
      <c r="B8" s="11" t="s">
        <v>20</v>
      </c>
      <c r="C8" s="11">
        <v>398</v>
      </c>
      <c r="D8" s="11">
        <v>213</v>
      </c>
      <c r="E8" s="11">
        <v>184</v>
      </c>
      <c r="F8" s="11"/>
      <c r="G8" s="11">
        <v>53</v>
      </c>
      <c r="H8" s="11">
        <v>70</v>
      </c>
      <c r="I8" s="11">
        <v>66</v>
      </c>
      <c r="J8" s="11">
        <v>79</v>
      </c>
      <c r="K8" s="11">
        <v>61</v>
      </c>
      <c r="L8" s="11">
        <v>69</v>
      </c>
      <c r="M8" s="11"/>
      <c r="N8" s="11">
        <v>97</v>
      </c>
      <c r="O8" s="11">
        <v>105</v>
      </c>
      <c r="P8" s="11">
        <v>101</v>
      </c>
      <c r="Q8" s="11">
        <v>92</v>
      </c>
      <c r="R8" s="11"/>
      <c r="S8" s="11">
        <v>43</v>
      </c>
      <c r="T8" s="11">
        <v>56</v>
      </c>
      <c r="U8" s="11">
        <v>28</v>
      </c>
      <c r="V8" s="11">
        <v>43</v>
      </c>
      <c r="W8" s="11">
        <v>28</v>
      </c>
      <c r="X8" s="11">
        <v>36</v>
      </c>
      <c r="Y8" s="11">
        <v>40</v>
      </c>
      <c r="Z8" s="11">
        <v>13</v>
      </c>
      <c r="AA8" s="11">
        <v>38</v>
      </c>
      <c r="AB8" s="11">
        <v>37</v>
      </c>
      <c r="AC8" s="11">
        <v>16</v>
      </c>
      <c r="AD8" s="11">
        <v>20</v>
      </c>
      <c r="AE8" s="11"/>
      <c r="AF8" s="11">
        <v>137</v>
      </c>
      <c r="AG8" s="11">
        <v>103</v>
      </c>
      <c r="AH8" s="11">
        <v>22</v>
      </c>
      <c r="AI8" s="11">
        <v>62</v>
      </c>
      <c r="AJ8" s="11"/>
      <c r="AK8" s="11">
        <v>78</v>
      </c>
      <c r="AL8" s="11">
        <v>142</v>
      </c>
      <c r="AM8" s="11">
        <v>50</v>
      </c>
      <c r="AN8" s="11">
        <v>20</v>
      </c>
      <c r="AO8" s="11"/>
      <c r="AP8" s="11">
        <v>77</v>
      </c>
      <c r="AQ8" s="11">
        <v>97</v>
      </c>
      <c r="AR8" s="11">
        <v>83</v>
      </c>
      <c r="AS8" s="11"/>
      <c r="AT8" s="11" t="s">
        <v>79</v>
      </c>
      <c r="AU8" s="11">
        <v>398</v>
      </c>
      <c r="AV8" s="11"/>
      <c r="AW8" s="11">
        <v>398</v>
      </c>
      <c r="AX8" s="11" t="s">
        <v>79</v>
      </c>
      <c r="AY8" s="11"/>
      <c r="AZ8" s="11">
        <v>206</v>
      </c>
      <c r="BA8" s="11">
        <v>192</v>
      </c>
    </row>
    <row r="9" spans="2:53" ht="29" x14ac:dyDescent="0.35">
      <c r="B9" s="15" t="s">
        <v>536</v>
      </c>
      <c r="C9" s="14">
        <v>0.72844713952560403</v>
      </c>
      <c r="D9" s="14">
        <v>0.708907323847906</v>
      </c>
      <c r="E9" s="14">
        <v>0.74955431861203003</v>
      </c>
      <c r="F9" s="14"/>
      <c r="G9" s="14">
        <v>0.59931563926807396</v>
      </c>
      <c r="H9" s="14">
        <v>0.72007017706849896</v>
      </c>
      <c r="I9" s="14">
        <v>0.76163745493590995</v>
      </c>
      <c r="J9" s="14">
        <v>0.84438552583614201</v>
      </c>
      <c r="K9" s="14">
        <v>0.76984326508693801</v>
      </c>
      <c r="L9" s="14">
        <v>0.63442065114702295</v>
      </c>
      <c r="M9" s="14"/>
      <c r="N9" s="14">
        <v>0.77887912429292205</v>
      </c>
      <c r="O9" s="14">
        <v>0.752624988707979</v>
      </c>
      <c r="P9" s="14">
        <v>0.70414529723425101</v>
      </c>
      <c r="Q9" s="14">
        <v>0.676159311120622</v>
      </c>
      <c r="R9" s="14"/>
      <c r="S9" s="14">
        <v>0.71069564860110901</v>
      </c>
      <c r="T9" s="14">
        <v>0.80064543522086895</v>
      </c>
      <c r="U9" s="14">
        <v>0.65563711473346098</v>
      </c>
      <c r="V9" s="14">
        <v>0.69575986962162095</v>
      </c>
      <c r="W9" s="14">
        <v>0.72877765253318005</v>
      </c>
      <c r="X9" s="14">
        <v>0.55505145720446603</v>
      </c>
      <c r="Y9" s="14">
        <v>0.68789185990496804</v>
      </c>
      <c r="Z9" s="14">
        <v>0.77589054716667705</v>
      </c>
      <c r="AA9" s="14">
        <v>0.87127105020262396</v>
      </c>
      <c r="AB9" s="14">
        <v>0.77074673621533696</v>
      </c>
      <c r="AC9" s="14">
        <v>0.88394948761348902</v>
      </c>
      <c r="AD9" s="14">
        <v>0.62657333160010797</v>
      </c>
      <c r="AE9" s="14"/>
      <c r="AF9" s="14">
        <v>0.72714693636957095</v>
      </c>
      <c r="AG9" s="14">
        <v>0.72874244445914804</v>
      </c>
      <c r="AH9" s="14">
        <v>0.65507848347870701</v>
      </c>
      <c r="AI9" s="14">
        <v>0.74209360076808994</v>
      </c>
      <c r="AJ9" s="14"/>
      <c r="AK9" s="14">
        <v>0.72179253457382198</v>
      </c>
      <c r="AL9" s="14">
        <v>0.747690050499077</v>
      </c>
      <c r="AM9" s="14">
        <v>0.75363300231487496</v>
      </c>
      <c r="AN9" s="14">
        <v>0.67723405009397997</v>
      </c>
      <c r="AO9" s="14"/>
      <c r="AP9" s="14">
        <v>0.71805590551271303</v>
      </c>
      <c r="AQ9" s="14">
        <v>0.73926242322740998</v>
      </c>
      <c r="AR9" s="14">
        <v>0.72799844795734803</v>
      </c>
      <c r="AS9" s="14"/>
      <c r="AT9" s="14" t="s">
        <v>80</v>
      </c>
      <c r="AU9" s="14">
        <v>0.72844713952560403</v>
      </c>
      <c r="AV9" s="14"/>
      <c r="AW9" s="14">
        <v>0.72844713952560403</v>
      </c>
      <c r="AX9" s="14" t="s">
        <v>80</v>
      </c>
      <c r="AY9" s="14"/>
      <c r="AZ9" s="14">
        <v>0.73078851449613103</v>
      </c>
      <c r="BA9" s="14">
        <v>0.72593080479024497</v>
      </c>
    </row>
    <row r="10" spans="2:53" ht="43.5" x14ac:dyDescent="0.35">
      <c r="B10" s="15" t="s">
        <v>537</v>
      </c>
      <c r="C10" s="14">
        <v>0.41147023387818399</v>
      </c>
      <c r="D10" s="14">
        <v>0.379392897509854</v>
      </c>
      <c r="E10" s="14">
        <v>0.45084246047981402</v>
      </c>
      <c r="F10" s="14"/>
      <c r="G10" s="14">
        <v>0.45724220786917302</v>
      </c>
      <c r="H10" s="14">
        <v>0.39941676432553902</v>
      </c>
      <c r="I10" s="14">
        <v>0.54203619528982805</v>
      </c>
      <c r="J10" s="14">
        <v>0.40558634258735499</v>
      </c>
      <c r="K10" s="14">
        <v>0.28309087117415499</v>
      </c>
      <c r="L10" s="14">
        <v>0.38422423165245101</v>
      </c>
      <c r="M10" s="14"/>
      <c r="N10" s="14">
        <v>0.41949958883182398</v>
      </c>
      <c r="O10" s="14">
        <v>0.42733680446063599</v>
      </c>
      <c r="P10" s="14">
        <v>0.383394370105066</v>
      </c>
      <c r="Q10" s="14">
        <v>0.41764894225541399</v>
      </c>
      <c r="R10" s="14"/>
      <c r="S10" s="14">
        <v>0.48031320773900499</v>
      </c>
      <c r="T10" s="14">
        <v>0.32414665524375802</v>
      </c>
      <c r="U10" s="14">
        <v>0.36618290407535697</v>
      </c>
      <c r="V10" s="14">
        <v>0.37909211590106301</v>
      </c>
      <c r="W10" s="14">
        <v>0.40811706437371997</v>
      </c>
      <c r="X10" s="14">
        <v>0.52626209837326798</v>
      </c>
      <c r="Y10" s="14">
        <v>0.43896865224243298</v>
      </c>
      <c r="Z10" s="14">
        <v>0.511946449455561</v>
      </c>
      <c r="AA10" s="14">
        <v>0.431019742767006</v>
      </c>
      <c r="AB10" s="14">
        <v>0.36588840050260102</v>
      </c>
      <c r="AC10" s="14">
        <v>0.47876859837428398</v>
      </c>
      <c r="AD10" s="14">
        <v>0.31213395102746699</v>
      </c>
      <c r="AE10" s="14"/>
      <c r="AF10" s="14">
        <v>0.37210010653223302</v>
      </c>
      <c r="AG10" s="14">
        <v>0.45863655635865502</v>
      </c>
      <c r="AH10" s="14">
        <v>0.42401267348214</v>
      </c>
      <c r="AI10" s="14">
        <v>0.39678815896748998</v>
      </c>
      <c r="AJ10" s="14"/>
      <c r="AK10" s="14">
        <v>0.40158915381631399</v>
      </c>
      <c r="AL10" s="14">
        <v>0.485371910652379</v>
      </c>
      <c r="AM10" s="14">
        <v>0.376598256723577</v>
      </c>
      <c r="AN10" s="14">
        <v>0.47234033851669599</v>
      </c>
      <c r="AO10" s="14"/>
      <c r="AP10" s="14">
        <v>0.367674295247361</v>
      </c>
      <c r="AQ10" s="14">
        <v>0.51777842588013101</v>
      </c>
      <c r="AR10" s="14">
        <v>0.37369356208335203</v>
      </c>
      <c r="AS10" s="14"/>
      <c r="AT10" s="14" t="s">
        <v>80</v>
      </c>
      <c r="AU10" s="14">
        <v>0.41147023387818399</v>
      </c>
      <c r="AV10" s="14"/>
      <c r="AW10" s="14">
        <v>0.41147023387818399</v>
      </c>
      <c r="AX10" s="14" t="s">
        <v>80</v>
      </c>
      <c r="AY10" s="14"/>
      <c r="AZ10" s="14">
        <v>0.44736694579884201</v>
      </c>
      <c r="BA10" s="14">
        <v>0.37289113218445402</v>
      </c>
    </row>
    <row r="11" spans="2:53" ht="29" x14ac:dyDescent="0.35">
      <c r="B11" s="15" t="s">
        <v>538</v>
      </c>
      <c r="C11" s="14">
        <v>0.39059312586546302</v>
      </c>
      <c r="D11" s="14">
        <v>0.42145834258105203</v>
      </c>
      <c r="E11" s="14">
        <v>0.35704083895000199</v>
      </c>
      <c r="F11" s="14"/>
      <c r="G11" s="14">
        <v>0.48138408783079101</v>
      </c>
      <c r="H11" s="14">
        <v>0.34250437049433402</v>
      </c>
      <c r="I11" s="14">
        <v>0.38498259274817398</v>
      </c>
      <c r="J11" s="14">
        <v>0.32658990688112</v>
      </c>
      <c r="K11" s="14">
        <v>0.36364394778245601</v>
      </c>
      <c r="L11" s="14">
        <v>0.47260118908881898</v>
      </c>
      <c r="M11" s="14"/>
      <c r="N11" s="14">
        <v>0.297569458300738</v>
      </c>
      <c r="O11" s="14">
        <v>0.36786194937163103</v>
      </c>
      <c r="P11" s="14">
        <v>0.50679416891442297</v>
      </c>
      <c r="Q11" s="14">
        <v>0.388024745458389</v>
      </c>
      <c r="R11" s="14"/>
      <c r="S11" s="14">
        <v>0.28352969596115501</v>
      </c>
      <c r="T11" s="14">
        <v>0.42963176373293399</v>
      </c>
      <c r="U11" s="14">
        <v>0.43820454309832002</v>
      </c>
      <c r="V11" s="14">
        <v>0.33104948665380401</v>
      </c>
      <c r="W11" s="14">
        <v>0.396661555882732</v>
      </c>
      <c r="X11" s="14">
        <v>0.53881727031751703</v>
      </c>
      <c r="Y11" s="14">
        <v>0.450869463948469</v>
      </c>
      <c r="Z11" s="14">
        <v>0.36920849992278698</v>
      </c>
      <c r="AA11" s="14">
        <v>0.38525942230297799</v>
      </c>
      <c r="AB11" s="14">
        <v>0.41613334428983401</v>
      </c>
      <c r="AC11" s="14">
        <v>0.114779294597224</v>
      </c>
      <c r="AD11" s="14">
        <v>0.37375889352415798</v>
      </c>
      <c r="AE11" s="14"/>
      <c r="AF11" s="14">
        <v>0.42855423620431099</v>
      </c>
      <c r="AG11" s="14">
        <v>0.35206162852838901</v>
      </c>
      <c r="AH11" s="14">
        <v>0.36226532051937799</v>
      </c>
      <c r="AI11" s="14">
        <v>0.40576314983151601</v>
      </c>
      <c r="AJ11" s="14"/>
      <c r="AK11" s="14">
        <v>0.38489606001446602</v>
      </c>
      <c r="AL11" s="14">
        <v>0.39344068071285798</v>
      </c>
      <c r="AM11" s="14">
        <v>0.32303932288138199</v>
      </c>
      <c r="AN11" s="14">
        <v>0.34502635636579998</v>
      </c>
      <c r="AO11" s="14"/>
      <c r="AP11" s="14">
        <v>0.407456054658353</v>
      </c>
      <c r="AQ11" s="14">
        <v>0.448867701513538</v>
      </c>
      <c r="AR11" s="14">
        <v>0.380888158051984</v>
      </c>
      <c r="AS11" s="14"/>
      <c r="AT11" s="14" t="s">
        <v>80</v>
      </c>
      <c r="AU11" s="14">
        <v>0.39059312586546302</v>
      </c>
      <c r="AV11" s="14"/>
      <c r="AW11" s="14">
        <v>0.39059312586546302</v>
      </c>
      <c r="AX11" s="14" t="s">
        <v>80</v>
      </c>
      <c r="AY11" s="14"/>
      <c r="AZ11" s="14">
        <v>0.39675868653815299</v>
      </c>
      <c r="BA11" s="14">
        <v>0.38396684230176797</v>
      </c>
    </row>
    <row r="12" spans="2:53" ht="29" x14ac:dyDescent="0.35">
      <c r="B12" s="15" t="s">
        <v>539</v>
      </c>
      <c r="C12" s="14">
        <v>0.24526731153900699</v>
      </c>
      <c r="D12" s="14">
        <v>0.242856832429373</v>
      </c>
      <c r="E12" s="14">
        <v>0.243898554364257</v>
      </c>
      <c r="F12" s="14"/>
      <c r="G12" s="14">
        <v>0.17887736570564799</v>
      </c>
      <c r="H12" s="14">
        <v>0.362808434698347</v>
      </c>
      <c r="I12" s="14">
        <v>0.272475106563564</v>
      </c>
      <c r="J12" s="14">
        <v>0.25766501581718099</v>
      </c>
      <c r="K12" s="14">
        <v>0.195042083584585</v>
      </c>
      <c r="L12" s="14">
        <v>0.18105625324994401</v>
      </c>
      <c r="M12" s="14"/>
      <c r="N12" s="14">
        <v>0.34296336854863102</v>
      </c>
      <c r="O12" s="14">
        <v>0.19604009605290601</v>
      </c>
      <c r="P12" s="14">
        <v>0.19816356901465099</v>
      </c>
      <c r="Q12" s="14">
        <v>0.25786142358140302</v>
      </c>
      <c r="R12" s="14"/>
      <c r="S12" s="14">
        <v>0.28524862047180899</v>
      </c>
      <c r="T12" s="14">
        <v>0.304618036467104</v>
      </c>
      <c r="U12" s="14">
        <v>0.124532562671712</v>
      </c>
      <c r="V12" s="14">
        <v>0.28277898258677597</v>
      </c>
      <c r="W12" s="14">
        <v>0.16259642140320299</v>
      </c>
      <c r="X12" s="14">
        <v>0.219567683491949</v>
      </c>
      <c r="Y12" s="14">
        <v>0.21140604591064999</v>
      </c>
      <c r="Z12" s="14">
        <v>0.35364336342475</v>
      </c>
      <c r="AA12" s="14">
        <v>0.27813894069879702</v>
      </c>
      <c r="AB12" s="14">
        <v>0.15119513314856101</v>
      </c>
      <c r="AC12" s="14">
        <v>0.22790018471774701</v>
      </c>
      <c r="AD12" s="14">
        <v>0.36580717085269299</v>
      </c>
      <c r="AE12" s="14"/>
      <c r="AF12" s="14">
        <v>0.24580180856353301</v>
      </c>
      <c r="AG12" s="14">
        <v>0.24889632700678099</v>
      </c>
      <c r="AH12" s="14">
        <v>0.38666049399677499</v>
      </c>
      <c r="AI12" s="14">
        <v>0.19372217444909001</v>
      </c>
      <c r="AJ12" s="14"/>
      <c r="AK12" s="14">
        <v>0.218836168630095</v>
      </c>
      <c r="AL12" s="14">
        <v>0.27627308366617898</v>
      </c>
      <c r="AM12" s="14">
        <v>0.23811593989906499</v>
      </c>
      <c r="AN12" s="14">
        <v>0.233328556451363</v>
      </c>
      <c r="AO12" s="14"/>
      <c r="AP12" s="14">
        <v>0.196649876236485</v>
      </c>
      <c r="AQ12" s="14">
        <v>0.27912406221685698</v>
      </c>
      <c r="AR12" s="14">
        <v>0.258314364132052</v>
      </c>
      <c r="AS12" s="14"/>
      <c r="AT12" s="14" t="s">
        <v>80</v>
      </c>
      <c r="AU12" s="14">
        <v>0.24526731153900699</v>
      </c>
      <c r="AV12" s="14"/>
      <c r="AW12" s="14">
        <v>0.24526731153900699</v>
      </c>
      <c r="AX12" s="14" t="s">
        <v>80</v>
      </c>
      <c r="AY12" s="14"/>
      <c r="AZ12" s="14">
        <v>0.24345424421328599</v>
      </c>
      <c r="BA12" s="14">
        <v>0.24721586072343299</v>
      </c>
    </row>
    <row r="13" spans="2:53" x14ac:dyDescent="0.35">
      <c r="B13" s="15" t="s">
        <v>122</v>
      </c>
      <c r="C13" s="14">
        <v>2.1210682517677899E-2</v>
      </c>
      <c r="D13" s="14">
        <v>3.52695347875224E-2</v>
      </c>
      <c r="E13" s="14">
        <v>5.0647731874423098E-3</v>
      </c>
      <c r="F13" s="14"/>
      <c r="G13" s="14">
        <v>0</v>
      </c>
      <c r="H13" s="14">
        <v>0</v>
      </c>
      <c r="I13" s="14">
        <v>1.35031235947382E-2</v>
      </c>
      <c r="J13" s="14">
        <v>2.4120596332076898E-2</v>
      </c>
      <c r="K13" s="14">
        <v>1.51847899533322E-2</v>
      </c>
      <c r="L13" s="14">
        <v>6.8576332074809995E-2</v>
      </c>
      <c r="M13" s="14"/>
      <c r="N13" s="14">
        <v>2.8658891319561199E-2</v>
      </c>
      <c r="O13" s="14">
        <v>1.7248013364564101E-2</v>
      </c>
      <c r="P13" s="14">
        <v>2.0087189521272801E-2</v>
      </c>
      <c r="Q13" s="14">
        <v>0</v>
      </c>
      <c r="R13" s="14"/>
      <c r="S13" s="14">
        <v>2.11047100688493E-2</v>
      </c>
      <c r="T13" s="14">
        <v>1.8420641228958302E-2</v>
      </c>
      <c r="U13" s="14">
        <v>0</v>
      </c>
      <c r="V13" s="14">
        <v>4.1500634939075798E-2</v>
      </c>
      <c r="W13" s="14">
        <v>0</v>
      </c>
      <c r="X13" s="14">
        <v>2.7336059964850001E-2</v>
      </c>
      <c r="Y13" s="14">
        <v>0</v>
      </c>
      <c r="Z13" s="14">
        <v>0</v>
      </c>
      <c r="AA13" s="14">
        <v>7.3749259594329902E-2</v>
      </c>
      <c r="AB13" s="14">
        <v>0</v>
      </c>
      <c r="AC13" s="14">
        <v>5.7621961053982498E-2</v>
      </c>
      <c r="AD13" s="14">
        <v>0</v>
      </c>
      <c r="AE13" s="14"/>
      <c r="AF13" s="14">
        <v>3.37849222318568E-2</v>
      </c>
      <c r="AG13" s="14">
        <v>1.7884100614320199E-2</v>
      </c>
      <c r="AH13" s="14">
        <v>0</v>
      </c>
      <c r="AI13" s="14">
        <v>1.4948519985574499E-2</v>
      </c>
      <c r="AJ13" s="14"/>
      <c r="AK13" s="14">
        <v>2.33831857284677E-2</v>
      </c>
      <c r="AL13" s="14">
        <v>2.6844489792659101E-2</v>
      </c>
      <c r="AM13" s="14">
        <v>3.7530273092072797E-2</v>
      </c>
      <c r="AN13" s="14">
        <v>0</v>
      </c>
      <c r="AO13" s="14"/>
      <c r="AP13" s="14">
        <v>2.3540521342040401E-2</v>
      </c>
      <c r="AQ13" s="14">
        <v>2.85639896380099E-2</v>
      </c>
      <c r="AR13" s="14">
        <v>2.2678210718096298E-2</v>
      </c>
      <c r="AS13" s="14"/>
      <c r="AT13" s="14" t="s">
        <v>80</v>
      </c>
      <c r="AU13" s="14">
        <v>2.1210682517677899E-2</v>
      </c>
      <c r="AV13" s="14"/>
      <c r="AW13" s="14">
        <v>2.1210682517677899E-2</v>
      </c>
      <c r="AX13" s="14" t="s">
        <v>80</v>
      </c>
      <c r="AY13" s="14"/>
      <c r="AZ13" s="14">
        <v>1.43706182243403E-2</v>
      </c>
      <c r="BA13" s="14">
        <v>2.8561872134921298E-2</v>
      </c>
    </row>
    <row r="14" spans="2:53" x14ac:dyDescent="0.35">
      <c r="B14" s="15" t="s">
        <v>123</v>
      </c>
      <c r="C14" s="23">
        <v>1.01033510291305E-2</v>
      </c>
      <c r="D14" s="23">
        <v>0</v>
      </c>
      <c r="E14" s="23">
        <v>2.1846168172407501E-2</v>
      </c>
      <c r="F14" s="23"/>
      <c r="G14" s="23">
        <v>0</v>
      </c>
      <c r="H14" s="23">
        <v>2.9399426018655601E-2</v>
      </c>
      <c r="I14" s="23">
        <v>0</v>
      </c>
      <c r="J14" s="23">
        <v>1.3149055088189201E-2</v>
      </c>
      <c r="K14" s="23">
        <v>1.50895914218502E-2</v>
      </c>
      <c r="L14" s="23">
        <v>0</v>
      </c>
      <c r="M14" s="23"/>
      <c r="N14" s="23">
        <v>0</v>
      </c>
      <c r="O14" s="23">
        <v>2.8319222516610398E-2</v>
      </c>
      <c r="P14" s="23">
        <v>1.0259281524364901E-2</v>
      </c>
      <c r="Q14" s="23">
        <v>0</v>
      </c>
      <c r="R14" s="23"/>
      <c r="S14" s="23">
        <v>0</v>
      </c>
      <c r="T14" s="23">
        <v>1.6616830712323501E-2</v>
      </c>
      <c r="U14" s="23">
        <v>0</v>
      </c>
      <c r="V14" s="23">
        <v>0</v>
      </c>
      <c r="W14" s="23">
        <v>3.7119134591614998E-2</v>
      </c>
      <c r="X14" s="23">
        <v>2.55250001190961E-2</v>
      </c>
      <c r="Y14" s="23">
        <v>0</v>
      </c>
      <c r="Z14" s="23">
        <v>0</v>
      </c>
      <c r="AA14" s="23">
        <v>0</v>
      </c>
      <c r="AB14" s="23">
        <v>3.0607036244680499E-2</v>
      </c>
      <c r="AC14" s="23">
        <v>0</v>
      </c>
      <c r="AD14" s="23">
        <v>0</v>
      </c>
      <c r="AE14" s="23"/>
      <c r="AF14" s="23">
        <v>6.8581628981477898E-3</v>
      </c>
      <c r="AG14" s="23">
        <v>1.0059146106682701E-2</v>
      </c>
      <c r="AH14" s="23">
        <v>9.36367747209947E-2</v>
      </c>
      <c r="AI14" s="23">
        <v>0</v>
      </c>
      <c r="AJ14" s="23"/>
      <c r="AK14" s="23">
        <v>0</v>
      </c>
      <c r="AL14" s="23">
        <v>7.8867078977326605E-3</v>
      </c>
      <c r="AM14" s="23">
        <v>0</v>
      </c>
      <c r="AN14" s="23">
        <v>9.3877369740268599E-2</v>
      </c>
      <c r="AO14" s="23"/>
      <c r="AP14" s="23">
        <v>0</v>
      </c>
      <c r="AQ14" s="23">
        <v>0</v>
      </c>
      <c r="AR14" s="23">
        <v>0</v>
      </c>
      <c r="AS14" s="23"/>
      <c r="AT14" s="23" t="s">
        <v>80</v>
      </c>
      <c r="AU14" s="23">
        <v>1.01033510291305E-2</v>
      </c>
      <c r="AV14" s="23"/>
      <c r="AW14" s="23">
        <v>1.01033510291305E-2</v>
      </c>
      <c r="AX14" s="23" t="s">
        <v>80</v>
      </c>
      <c r="AY14" s="23"/>
      <c r="AZ14" s="23">
        <v>9.5870392802113198E-3</v>
      </c>
      <c r="BA14" s="23">
        <v>1.0658244288191201E-2</v>
      </c>
    </row>
    <row r="15" spans="2:53" x14ac:dyDescent="0.35">
      <c r="B15" t="s">
        <v>584</v>
      </c>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BA21"/>
  <sheetViews>
    <sheetView showGridLines="0" workbookViewId="0">
      <pane xSplit="2" topLeftCell="C1" activePane="topRight" state="frozen"/>
      <selection pane="topRight" activeCell="AH8" sqref="AH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546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399</v>
      </c>
      <c r="D7" s="10">
        <v>185</v>
      </c>
      <c r="E7" s="10">
        <v>213</v>
      </c>
      <c r="F7" s="10"/>
      <c r="G7" s="10">
        <v>61</v>
      </c>
      <c r="H7" s="10">
        <v>89</v>
      </c>
      <c r="I7" s="10">
        <v>82</v>
      </c>
      <c r="J7" s="10">
        <v>63</v>
      </c>
      <c r="K7" s="10">
        <v>42</v>
      </c>
      <c r="L7" s="10">
        <v>62</v>
      </c>
      <c r="M7" s="10"/>
      <c r="N7" s="10">
        <v>96</v>
      </c>
      <c r="O7" s="10">
        <v>104</v>
      </c>
      <c r="P7" s="10">
        <v>80</v>
      </c>
      <c r="Q7" s="10">
        <v>119</v>
      </c>
      <c r="R7" s="10"/>
      <c r="S7" s="10">
        <v>53</v>
      </c>
      <c r="T7" s="10">
        <v>44</v>
      </c>
      <c r="U7" s="10">
        <v>33</v>
      </c>
      <c r="V7" s="10">
        <v>37</v>
      </c>
      <c r="W7" s="10">
        <v>31</v>
      </c>
      <c r="X7" s="10">
        <v>47</v>
      </c>
      <c r="Y7" s="10">
        <v>28</v>
      </c>
      <c r="Z7" s="10">
        <v>23</v>
      </c>
      <c r="AA7" s="10">
        <v>43</v>
      </c>
      <c r="AB7" s="10">
        <v>33</v>
      </c>
      <c r="AC7" s="10">
        <v>16</v>
      </c>
      <c r="AD7" s="10">
        <v>11</v>
      </c>
      <c r="AE7" s="10"/>
      <c r="AF7" s="10">
        <v>126</v>
      </c>
      <c r="AG7" s="10">
        <v>95</v>
      </c>
      <c r="AH7" s="10">
        <v>26</v>
      </c>
      <c r="AI7" s="10">
        <v>70</v>
      </c>
      <c r="AJ7" s="10"/>
      <c r="AK7" s="10">
        <v>63</v>
      </c>
      <c r="AL7" s="10">
        <v>133</v>
      </c>
      <c r="AM7" s="10">
        <v>43</v>
      </c>
      <c r="AN7" s="10">
        <v>36</v>
      </c>
      <c r="AO7" s="10"/>
      <c r="AP7" s="10">
        <v>64</v>
      </c>
      <c r="AQ7" s="10">
        <v>95</v>
      </c>
      <c r="AR7" s="10">
        <v>77</v>
      </c>
      <c r="AS7" s="10"/>
      <c r="AT7" s="10" t="s">
        <v>79</v>
      </c>
      <c r="AU7" s="10">
        <v>399</v>
      </c>
      <c r="AV7" s="10"/>
      <c r="AW7" s="10">
        <v>399</v>
      </c>
      <c r="AX7" s="10" t="s">
        <v>79</v>
      </c>
      <c r="AY7" s="10"/>
      <c r="AZ7" s="10">
        <v>183</v>
      </c>
      <c r="BA7" s="10">
        <v>216</v>
      </c>
    </row>
    <row r="8" spans="2:53" ht="30" customHeight="1" x14ac:dyDescent="0.35">
      <c r="B8" s="11" t="s">
        <v>20</v>
      </c>
      <c r="C8" s="11">
        <v>409</v>
      </c>
      <c r="D8" s="11">
        <v>197</v>
      </c>
      <c r="E8" s="11">
        <v>211</v>
      </c>
      <c r="F8" s="11"/>
      <c r="G8" s="11">
        <v>85</v>
      </c>
      <c r="H8" s="11">
        <v>86</v>
      </c>
      <c r="I8" s="11">
        <v>78</v>
      </c>
      <c r="J8" s="11">
        <v>60</v>
      </c>
      <c r="K8" s="11">
        <v>40</v>
      </c>
      <c r="L8" s="11">
        <v>59</v>
      </c>
      <c r="M8" s="11"/>
      <c r="N8" s="11">
        <v>96</v>
      </c>
      <c r="O8" s="11">
        <v>106</v>
      </c>
      <c r="P8" s="11">
        <v>93</v>
      </c>
      <c r="Q8" s="11">
        <v>113</v>
      </c>
      <c r="R8" s="11"/>
      <c r="S8" s="11">
        <v>55</v>
      </c>
      <c r="T8" s="11">
        <v>42</v>
      </c>
      <c r="U8" s="11">
        <v>32</v>
      </c>
      <c r="V8" s="11">
        <v>35</v>
      </c>
      <c r="W8" s="11">
        <v>31</v>
      </c>
      <c r="X8" s="11">
        <v>45</v>
      </c>
      <c r="Y8" s="11">
        <v>29</v>
      </c>
      <c r="Z8" s="11">
        <v>22</v>
      </c>
      <c r="AA8" s="11">
        <v>44</v>
      </c>
      <c r="AB8" s="11">
        <v>42</v>
      </c>
      <c r="AC8" s="11">
        <v>17</v>
      </c>
      <c r="AD8" s="11">
        <v>13</v>
      </c>
      <c r="AE8" s="11"/>
      <c r="AF8" s="11">
        <v>124</v>
      </c>
      <c r="AG8" s="11">
        <v>94</v>
      </c>
      <c r="AH8" s="11">
        <v>25</v>
      </c>
      <c r="AI8" s="11">
        <v>69</v>
      </c>
      <c r="AJ8" s="11"/>
      <c r="AK8" s="11">
        <v>61</v>
      </c>
      <c r="AL8" s="11">
        <v>137</v>
      </c>
      <c r="AM8" s="11">
        <v>44</v>
      </c>
      <c r="AN8" s="11">
        <v>35</v>
      </c>
      <c r="AO8" s="11"/>
      <c r="AP8" s="11">
        <v>62</v>
      </c>
      <c r="AQ8" s="11">
        <v>97</v>
      </c>
      <c r="AR8" s="11">
        <v>79</v>
      </c>
      <c r="AS8" s="11"/>
      <c r="AT8" s="11" t="s">
        <v>79</v>
      </c>
      <c r="AU8" s="11">
        <v>409</v>
      </c>
      <c r="AV8" s="11"/>
      <c r="AW8" s="11">
        <v>409</v>
      </c>
      <c r="AX8" s="11" t="s">
        <v>79</v>
      </c>
      <c r="AY8" s="11"/>
      <c r="AZ8" s="11">
        <v>190</v>
      </c>
      <c r="BA8" s="11">
        <v>218</v>
      </c>
    </row>
    <row r="9" spans="2:53" ht="29" x14ac:dyDescent="0.35">
      <c r="B9" s="15" t="s">
        <v>541</v>
      </c>
      <c r="C9" s="14">
        <v>0.664829675099883</v>
      </c>
      <c r="D9" s="14">
        <v>0.63721136315886795</v>
      </c>
      <c r="E9" s="14">
        <v>0.69369619268942395</v>
      </c>
      <c r="F9" s="14"/>
      <c r="G9" s="14">
        <v>0.67584880929231606</v>
      </c>
      <c r="H9" s="14">
        <v>0.59135912176190897</v>
      </c>
      <c r="I9" s="14">
        <v>0.73068657434558704</v>
      </c>
      <c r="J9" s="14">
        <v>0.687378482381656</v>
      </c>
      <c r="K9" s="14">
        <v>0.60182326613721904</v>
      </c>
      <c r="L9" s="14">
        <v>0.68902493062154901</v>
      </c>
      <c r="M9" s="14"/>
      <c r="N9" s="14">
        <v>0.73927022640697904</v>
      </c>
      <c r="O9" s="14">
        <v>0.72766997500126995</v>
      </c>
      <c r="P9" s="14">
        <v>0.55284817368199302</v>
      </c>
      <c r="Q9" s="14">
        <v>0.63501326216950205</v>
      </c>
      <c r="R9" s="14"/>
      <c r="S9" s="14">
        <v>0.73215824078130898</v>
      </c>
      <c r="T9" s="14">
        <v>0.58714329687768596</v>
      </c>
      <c r="U9" s="14">
        <v>0.69310851641251603</v>
      </c>
      <c r="V9" s="14">
        <v>0.67910342370545596</v>
      </c>
      <c r="W9" s="14">
        <v>0.78546772257628605</v>
      </c>
      <c r="X9" s="14">
        <v>0.64375108456164398</v>
      </c>
      <c r="Y9" s="14">
        <v>0.50891519925676698</v>
      </c>
      <c r="Z9" s="14">
        <v>0.66095876198329795</v>
      </c>
      <c r="AA9" s="14">
        <v>0.71830200032900804</v>
      </c>
      <c r="AB9" s="14">
        <v>0.59090041182656305</v>
      </c>
      <c r="AC9" s="14">
        <v>0.66443840115412101</v>
      </c>
      <c r="AD9" s="14">
        <v>0.73114659468449295</v>
      </c>
      <c r="AE9" s="14"/>
      <c r="AF9" s="14">
        <v>0.73510018774428998</v>
      </c>
      <c r="AG9" s="14">
        <v>0.61525103371071099</v>
      </c>
      <c r="AH9" s="14">
        <v>0.57008740757255505</v>
      </c>
      <c r="AI9" s="14">
        <v>0.64752501678473495</v>
      </c>
      <c r="AJ9" s="14"/>
      <c r="AK9" s="14">
        <v>0.74603291428132301</v>
      </c>
      <c r="AL9" s="14">
        <v>0.659011185056527</v>
      </c>
      <c r="AM9" s="14">
        <v>0.70122177428544596</v>
      </c>
      <c r="AN9" s="14">
        <v>0.54280977803498698</v>
      </c>
      <c r="AO9" s="14"/>
      <c r="AP9" s="14">
        <v>0.72142257209549299</v>
      </c>
      <c r="AQ9" s="14">
        <v>0.60215265732928003</v>
      </c>
      <c r="AR9" s="14">
        <v>0.62727886594327698</v>
      </c>
      <c r="AS9" s="14"/>
      <c r="AT9" s="14" t="s">
        <v>80</v>
      </c>
      <c r="AU9" s="14">
        <v>0.664829675099883</v>
      </c>
      <c r="AV9" s="14"/>
      <c r="AW9" s="14">
        <v>0.664829675099883</v>
      </c>
      <c r="AX9" s="14" t="s">
        <v>80</v>
      </c>
      <c r="AY9" s="14"/>
      <c r="AZ9" s="14">
        <v>0.71164134417091696</v>
      </c>
      <c r="BA9" s="14">
        <v>0.62395009603150497</v>
      </c>
    </row>
    <row r="10" spans="2:53" x14ac:dyDescent="0.35">
      <c r="B10" s="15" t="s">
        <v>542</v>
      </c>
      <c r="C10" s="14">
        <v>0.54530772681976702</v>
      </c>
      <c r="D10" s="14">
        <v>0.50672938070538998</v>
      </c>
      <c r="E10" s="14">
        <v>0.58383046127673999</v>
      </c>
      <c r="F10" s="14"/>
      <c r="G10" s="14">
        <v>0.53205665040394601</v>
      </c>
      <c r="H10" s="14">
        <v>0.46233038299270102</v>
      </c>
      <c r="I10" s="14">
        <v>0.63621769909957104</v>
      </c>
      <c r="J10" s="14">
        <v>0.50037022569676903</v>
      </c>
      <c r="K10" s="14">
        <v>0.54712487003033905</v>
      </c>
      <c r="L10" s="14">
        <v>0.60990428439254396</v>
      </c>
      <c r="M10" s="14"/>
      <c r="N10" s="14">
        <v>0.54636796498149398</v>
      </c>
      <c r="O10" s="14">
        <v>0.47517301252619099</v>
      </c>
      <c r="P10" s="14">
        <v>0.50767073744041802</v>
      </c>
      <c r="Q10" s="14">
        <v>0.641538384459446</v>
      </c>
      <c r="R10" s="14"/>
      <c r="S10" s="14">
        <v>0.43645572596452298</v>
      </c>
      <c r="T10" s="14">
        <v>0.51923451683088495</v>
      </c>
      <c r="U10" s="14">
        <v>0.63217205303927904</v>
      </c>
      <c r="V10" s="14">
        <v>0.70604912137571296</v>
      </c>
      <c r="W10" s="14">
        <v>0.47307482753623098</v>
      </c>
      <c r="X10" s="14">
        <v>0.49376984964057602</v>
      </c>
      <c r="Y10" s="14">
        <v>0.674172359689728</v>
      </c>
      <c r="Z10" s="14">
        <v>0.70386903999913097</v>
      </c>
      <c r="AA10" s="14">
        <v>0.56006413936405897</v>
      </c>
      <c r="AB10" s="14">
        <v>0.49957914610369403</v>
      </c>
      <c r="AC10" s="14">
        <v>0.44513156184022201</v>
      </c>
      <c r="AD10" s="14">
        <v>0.45636385172969202</v>
      </c>
      <c r="AE10" s="14"/>
      <c r="AF10" s="14">
        <v>0.62897022274827197</v>
      </c>
      <c r="AG10" s="14">
        <v>0.56465593423347504</v>
      </c>
      <c r="AH10" s="14">
        <v>0.46208141069799902</v>
      </c>
      <c r="AI10" s="14">
        <v>0.51422444476940699</v>
      </c>
      <c r="AJ10" s="14"/>
      <c r="AK10" s="14">
        <v>0.68848139075721804</v>
      </c>
      <c r="AL10" s="14">
        <v>0.55583807033991195</v>
      </c>
      <c r="AM10" s="14">
        <v>0.423466512409086</v>
      </c>
      <c r="AN10" s="14">
        <v>0.54592317397878798</v>
      </c>
      <c r="AO10" s="14"/>
      <c r="AP10" s="14">
        <v>0.64907909394535901</v>
      </c>
      <c r="AQ10" s="14">
        <v>0.59350004264038603</v>
      </c>
      <c r="AR10" s="14">
        <v>0.51356762322356597</v>
      </c>
      <c r="AS10" s="14"/>
      <c r="AT10" s="14" t="s">
        <v>80</v>
      </c>
      <c r="AU10" s="14">
        <v>0.54530772681976702</v>
      </c>
      <c r="AV10" s="14"/>
      <c r="AW10" s="14">
        <v>0.54530772681976702</v>
      </c>
      <c r="AX10" s="14" t="s">
        <v>80</v>
      </c>
      <c r="AY10" s="14"/>
      <c r="AZ10" s="14">
        <v>0.55252101648837204</v>
      </c>
      <c r="BA10" s="14">
        <v>0.53900852298442803</v>
      </c>
    </row>
    <row r="11" spans="2:53" ht="29" x14ac:dyDescent="0.35">
      <c r="B11" s="15" t="s">
        <v>543</v>
      </c>
      <c r="C11" s="14">
        <v>0.35283615827813097</v>
      </c>
      <c r="D11" s="14">
        <v>0.36203575728646098</v>
      </c>
      <c r="E11" s="14">
        <v>0.34591604641732898</v>
      </c>
      <c r="F11" s="14"/>
      <c r="G11" s="14">
        <v>0.374984161549058</v>
      </c>
      <c r="H11" s="14">
        <v>0.325863349006838</v>
      </c>
      <c r="I11" s="14">
        <v>0.36883638681471798</v>
      </c>
      <c r="J11" s="14">
        <v>0.44068646878791101</v>
      </c>
      <c r="K11" s="14">
        <v>0.25315316261582499</v>
      </c>
      <c r="L11" s="14">
        <v>0.31749649560923798</v>
      </c>
      <c r="M11" s="14"/>
      <c r="N11" s="14">
        <v>0.39927856169119902</v>
      </c>
      <c r="O11" s="14">
        <v>0.39080548479926902</v>
      </c>
      <c r="P11" s="14">
        <v>0.247260026194037</v>
      </c>
      <c r="Q11" s="14">
        <v>0.36492813800295898</v>
      </c>
      <c r="R11" s="14"/>
      <c r="S11" s="14">
        <v>0.40410594849564502</v>
      </c>
      <c r="T11" s="14">
        <v>0.42293545849491199</v>
      </c>
      <c r="U11" s="14">
        <v>0.31268289398793803</v>
      </c>
      <c r="V11" s="14">
        <v>0.371070833370228</v>
      </c>
      <c r="W11" s="14">
        <v>0.37099347520746401</v>
      </c>
      <c r="X11" s="14">
        <v>0.32810459417390297</v>
      </c>
      <c r="Y11" s="14">
        <v>0.34364594199203502</v>
      </c>
      <c r="Z11" s="14">
        <v>0.29237586755323097</v>
      </c>
      <c r="AA11" s="14">
        <v>0.32848912119050699</v>
      </c>
      <c r="AB11" s="14">
        <v>0.39118771993434398</v>
      </c>
      <c r="AC11" s="14">
        <v>0.27388473084209702</v>
      </c>
      <c r="AD11" s="14">
        <v>0.19334233895910799</v>
      </c>
      <c r="AE11" s="14"/>
      <c r="AF11" s="14">
        <v>0.41771262476846599</v>
      </c>
      <c r="AG11" s="14">
        <v>0.29398005562854301</v>
      </c>
      <c r="AH11" s="14">
        <v>0.30118451673261698</v>
      </c>
      <c r="AI11" s="14">
        <v>0.34911464644575502</v>
      </c>
      <c r="AJ11" s="14"/>
      <c r="AK11" s="14">
        <v>0.40294435388754501</v>
      </c>
      <c r="AL11" s="14">
        <v>0.29268704732866202</v>
      </c>
      <c r="AM11" s="14">
        <v>0.42905718099378698</v>
      </c>
      <c r="AN11" s="14">
        <v>0.401584067038811</v>
      </c>
      <c r="AO11" s="14"/>
      <c r="AP11" s="14">
        <v>0.39400766417323302</v>
      </c>
      <c r="AQ11" s="14">
        <v>0.240872290533725</v>
      </c>
      <c r="AR11" s="14">
        <v>0.40939518622476401</v>
      </c>
      <c r="AS11" s="14"/>
      <c r="AT11" s="14" t="s">
        <v>80</v>
      </c>
      <c r="AU11" s="14">
        <v>0.35283615827813097</v>
      </c>
      <c r="AV11" s="14"/>
      <c r="AW11" s="14">
        <v>0.35283615827813097</v>
      </c>
      <c r="AX11" s="14" t="s">
        <v>80</v>
      </c>
      <c r="AY11" s="14"/>
      <c r="AZ11" s="14">
        <v>0.37536232988789298</v>
      </c>
      <c r="BA11" s="14">
        <v>0.33316455861711902</v>
      </c>
    </row>
    <row r="12" spans="2:53" x14ac:dyDescent="0.35">
      <c r="B12" s="15" t="s">
        <v>544</v>
      </c>
      <c r="C12" s="14">
        <v>0.18575288909875501</v>
      </c>
      <c r="D12" s="14">
        <v>0.18191620102485401</v>
      </c>
      <c r="E12" s="14">
        <v>0.190201302427674</v>
      </c>
      <c r="F12" s="14"/>
      <c r="G12" s="14">
        <v>0.34053686374672998</v>
      </c>
      <c r="H12" s="14">
        <v>0.24806053314825999</v>
      </c>
      <c r="I12" s="14">
        <v>0.13269388649511801</v>
      </c>
      <c r="J12" s="14">
        <v>7.9819046638134897E-2</v>
      </c>
      <c r="K12" s="14">
        <v>0.120299180278659</v>
      </c>
      <c r="L12" s="14">
        <v>9.4197887341920597E-2</v>
      </c>
      <c r="M12" s="14"/>
      <c r="N12" s="14">
        <v>0.203430570498568</v>
      </c>
      <c r="O12" s="14">
        <v>9.5584132796261601E-2</v>
      </c>
      <c r="P12" s="14">
        <v>0.20151060405263099</v>
      </c>
      <c r="Q12" s="14">
        <v>0.24256287737562601</v>
      </c>
      <c r="R12" s="14"/>
      <c r="S12" s="14">
        <v>0.24205084325208401</v>
      </c>
      <c r="T12" s="14">
        <v>0.18064693124153999</v>
      </c>
      <c r="U12" s="14">
        <v>8.61410721331759E-2</v>
      </c>
      <c r="V12" s="14">
        <v>0.130650726877861</v>
      </c>
      <c r="W12" s="14">
        <v>0.25505292067742402</v>
      </c>
      <c r="X12" s="14">
        <v>0.298825263586041</v>
      </c>
      <c r="Y12" s="14">
        <v>0.13066374181151</v>
      </c>
      <c r="Z12" s="14">
        <v>0.25321318650955199</v>
      </c>
      <c r="AA12" s="14">
        <v>0.111033732438906</v>
      </c>
      <c r="AB12" s="14">
        <v>0.230631921133059</v>
      </c>
      <c r="AC12" s="14">
        <v>6.1860513236485698E-2</v>
      </c>
      <c r="AD12" s="14">
        <v>8.8343799766886499E-2</v>
      </c>
      <c r="AE12" s="14"/>
      <c r="AF12" s="14">
        <v>0.173457934209864</v>
      </c>
      <c r="AG12" s="14">
        <v>0.161094298332357</v>
      </c>
      <c r="AH12" s="14">
        <v>0.189773977890801</v>
      </c>
      <c r="AI12" s="14">
        <v>0.21322683216159999</v>
      </c>
      <c r="AJ12" s="14"/>
      <c r="AK12" s="14">
        <v>9.8995862123386E-2</v>
      </c>
      <c r="AL12" s="14">
        <v>0.182879045533937</v>
      </c>
      <c r="AM12" s="14">
        <v>0.215458671916998</v>
      </c>
      <c r="AN12" s="14">
        <v>0.16390147775727901</v>
      </c>
      <c r="AO12" s="14"/>
      <c r="AP12" s="14">
        <v>0.117503426973325</v>
      </c>
      <c r="AQ12" s="14">
        <v>0.21237072349223199</v>
      </c>
      <c r="AR12" s="14">
        <v>0.204285644066865</v>
      </c>
      <c r="AS12" s="14"/>
      <c r="AT12" s="14" t="s">
        <v>80</v>
      </c>
      <c r="AU12" s="14">
        <v>0.18575288909875501</v>
      </c>
      <c r="AV12" s="14"/>
      <c r="AW12" s="14">
        <v>0.18575288909875501</v>
      </c>
      <c r="AX12" s="14" t="s">
        <v>80</v>
      </c>
      <c r="AY12" s="14"/>
      <c r="AZ12" s="14">
        <v>0.16726670696406501</v>
      </c>
      <c r="BA12" s="14">
        <v>0.20189645670154099</v>
      </c>
    </row>
    <row r="13" spans="2:53" x14ac:dyDescent="0.35">
      <c r="B13" s="15" t="s">
        <v>545</v>
      </c>
      <c r="C13" s="14">
        <v>0.17757814468729399</v>
      </c>
      <c r="D13" s="14">
        <v>0.17452968909246899</v>
      </c>
      <c r="E13" s="14">
        <v>0.18125338645294201</v>
      </c>
      <c r="F13" s="14"/>
      <c r="G13" s="14">
        <v>0.22706027507596099</v>
      </c>
      <c r="H13" s="14">
        <v>0.16381867442859999</v>
      </c>
      <c r="I13" s="14">
        <v>0.27008530908210399</v>
      </c>
      <c r="J13" s="14">
        <v>9.6684657362405502E-2</v>
      </c>
      <c r="K13" s="14">
        <v>8.93019661586998E-2</v>
      </c>
      <c r="L13" s="14">
        <v>0.14647121492739901</v>
      </c>
      <c r="M13" s="14"/>
      <c r="N13" s="14">
        <v>0.21143179253572</v>
      </c>
      <c r="O13" s="14">
        <v>0.10365719184196601</v>
      </c>
      <c r="P13" s="14">
        <v>0.19623401601563001</v>
      </c>
      <c r="Q13" s="14">
        <v>0.202950786806817</v>
      </c>
      <c r="R13" s="14"/>
      <c r="S13" s="14">
        <v>0.24621729853897101</v>
      </c>
      <c r="T13" s="14">
        <v>6.8601825450108303E-2</v>
      </c>
      <c r="U13" s="14">
        <v>0.17931456790736799</v>
      </c>
      <c r="V13" s="14">
        <v>0.271210922883241</v>
      </c>
      <c r="W13" s="14">
        <v>0.19011658035541801</v>
      </c>
      <c r="X13" s="14">
        <v>0.31867156552311299</v>
      </c>
      <c r="Y13" s="14">
        <v>9.9408908787426406E-2</v>
      </c>
      <c r="Z13" s="14">
        <v>0.121189607844781</v>
      </c>
      <c r="AA13" s="14">
        <v>0.15708212634607799</v>
      </c>
      <c r="AB13" s="14">
        <v>0.111514112528155</v>
      </c>
      <c r="AC13" s="14">
        <v>5.5507583726687099E-2</v>
      </c>
      <c r="AD13" s="14">
        <v>0.179639676228911</v>
      </c>
      <c r="AE13" s="14"/>
      <c r="AF13" s="14">
        <v>0.16533929272179301</v>
      </c>
      <c r="AG13" s="14">
        <v>0.14126447679562601</v>
      </c>
      <c r="AH13" s="14">
        <v>0.14831721671051301</v>
      </c>
      <c r="AI13" s="14">
        <v>0.23679639466672001</v>
      </c>
      <c r="AJ13" s="14"/>
      <c r="AK13" s="14">
        <v>6.5863600049409401E-2</v>
      </c>
      <c r="AL13" s="14">
        <v>0.19287092585160701</v>
      </c>
      <c r="AM13" s="14">
        <v>0.177983751735419</v>
      </c>
      <c r="AN13" s="14">
        <v>0.13489945896668801</v>
      </c>
      <c r="AO13" s="14"/>
      <c r="AP13" s="14">
        <v>0.128005956338135</v>
      </c>
      <c r="AQ13" s="14">
        <v>0.18806317320915</v>
      </c>
      <c r="AR13" s="14">
        <v>0.182934409327693</v>
      </c>
      <c r="AS13" s="14"/>
      <c r="AT13" s="14" t="s">
        <v>80</v>
      </c>
      <c r="AU13" s="14">
        <v>0.17757814468729399</v>
      </c>
      <c r="AV13" s="14"/>
      <c r="AW13" s="14">
        <v>0.17757814468729399</v>
      </c>
      <c r="AX13" s="14" t="s">
        <v>80</v>
      </c>
      <c r="AY13" s="14"/>
      <c r="AZ13" s="14">
        <v>0.16716550674233799</v>
      </c>
      <c r="BA13" s="14">
        <v>0.18667126750535201</v>
      </c>
    </row>
    <row r="14" spans="2:53" x14ac:dyDescent="0.35">
      <c r="B14" s="15" t="s">
        <v>71</v>
      </c>
      <c r="C14" s="14">
        <v>7.1059725159678094E-2</v>
      </c>
      <c r="D14" s="14">
        <v>5.9946556731106299E-2</v>
      </c>
      <c r="E14" s="14">
        <v>7.7059925665322798E-2</v>
      </c>
      <c r="F14" s="14"/>
      <c r="G14" s="14">
        <v>3.55196438293039E-2</v>
      </c>
      <c r="H14" s="14">
        <v>9.3253210152087804E-2</v>
      </c>
      <c r="I14" s="14">
        <v>3.6422121478093102E-2</v>
      </c>
      <c r="J14" s="14">
        <v>2.0826210034926101E-2</v>
      </c>
      <c r="K14" s="14">
        <v>0.16497525675849201</v>
      </c>
      <c r="L14" s="14">
        <v>0.122808055982602</v>
      </c>
      <c r="M14" s="14"/>
      <c r="N14" s="14">
        <v>5.7315686184295202E-2</v>
      </c>
      <c r="O14" s="14">
        <v>5.8609842371609697E-2</v>
      </c>
      <c r="P14" s="14">
        <v>8.3395854948046702E-2</v>
      </c>
      <c r="Q14" s="14">
        <v>8.4258201213622E-2</v>
      </c>
      <c r="R14" s="14"/>
      <c r="S14" s="14">
        <v>5.1114768634357002E-2</v>
      </c>
      <c r="T14" s="14">
        <v>6.8471206786432801E-2</v>
      </c>
      <c r="U14" s="14">
        <v>2.7663431468189701E-2</v>
      </c>
      <c r="V14" s="14">
        <v>0</v>
      </c>
      <c r="W14" s="14">
        <v>9.5085982564863294E-2</v>
      </c>
      <c r="X14" s="14">
        <v>4.2222586391186902E-2</v>
      </c>
      <c r="Y14" s="14">
        <v>6.6966011567978295E-2</v>
      </c>
      <c r="Z14" s="14">
        <v>0</v>
      </c>
      <c r="AA14" s="14">
        <v>0.12808089673612399</v>
      </c>
      <c r="AB14" s="14">
        <v>0.142473463450252</v>
      </c>
      <c r="AC14" s="14">
        <v>0.16440479319821899</v>
      </c>
      <c r="AD14" s="14">
        <v>9.0254802774310305E-2</v>
      </c>
      <c r="AE14" s="14"/>
      <c r="AF14" s="14">
        <v>7.7622092980820399E-3</v>
      </c>
      <c r="AG14" s="14">
        <v>6.3441671931481106E-2</v>
      </c>
      <c r="AH14" s="14">
        <v>0.27369461884494001</v>
      </c>
      <c r="AI14" s="14">
        <v>0.105104068422395</v>
      </c>
      <c r="AJ14" s="14"/>
      <c r="AK14" s="14">
        <v>0</v>
      </c>
      <c r="AL14" s="14">
        <v>6.1818154522182797E-2</v>
      </c>
      <c r="AM14" s="14">
        <v>4.3334855215787602E-2</v>
      </c>
      <c r="AN14" s="14">
        <v>0.15985382443834201</v>
      </c>
      <c r="AO14" s="14"/>
      <c r="AP14" s="14">
        <v>0</v>
      </c>
      <c r="AQ14" s="14">
        <v>3.07706170815054E-2</v>
      </c>
      <c r="AR14" s="14">
        <v>6.0817074218840798E-2</v>
      </c>
      <c r="AS14" s="14"/>
      <c r="AT14" s="14" t="s">
        <v>80</v>
      </c>
      <c r="AU14" s="14">
        <v>7.1059725159678094E-2</v>
      </c>
      <c r="AV14" s="14"/>
      <c r="AW14" s="14">
        <v>7.1059725159678094E-2</v>
      </c>
      <c r="AX14" s="14" t="s">
        <v>80</v>
      </c>
      <c r="AY14" s="14"/>
      <c r="AZ14" s="14">
        <v>5.4192963115728202E-2</v>
      </c>
      <c r="BA14" s="14">
        <v>8.57890895742833E-2</v>
      </c>
    </row>
    <row r="15" spans="2:53" x14ac:dyDescent="0.35">
      <c r="B15" s="15" t="s">
        <v>351</v>
      </c>
      <c r="C15" s="14">
        <v>2.1565711046469E-2</v>
      </c>
      <c r="D15" s="14">
        <v>3.5583414977228001E-2</v>
      </c>
      <c r="E15" s="14">
        <v>8.5993452143187602E-3</v>
      </c>
      <c r="F15" s="14"/>
      <c r="G15" s="14">
        <v>2.5173430376552799E-2</v>
      </c>
      <c r="H15" s="14">
        <v>3.4971305205952298E-2</v>
      </c>
      <c r="I15" s="14">
        <v>0</v>
      </c>
      <c r="J15" s="14">
        <v>4.64967861872305E-2</v>
      </c>
      <c r="K15" s="14">
        <v>2.1554990408112901E-2</v>
      </c>
      <c r="L15" s="14">
        <v>0</v>
      </c>
      <c r="M15" s="14"/>
      <c r="N15" s="14">
        <v>9.3508556756150309E-3</v>
      </c>
      <c r="O15" s="14">
        <v>1.9722572786236101E-2</v>
      </c>
      <c r="P15" s="14">
        <v>3.3669300677187299E-2</v>
      </c>
      <c r="Q15" s="14">
        <v>2.3673874167297701E-2</v>
      </c>
      <c r="R15" s="14"/>
      <c r="S15" s="14">
        <v>0</v>
      </c>
      <c r="T15" s="14">
        <v>2.3726217533049099E-2</v>
      </c>
      <c r="U15" s="14">
        <v>5.50705385217534E-2</v>
      </c>
      <c r="V15" s="14">
        <v>2.5185256347539899E-2</v>
      </c>
      <c r="W15" s="14">
        <v>2.9413116300803899E-2</v>
      </c>
      <c r="X15" s="14">
        <v>0</v>
      </c>
      <c r="Y15" s="14">
        <v>7.2787372719859994E-2</v>
      </c>
      <c r="Z15" s="14">
        <v>4.0635434713832803E-2</v>
      </c>
      <c r="AA15" s="14">
        <v>0</v>
      </c>
      <c r="AB15" s="14">
        <v>0</v>
      </c>
      <c r="AC15" s="14">
        <v>0</v>
      </c>
      <c r="AD15" s="14">
        <v>9.0254802774310305E-2</v>
      </c>
      <c r="AE15" s="14"/>
      <c r="AF15" s="14">
        <v>1.50678778599615E-2</v>
      </c>
      <c r="AG15" s="14">
        <v>2.23289594363189E-2</v>
      </c>
      <c r="AH15" s="14">
        <v>0</v>
      </c>
      <c r="AI15" s="14">
        <v>3.9049217820345199E-2</v>
      </c>
      <c r="AJ15" s="14"/>
      <c r="AK15" s="14">
        <v>1.6415594158325001E-2</v>
      </c>
      <c r="AL15" s="14">
        <v>2.85433907923556E-2</v>
      </c>
      <c r="AM15" s="14">
        <v>0</v>
      </c>
      <c r="AN15" s="14">
        <v>0</v>
      </c>
      <c r="AO15" s="14"/>
      <c r="AP15" s="14">
        <v>1.6111253832921502E-2</v>
      </c>
      <c r="AQ15" s="14">
        <v>8.8727196949503293E-3</v>
      </c>
      <c r="AR15" s="14">
        <v>1.12153780963908E-2</v>
      </c>
      <c r="AS15" s="14"/>
      <c r="AT15" s="14" t="s">
        <v>80</v>
      </c>
      <c r="AU15" s="14">
        <v>2.1565711046469E-2</v>
      </c>
      <c r="AV15" s="14"/>
      <c r="AW15" s="14">
        <v>2.1565711046469E-2</v>
      </c>
      <c r="AX15" s="14" t="s">
        <v>80</v>
      </c>
      <c r="AY15" s="14"/>
      <c r="AZ15" s="14">
        <v>1.6326683655661801E-2</v>
      </c>
      <c r="BA15" s="14">
        <v>2.6140835982495399E-2</v>
      </c>
    </row>
    <row r="16" spans="2:53" x14ac:dyDescent="0.35">
      <c r="B16" s="15" t="s">
        <v>122</v>
      </c>
      <c r="C16" s="23">
        <v>1.0884849513418299E-2</v>
      </c>
      <c r="D16" s="23">
        <v>1.3367759396072499E-2</v>
      </c>
      <c r="E16" s="23">
        <v>8.6213171676756701E-3</v>
      </c>
      <c r="F16" s="23"/>
      <c r="G16" s="23">
        <v>0</v>
      </c>
      <c r="H16" s="23">
        <v>0</v>
      </c>
      <c r="I16" s="23">
        <v>0</v>
      </c>
      <c r="J16" s="23">
        <v>4.4841464577883197E-2</v>
      </c>
      <c r="K16" s="23">
        <v>2.13487219151983E-2</v>
      </c>
      <c r="L16" s="23">
        <v>1.52195214992346E-2</v>
      </c>
      <c r="M16" s="23"/>
      <c r="N16" s="23">
        <v>2.7728374813889001E-2</v>
      </c>
      <c r="O16" s="23">
        <v>0</v>
      </c>
      <c r="P16" s="23">
        <v>0</v>
      </c>
      <c r="Q16" s="23">
        <v>1.5814136601886599E-2</v>
      </c>
      <c r="R16" s="23"/>
      <c r="S16" s="23">
        <v>1.65707888946925E-2</v>
      </c>
      <c r="T16" s="23">
        <v>0</v>
      </c>
      <c r="U16" s="23">
        <v>0</v>
      </c>
      <c r="V16" s="23">
        <v>0</v>
      </c>
      <c r="W16" s="23">
        <v>0</v>
      </c>
      <c r="X16" s="23">
        <v>5.8135567022779201E-2</v>
      </c>
      <c r="Y16" s="23">
        <v>0</v>
      </c>
      <c r="Z16" s="23">
        <v>0</v>
      </c>
      <c r="AA16" s="23">
        <v>0</v>
      </c>
      <c r="AB16" s="23">
        <v>0</v>
      </c>
      <c r="AC16" s="23">
        <v>5.3123729353350101E-2</v>
      </c>
      <c r="AD16" s="23">
        <v>0</v>
      </c>
      <c r="AE16" s="23"/>
      <c r="AF16" s="23">
        <v>1.4638315375898299E-2</v>
      </c>
      <c r="AG16" s="23">
        <v>9.2609376536391796E-3</v>
      </c>
      <c r="AH16" s="23">
        <v>0</v>
      </c>
      <c r="AI16" s="23">
        <v>2.54904242469998E-2</v>
      </c>
      <c r="AJ16" s="23"/>
      <c r="AK16" s="23">
        <v>1.47834691049414E-2</v>
      </c>
      <c r="AL16" s="23">
        <v>6.3969366881771201E-3</v>
      </c>
      <c r="AM16" s="23">
        <v>0</v>
      </c>
      <c r="AN16" s="23">
        <v>2.5947940031511199E-2</v>
      </c>
      <c r="AO16" s="23"/>
      <c r="AP16" s="23">
        <v>1.4543561568985199E-2</v>
      </c>
      <c r="AQ16" s="23">
        <v>9.0166545323919194E-3</v>
      </c>
      <c r="AR16" s="23">
        <v>2.29455233833488E-2</v>
      </c>
      <c r="AS16" s="23"/>
      <c r="AT16" s="23" t="s">
        <v>80</v>
      </c>
      <c r="AU16" s="23">
        <v>1.0884849513418299E-2</v>
      </c>
      <c r="AV16" s="23"/>
      <c r="AW16" s="23">
        <v>1.0884849513418299E-2</v>
      </c>
      <c r="AX16" s="23" t="s">
        <v>80</v>
      </c>
      <c r="AY16" s="23"/>
      <c r="AZ16" s="23">
        <v>9.3431402794209497E-3</v>
      </c>
      <c r="BA16" s="23">
        <v>1.22311895560263E-2</v>
      </c>
    </row>
    <row r="17" spans="2:2" x14ac:dyDescent="0.35">
      <c r="B17" s="16" t="s">
        <v>547</v>
      </c>
    </row>
    <row r="18" spans="2:2" x14ac:dyDescent="0.35">
      <c r="B18" t="s">
        <v>76</v>
      </c>
    </row>
    <row r="19" spans="2:2" x14ac:dyDescent="0.35">
      <c r="B19" t="s">
        <v>77</v>
      </c>
    </row>
    <row r="21" spans="2:2" x14ac:dyDescent="0.35">
      <c r="B21"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BA24"/>
  <sheetViews>
    <sheetView showGridLines="0" workbookViewId="0">
      <pane xSplit="2" topLeftCell="AD1" activePane="topRight" state="frozen"/>
      <selection pane="topRight" activeCell="AG8" sqref="AG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558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1483</v>
      </c>
      <c r="D7" s="10">
        <v>752</v>
      </c>
      <c r="E7" s="10">
        <v>728</v>
      </c>
      <c r="F7" s="10"/>
      <c r="G7" s="10">
        <v>154</v>
      </c>
      <c r="H7" s="10">
        <v>291</v>
      </c>
      <c r="I7" s="10">
        <v>279</v>
      </c>
      <c r="J7" s="10">
        <v>251</v>
      </c>
      <c r="K7" s="10">
        <v>211</v>
      </c>
      <c r="L7" s="10">
        <v>297</v>
      </c>
      <c r="M7" s="10"/>
      <c r="N7" s="10">
        <v>491</v>
      </c>
      <c r="O7" s="10">
        <v>381</v>
      </c>
      <c r="P7" s="10">
        <v>285</v>
      </c>
      <c r="Q7" s="10">
        <v>318</v>
      </c>
      <c r="R7" s="10"/>
      <c r="S7" s="10">
        <v>221</v>
      </c>
      <c r="T7" s="10">
        <v>201</v>
      </c>
      <c r="U7" s="10">
        <v>120</v>
      </c>
      <c r="V7" s="10">
        <v>136</v>
      </c>
      <c r="W7" s="10">
        <v>110</v>
      </c>
      <c r="X7" s="10">
        <v>147</v>
      </c>
      <c r="Y7" s="10">
        <v>112</v>
      </c>
      <c r="Z7" s="10">
        <v>63</v>
      </c>
      <c r="AA7" s="10">
        <v>165</v>
      </c>
      <c r="AB7" s="10">
        <v>103</v>
      </c>
      <c r="AC7" s="10">
        <v>66</v>
      </c>
      <c r="AD7" s="10">
        <v>39</v>
      </c>
      <c r="AE7" s="10"/>
      <c r="AF7" s="10">
        <v>530</v>
      </c>
      <c r="AG7" s="10">
        <v>409</v>
      </c>
      <c r="AH7" s="10">
        <v>109</v>
      </c>
      <c r="AI7" s="10">
        <v>189</v>
      </c>
      <c r="AJ7" s="10"/>
      <c r="AK7" s="10">
        <v>304</v>
      </c>
      <c r="AL7" s="10">
        <v>515</v>
      </c>
      <c r="AM7" s="10">
        <v>178</v>
      </c>
      <c r="AN7" s="10">
        <v>129</v>
      </c>
      <c r="AO7" s="10"/>
      <c r="AP7" s="10">
        <v>280</v>
      </c>
      <c r="AQ7" s="10">
        <v>368</v>
      </c>
      <c r="AR7" s="10">
        <v>288</v>
      </c>
      <c r="AS7" s="10"/>
      <c r="AT7" s="10">
        <v>676</v>
      </c>
      <c r="AU7" s="10">
        <v>793</v>
      </c>
      <c r="AV7" s="10"/>
      <c r="AW7" s="10">
        <v>1416</v>
      </c>
      <c r="AX7" s="10">
        <v>32</v>
      </c>
      <c r="AY7" s="10"/>
      <c r="AZ7" s="10">
        <v>699</v>
      </c>
      <c r="BA7" s="10">
        <v>784</v>
      </c>
    </row>
    <row r="8" spans="2:53" ht="30" customHeight="1" x14ac:dyDescent="0.35">
      <c r="B8" s="11" t="s">
        <v>20</v>
      </c>
      <c r="C8" s="11">
        <v>1486</v>
      </c>
      <c r="D8" s="11">
        <v>767</v>
      </c>
      <c r="E8" s="11">
        <v>716</v>
      </c>
      <c r="F8" s="11"/>
      <c r="G8" s="11">
        <v>220</v>
      </c>
      <c r="H8" s="11">
        <v>280</v>
      </c>
      <c r="I8" s="11">
        <v>266</v>
      </c>
      <c r="J8" s="11">
        <v>238</v>
      </c>
      <c r="K8" s="11">
        <v>199</v>
      </c>
      <c r="L8" s="11">
        <v>285</v>
      </c>
      <c r="M8" s="11"/>
      <c r="N8" s="11">
        <v>468</v>
      </c>
      <c r="O8" s="11">
        <v>375</v>
      </c>
      <c r="P8" s="11">
        <v>321</v>
      </c>
      <c r="Q8" s="11">
        <v>314</v>
      </c>
      <c r="R8" s="11"/>
      <c r="S8" s="11">
        <v>221</v>
      </c>
      <c r="T8" s="11">
        <v>193</v>
      </c>
      <c r="U8" s="11">
        <v>115</v>
      </c>
      <c r="V8" s="11">
        <v>135</v>
      </c>
      <c r="W8" s="11">
        <v>106</v>
      </c>
      <c r="X8" s="11">
        <v>144</v>
      </c>
      <c r="Y8" s="11">
        <v>111</v>
      </c>
      <c r="Z8" s="11">
        <v>60</v>
      </c>
      <c r="AA8" s="11">
        <v>164</v>
      </c>
      <c r="AB8" s="11">
        <v>124</v>
      </c>
      <c r="AC8" s="11">
        <v>65</v>
      </c>
      <c r="AD8" s="11">
        <v>48</v>
      </c>
      <c r="AE8" s="11"/>
      <c r="AF8" s="11">
        <v>508</v>
      </c>
      <c r="AG8" s="11">
        <v>406</v>
      </c>
      <c r="AH8" s="11">
        <v>104</v>
      </c>
      <c r="AI8" s="11">
        <v>190</v>
      </c>
      <c r="AJ8" s="11"/>
      <c r="AK8" s="11">
        <v>295</v>
      </c>
      <c r="AL8" s="11">
        <v>515</v>
      </c>
      <c r="AM8" s="11">
        <v>177</v>
      </c>
      <c r="AN8" s="11">
        <v>125</v>
      </c>
      <c r="AO8" s="11"/>
      <c r="AP8" s="11">
        <v>274</v>
      </c>
      <c r="AQ8" s="11">
        <v>373</v>
      </c>
      <c r="AR8" s="11">
        <v>285</v>
      </c>
      <c r="AS8" s="11"/>
      <c r="AT8" s="11">
        <v>665</v>
      </c>
      <c r="AU8" s="11">
        <v>806</v>
      </c>
      <c r="AV8" s="11"/>
      <c r="AW8" s="11">
        <v>1419</v>
      </c>
      <c r="AX8" s="11">
        <v>34</v>
      </c>
      <c r="AY8" s="11"/>
      <c r="AZ8" s="11">
        <v>699</v>
      </c>
      <c r="BA8" s="11">
        <v>788</v>
      </c>
    </row>
    <row r="9" spans="2:53" x14ac:dyDescent="0.35">
      <c r="B9" s="15" t="s">
        <v>548</v>
      </c>
      <c r="C9" s="14">
        <v>0.44078269938946801</v>
      </c>
      <c r="D9" s="14">
        <v>0.42999081231896402</v>
      </c>
      <c r="E9" s="14">
        <v>0.451387717464733</v>
      </c>
      <c r="F9" s="14"/>
      <c r="G9" s="14">
        <v>0.44268610835515698</v>
      </c>
      <c r="H9" s="14">
        <v>0.40499395763586399</v>
      </c>
      <c r="I9" s="14">
        <v>0.47946488762916201</v>
      </c>
      <c r="J9" s="14">
        <v>0.50740329711808696</v>
      </c>
      <c r="K9" s="14">
        <v>0.43543817581837801</v>
      </c>
      <c r="L9" s="14">
        <v>0.38641691936539801</v>
      </c>
      <c r="M9" s="14"/>
      <c r="N9" s="14">
        <v>0.41786268768428297</v>
      </c>
      <c r="O9" s="14">
        <v>0.42991033326314299</v>
      </c>
      <c r="P9" s="14">
        <v>0.47341038226388299</v>
      </c>
      <c r="Q9" s="14">
        <v>0.45743898508380398</v>
      </c>
      <c r="R9" s="14"/>
      <c r="S9" s="14">
        <v>0.46960598227612599</v>
      </c>
      <c r="T9" s="14">
        <v>0.45557210360974099</v>
      </c>
      <c r="U9" s="14">
        <v>0.47491165140164698</v>
      </c>
      <c r="V9" s="14">
        <v>0.468091935600214</v>
      </c>
      <c r="W9" s="14">
        <v>0.40324413898265099</v>
      </c>
      <c r="X9" s="14">
        <v>0.42450263489697998</v>
      </c>
      <c r="Y9" s="14">
        <v>0.40455762510717003</v>
      </c>
      <c r="Z9" s="14">
        <v>0.31990992307480798</v>
      </c>
      <c r="AA9" s="14">
        <v>0.39967119034880499</v>
      </c>
      <c r="AB9" s="14">
        <v>0.46324848270056501</v>
      </c>
      <c r="AC9" s="14">
        <v>0.433128401025757</v>
      </c>
      <c r="AD9" s="14">
        <v>0.54965574608939005</v>
      </c>
      <c r="AE9" s="14"/>
      <c r="AF9" s="14">
        <v>0.43882289704340799</v>
      </c>
      <c r="AG9" s="14">
        <v>0.45788619387131102</v>
      </c>
      <c r="AH9" s="14">
        <v>0.34719858370422402</v>
      </c>
      <c r="AI9" s="14">
        <v>0.40041073668511201</v>
      </c>
      <c r="AJ9" s="14"/>
      <c r="AK9" s="14">
        <v>0.40286233500545598</v>
      </c>
      <c r="AL9" s="14">
        <v>0.46269179541279298</v>
      </c>
      <c r="AM9" s="14">
        <v>0.46848324900711202</v>
      </c>
      <c r="AN9" s="14">
        <v>0.39652136769995699</v>
      </c>
      <c r="AO9" s="14"/>
      <c r="AP9" s="14">
        <v>0.42980236003864902</v>
      </c>
      <c r="AQ9" s="14">
        <v>0.46732801016062298</v>
      </c>
      <c r="AR9" s="14">
        <v>0.44464826778585498</v>
      </c>
      <c r="AS9" s="14"/>
      <c r="AT9" s="14">
        <v>0.40315831058666202</v>
      </c>
      <c r="AU9" s="14">
        <v>0.47012385917142102</v>
      </c>
      <c r="AV9" s="14"/>
      <c r="AW9" s="14">
        <v>0.44620214712511602</v>
      </c>
      <c r="AX9" s="14">
        <v>0.28076430657707002</v>
      </c>
      <c r="AY9" s="14"/>
      <c r="AZ9" s="14">
        <v>0.45082537099402598</v>
      </c>
      <c r="BA9" s="14">
        <v>0.43187476626493598</v>
      </c>
    </row>
    <row r="10" spans="2:53" ht="29" x14ac:dyDescent="0.35">
      <c r="B10" s="15" t="s">
        <v>549</v>
      </c>
      <c r="C10" s="14">
        <v>0.41130638352738103</v>
      </c>
      <c r="D10" s="14">
        <v>0.37741785340846701</v>
      </c>
      <c r="E10" s="14">
        <v>0.446527124994957</v>
      </c>
      <c r="F10" s="14"/>
      <c r="G10" s="14">
        <v>0.448433845881197</v>
      </c>
      <c r="H10" s="14">
        <v>0.38362955852818997</v>
      </c>
      <c r="I10" s="14">
        <v>0.44549816652264002</v>
      </c>
      <c r="J10" s="14">
        <v>0.44992273175102898</v>
      </c>
      <c r="K10" s="14">
        <v>0.439319776006388</v>
      </c>
      <c r="L10" s="14">
        <v>0.32606081720253099</v>
      </c>
      <c r="M10" s="14"/>
      <c r="N10" s="14">
        <v>0.37347731166805598</v>
      </c>
      <c r="O10" s="14">
        <v>0.43946714529923903</v>
      </c>
      <c r="P10" s="14">
        <v>0.42333228364793002</v>
      </c>
      <c r="Q10" s="14">
        <v>0.42110554297967101</v>
      </c>
      <c r="R10" s="14"/>
      <c r="S10" s="14">
        <v>0.39323774181742599</v>
      </c>
      <c r="T10" s="14">
        <v>0.42358860274826898</v>
      </c>
      <c r="U10" s="14">
        <v>0.37957349940527502</v>
      </c>
      <c r="V10" s="14">
        <v>0.42043316990096402</v>
      </c>
      <c r="W10" s="14">
        <v>0.36789371355973</v>
      </c>
      <c r="X10" s="14">
        <v>0.42797708403141599</v>
      </c>
      <c r="Y10" s="14">
        <v>0.42476037094390201</v>
      </c>
      <c r="Z10" s="14">
        <v>0.37144818723308398</v>
      </c>
      <c r="AA10" s="14">
        <v>0.41492399807236602</v>
      </c>
      <c r="AB10" s="14">
        <v>0.44046147195361701</v>
      </c>
      <c r="AC10" s="14">
        <v>0.34142228072521702</v>
      </c>
      <c r="AD10" s="14">
        <v>0.56816670300344296</v>
      </c>
      <c r="AE10" s="14"/>
      <c r="AF10" s="14">
        <v>0.39866950800441098</v>
      </c>
      <c r="AG10" s="14">
        <v>0.40675404192039699</v>
      </c>
      <c r="AH10" s="14">
        <v>0.367956159631872</v>
      </c>
      <c r="AI10" s="14">
        <v>0.424001627423922</v>
      </c>
      <c r="AJ10" s="14"/>
      <c r="AK10" s="14">
        <v>0.38425964229297099</v>
      </c>
      <c r="AL10" s="14">
        <v>0.403840504023951</v>
      </c>
      <c r="AM10" s="14">
        <v>0.43422523059020801</v>
      </c>
      <c r="AN10" s="14">
        <v>0.40878409261893101</v>
      </c>
      <c r="AO10" s="14"/>
      <c r="AP10" s="14">
        <v>0.39129570761656901</v>
      </c>
      <c r="AQ10" s="14">
        <v>0.41107315117466098</v>
      </c>
      <c r="AR10" s="14">
        <v>0.445523220671318</v>
      </c>
      <c r="AS10" s="14"/>
      <c r="AT10" s="14">
        <v>0.37937863161020102</v>
      </c>
      <c r="AU10" s="14">
        <v>0.43928829032611</v>
      </c>
      <c r="AV10" s="14"/>
      <c r="AW10" s="14">
        <v>0.41741266077849398</v>
      </c>
      <c r="AX10" s="14">
        <v>0.30686108800223599</v>
      </c>
      <c r="AY10" s="14"/>
      <c r="AZ10" s="14">
        <v>0.44761342183340802</v>
      </c>
      <c r="BA10" s="14">
        <v>0.37910173899503102</v>
      </c>
    </row>
    <row r="11" spans="2:53" x14ac:dyDescent="0.35">
      <c r="B11" s="15" t="s">
        <v>550</v>
      </c>
      <c r="C11" s="14">
        <v>0.34574948997985699</v>
      </c>
      <c r="D11" s="14">
        <v>0.31843889126304598</v>
      </c>
      <c r="E11" s="14">
        <v>0.373650510040758</v>
      </c>
      <c r="F11" s="14"/>
      <c r="G11" s="14">
        <v>0.35514236330761501</v>
      </c>
      <c r="H11" s="14">
        <v>0.335784590072913</v>
      </c>
      <c r="I11" s="14">
        <v>0.35731436448178</v>
      </c>
      <c r="J11" s="14">
        <v>0.36527522863975198</v>
      </c>
      <c r="K11" s="14">
        <v>0.38938372308982899</v>
      </c>
      <c r="L11" s="14">
        <v>0.290663580379867</v>
      </c>
      <c r="M11" s="14"/>
      <c r="N11" s="14">
        <v>0.31845705938563601</v>
      </c>
      <c r="O11" s="14">
        <v>0.36789187907385801</v>
      </c>
      <c r="P11" s="14">
        <v>0.321211044873702</v>
      </c>
      <c r="Q11" s="14">
        <v>0.38267987029426498</v>
      </c>
      <c r="R11" s="14"/>
      <c r="S11" s="14">
        <v>0.354893779763852</v>
      </c>
      <c r="T11" s="14">
        <v>0.36879062714331301</v>
      </c>
      <c r="U11" s="14">
        <v>0.29263549190532701</v>
      </c>
      <c r="V11" s="14">
        <v>0.38126024591129498</v>
      </c>
      <c r="W11" s="14">
        <v>0.33858477898334799</v>
      </c>
      <c r="X11" s="14">
        <v>0.33285317835996198</v>
      </c>
      <c r="Y11" s="14">
        <v>0.29550327176552899</v>
      </c>
      <c r="Z11" s="14">
        <v>0.38208638551712998</v>
      </c>
      <c r="AA11" s="14">
        <v>0.32128763992999199</v>
      </c>
      <c r="AB11" s="14">
        <v>0.407284833204059</v>
      </c>
      <c r="AC11" s="14">
        <v>0.29120355792328201</v>
      </c>
      <c r="AD11" s="14">
        <v>0.36294154855955502</v>
      </c>
      <c r="AE11" s="14"/>
      <c r="AF11" s="14">
        <v>0.33906575943564499</v>
      </c>
      <c r="AG11" s="14">
        <v>0.35153337335863999</v>
      </c>
      <c r="AH11" s="14">
        <v>0.33313930933140801</v>
      </c>
      <c r="AI11" s="14">
        <v>0.331268875308457</v>
      </c>
      <c r="AJ11" s="14"/>
      <c r="AK11" s="14">
        <v>0.33646541727021501</v>
      </c>
      <c r="AL11" s="14">
        <v>0.33579886972696599</v>
      </c>
      <c r="AM11" s="14">
        <v>0.35857315227490899</v>
      </c>
      <c r="AN11" s="14">
        <v>0.34452337397608102</v>
      </c>
      <c r="AO11" s="14"/>
      <c r="AP11" s="14">
        <v>0.32851215166688102</v>
      </c>
      <c r="AQ11" s="14">
        <v>0.35329478034087197</v>
      </c>
      <c r="AR11" s="14">
        <v>0.36220893174650098</v>
      </c>
      <c r="AS11" s="14"/>
      <c r="AT11" s="14">
        <v>0.34463129366906797</v>
      </c>
      <c r="AU11" s="14">
        <v>0.34937181168759202</v>
      </c>
      <c r="AV11" s="14"/>
      <c r="AW11" s="14">
        <v>0.34911488376330901</v>
      </c>
      <c r="AX11" s="14">
        <v>0.29663846598422</v>
      </c>
      <c r="AY11" s="14"/>
      <c r="AZ11" s="14">
        <v>0.32448410135581102</v>
      </c>
      <c r="BA11" s="14">
        <v>0.36461206631305298</v>
      </c>
    </row>
    <row r="12" spans="2:53" x14ac:dyDescent="0.35">
      <c r="B12" s="15" t="s">
        <v>551</v>
      </c>
      <c r="C12" s="14">
        <v>0.299976989784564</v>
      </c>
      <c r="D12" s="14">
        <v>0.298988068923348</v>
      </c>
      <c r="E12" s="14">
        <v>0.30087579978220902</v>
      </c>
      <c r="F12" s="14"/>
      <c r="G12" s="14">
        <v>0.25251653666305501</v>
      </c>
      <c r="H12" s="14">
        <v>0.26815704698540299</v>
      </c>
      <c r="I12" s="14">
        <v>0.33610853156835402</v>
      </c>
      <c r="J12" s="14">
        <v>0.34585085585350001</v>
      </c>
      <c r="K12" s="14">
        <v>0.32325216736489099</v>
      </c>
      <c r="L12" s="14">
        <v>0.279515184109346</v>
      </c>
      <c r="M12" s="14"/>
      <c r="N12" s="14">
        <v>0.28614935859552798</v>
      </c>
      <c r="O12" s="14">
        <v>0.31301819550700899</v>
      </c>
      <c r="P12" s="14">
        <v>0.29226999710824902</v>
      </c>
      <c r="Q12" s="14">
        <v>0.30607211819418501</v>
      </c>
      <c r="R12" s="14"/>
      <c r="S12" s="14">
        <v>0.28248784470449401</v>
      </c>
      <c r="T12" s="14">
        <v>0.30795302464347102</v>
      </c>
      <c r="U12" s="14">
        <v>0.294316748157259</v>
      </c>
      <c r="V12" s="14">
        <v>0.33818930194262298</v>
      </c>
      <c r="W12" s="14">
        <v>0.23830286582822699</v>
      </c>
      <c r="X12" s="14">
        <v>0.29015633204623098</v>
      </c>
      <c r="Y12" s="14">
        <v>0.30227426882025898</v>
      </c>
      <c r="Z12" s="14">
        <v>0.36981451206335397</v>
      </c>
      <c r="AA12" s="14">
        <v>0.34593594936064298</v>
      </c>
      <c r="AB12" s="14">
        <v>0.28468914887796598</v>
      </c>
      <c r="AC12" s="14">
        <v>0.278041367417312</v>
      </c>
      <c r="AD12" s="14">
        <v>0.24028104507846501</v>
      </c>
      <c r="AE12" s="14"/>
      <c r="AF12" s="14">
        <v>0.32813582813476699</v>
      </c>
      <c r="AG12" s="14">
        <v>0.283882076227779</v>
      </c>
      <c r="AH12" s="14">
        <v>0.29189685068137999</v>
      </c>
      <c r="AI12" s="14">
        <v>0.25526381079525801</v>
      </c>
      <c r="AJ12" s="14"/>
      <c r="AK12" s="14">
        <v>0.28042990685246699</v>
      </c>
      <c r="AL12" s="14">
        <v>0.31779399845421602</v>
      </c>
      <c r="AM12" s="14">
        <v>0.31677113856524602</v>
      </c>
      <c r="AN12" s="14">
        <v>0.312408765504471</v>
      </c>
      <c r="AO12" s="14"/>
      <c r="AP12" s="14">
        <v>0.29542012600633299</v>
      </c>
      <c r="AQ12" s="14">
        <v>0.29701380273734002</v>
      </c>
      <c r="AR12" s="14">
        <v>0.32439811133124302</v>
      </c>
      <c r="AS12" s="14"/>
      <c r="AT12" s="14">
        <v>0.275539335301142</v>
      </c>
      <c r="AU12" s="14">
        <v>0.31933820513785299</v>
      </c>
      <c r="AV12" s="14"/>
      <c r="AW12" s="14">
        <v>0.30290651603896301</v>
      </c>
      <c r="AX12" s="14">
        <v>0.19910000049385199</v>
      </c>
      <c r="AY12" s="14"/>
      <c r="AZ12" s="14">
        <v>0.31113625452904098</v>
      </c>
      <c r="BA12" s="14">
        <v>0.29007862927084999</v>
      </c>
    </row>
    <row r="13" spans="2:53" ht="29" x14ac:dyDescent="0.35">
      <c r="B13" s="15" t="s">
        <v>552</v>
      </c>
      <c r="C13" s="14">
        <v>0.295474319495588</v>
      </c>
      <c r="D13" s="14">
        <v>0.25773674221753401</v>
      </c>
      <c r="E13" s="14">
        <v>0.33571600644703298</v>
      </c>
      <c r="F13" s="14"/>
      <c r="G13" s="14">
        <v>0.36303370132136997</v>
      </c>
      <c r="H13" s="14">
        <v>0.32499454221325802</v>
      </c>
      <c r="I13" s="14">
        <v>0.30486651480008398</v>
      </c>
      <c r="J13" s="14">
        <v>0.32556846293513603</v>
      </c>
      <c r="K13" s="14">
        <v>0.30495497576581099</v>
      </c>
      <c r="L13" s="14">
        <v>0.17376999871166501</v>
      </c>
      <c r="M13" s="14"/>
      <c r="N13" s="14">
        <v>0.229703172071231</v>
      </c>
      <c r="O13" s="14">
        <v>0.29767604018911398</v>
      </c>
      <c r="P13" s="14">
        <v>0.30665939375277901</v>
      </c>
      <c r="Q13" s="14">
        <v>0.36982992031704998</v>
      </c>
      <c r="R13" s="14"/>
      <c r="S13" s="14">
        <v>0.307397909930827</v>
      </c>
      <c r="T13" s="14">
        <v>0.32596264601869701</v>
      </c>
      <c r="U13" s="14">
        <v>0.30215016371377601</v>
      </c>
      <c r="V13" s="14">
        <v>0.27004890713232499</v>
      </c>
      <c r="W13" s="14">
        <v>0.36619274965515197</v>
      </c>
      <c r="X13" s="14">
        <v>0.30754873988817599</v>
      </c>
      <c r="Y13" s="14">
        <v>0.27527130680450201</v>
      </c>
      <c r="Z13" s="14">
        <v>0.257848132969827</v>
      </c>
      <c r="AA13" s="14">
        <v>0.23859764577014</v>
      </c>
      <c r="AB13" s="14">
        <v>0.28454745404577098</v>
      </c>
      <c r="AC13" s="14">
        <v>0.265550040691652</v>
      </c>
      <c r="AD13" s="14">
        <v>0.33659422799909899</v>
      </c>
      <c r="AE13" s="14"/>
      <c r="AF13" s="14">
        <v>0.26569095245908703</v>
      </c>
      <c r="AG13" s="14">
        <v>0.33478344066008398</v>
      </c>
      <c r="AH13" s="14">
        <v>0.21703763608715501</v>
      </c>
      <c r="AI13" s="14">
        <v>0.24786413090592799</v>
      </c>
      <c r="AJ13" s="14"/>
      <c r="AK13" s="14">
        <v>0.261001495924643</v>
      </c>
      <c r="AL13" s="14">
        <v>0.31083739029677798</v>
      </c>
      <c r="AM13" s="14">
        <v>0.29683751527373903</v>
      </c>
      <c r="AN13" s="14">
        <v>0.24216182894680099</v>
      </c>
      <c r="AO13" s="14"/>
      <c r="AP13" s="14">
        <v>0.28396547235250202</v>
      </c>
      <c r="AQ13" s="14">
        <v>0.30450881355923798</v>
      </c>
      <c r="AR13" s="14">
        <v>0.29095020548184197</v>
      </c>
      <c r="AS13" s="14"/>
      <c r="AT13" s="14">
        <v>0.28035332795058698</v>
      </c>
      <c r="AU13" s="14">
        <v>0.31090158792448003</v>
      </c>
      <c r="AV13" s="14"/>
      <c r="AW13" s="14">
        <v>0.29636587946516502</v>
      </c>
      <c r="AX13" s="14">
        <v>0.18288677408711401</v>
      </c>
      <c r="AY13" s="14"/>
      <c r="AZ13" s="14">
        <v>0.29274231568375397</v>
      </c>
      <c r="BA13" s="14">
        <v>0.29789762956785298</v>
      </c>
    </row>
    <row r="14" spans="2:53" ht="29" x14ac:dyDescent="0.35">
      <c r="B14" s="15" t="s">
        <v>553</v>
      </c>
      <c r="C14" s="14">
        <v>0.25875635709580702</v>
      </c>
      <c r="D14" s="14">
        <v>0.25132872036588699</v>
      </c>
      <c r="E14" s="14">
        <v>0.26499694560523201</v>
      </c>
      <c r="F14" s="14"/>
      <c r="G14" s="14">
        <v>0.286781791862742</v>
      </c>
      <c r="H14" s="14">
        <v>0.26036287300935301</v>
      </c>
      <c r="I14" s="14">
        <v>0.22306188943166699</v>
      </c>
      <c r="J14" s="14">
        <v>0.29409459198584598</v>
      </c>
      <c r="K14" s="14">
        <v>0.26290384908818598</v>
      </c>
      <c r="L14" s="14">
        <v>0.236448871395911</v>
      </c>
      <c r="M14" s="14"/>
      <c r="N14" s="14">
        <v>0.249057312657994</v>
      </c>
      <c r="O14" s="14">
        <v>0.266277811909366</v>
      </c>
      <c r="P14" s="14">
        <v>0.228962703259733</v>
      </c>
      <c r="Q14" s="14">
        <v>0.29283826571104199</v>
      </c>
      <c r="R14" s="14"/>
      <c r="S14" s="14">
        <v>0.26154005930129398</v>
      </c>
      <c r="T14" s="14">
        <v>0.24041768121736401</v>
      </c>
      <c r="U14" s="14">
        <v>0.237634476378973</v>
      </c>
      <c r="V14" s="14">
        <v>0.31864460781697801</v>
      </c>
      <c r="W14" s="14">
        <v>0.18444468925136301</v>
      </c>
      <c r="X14" s="14">
        <v>0.24864868002707499</v>
      </c>
      <c r="Y14" s="14">
        <v>0.26589273779489198</v>
      </c>
      <c r="Z14" s="14">
        <v>0.27918625943852698</v>
      </c>
      <c r="AA14" s="14">
        <v>0.26830073950950101</v>
      </c>
      <c r="AB14" s="14">
        <v>0.28474778146825502</v>
      </c>
      <c r="AC14" s="14">
        <v>0.23827753126697401</v>
      </c>
      <c r="AD14" s="14">
        <v>0.28364766659236401</v>
      </c>
      <c r="AE14" s="14"/>
      <c r="AF14" s="14">
        <v>0.28260741351572299</v>
      </c>
      <c r="AG14" s="14">
        <v>0.23700508633549899</v>
      </c>
      <c r="AH14" s="14">
        <v>0.25648202228866901</v>
      </c>
      <c r="AI14" s="14">
        <v>0.21090630790520801</v>
      </c>
      <c r="AJ14" s="14"/>
      <c r="AK14" s="14">
        <v>0.28293937146193099</v>
      </c>
      <c r="AL14" s="14">
        <v>0.229060954625564</v>
      </c>
      <c r="AM14" s="14">
        <v>0.31258763319616001</v>
      </c>
      <c r="AN14" s="14">
        <v>0.221978226508665</v>
      </c>
      <c r="AO14" s="14"/>
      <c r="AP14" s="14">
        <v>0.319475325576418</v>
      </c>
      <c r="AQ14" s="14">
        <v>0.22777981199901901</v>
      </c>
      <c r="AR14" s="14">
        <v>0.28191539175041003</v>
      </c>
      <c r="AS14" s="14"/>
      <c r="AT14" s="14">
        <v>0.26395654357278597</v>
      </c>
      <c r="AU14" s="14">
        <v>0.254216447895589</v>
      </c>
      <c r="AV14" s="14"/>
      <c r="AW14" s="14">
        <v>0.26062348196498802</v>
      </c>
      <c r="AX14" s="14">
        <v>0.23972655283418001</v>
      </c>
      <c r="AY14" s="14"/>
      <c r="AZ14" s="14">
        <v>0.221967415766297</v>
      </c>
      <c r="BA14" s="14">
        <v>0.29138845361252402</v>
      </c>
    </row>
    <row r="15" spans="2:53" ht="29" x14ac:dyDescent="0.35">
      <c r="B15" s="15" t="s">
        <v>554</v>
      </c>
      <c r="C15" s="14">
        <v>0.25485825646743498</v>
      </c>
      <c r="D15" s="14">
        <v>0.208503772716052</v>
      </c>
      <c r="E15" s="14">
        <v>0.30277732200475099</v>
      </c>
      <c r="F15" s="14"/>
      <c r="G15" s="14">
        <v>0.27266839080386202</v>
      </c>
      <c r="H15" s="14">
        <v>0.22684443872386301</v>
      </c>
      <c r="I15" s="14">
        <v>0.26716244449409998</v>
      </c>
      <c r="J15" s="14">
        <v>0.25085223185488797</v>
      </c>
      <c r="K15" s="14">
        <v>0.28593312912152102</v>
      </c>
      <c r="L15" s="14">
        <v>0.238776730043774</v>
      </c>
      <c r="M15" s="14"/>
      <c r="N15" s="14">
        <v>0.24565659918532101</v>
      </c>
      <c r="O15" s="14">
        <v>0.25309008747174599</v>
      </c>
      <c r="P15" s="14">
        <v>0.22957951107683799</v>
      </c>
      <c r="Q15" s="14">
        <v>0.29756829897753501</v>
      </c>
      <c r="R15" s="14"/>
      <c r="S15" s="14">
        <v>0.30114320324405802</v>
      </c>
      <c r="T15" s="14">
        <v>0.26733170628471797</v>
      </c>
      <c r="U15" s="14">
        <v>0.22617583137633099</v>
      </c>
      <c r="V15" s="14">
        <v>0.26718783428420301</v>
      </c>
      <c r="W15" s="14">
        <v>0.22589275475864801</v>
      </c>
      <c r="X15" s="14">
        <v>0.247247559494219</v>
      </c>
      <c r="Y15" s="14">
        <v>0.236625120286719</v>
      </c>
      <c r="Z15" s="14">
        <v>0.27495898634467503</v>
      </c>
      <c r="AA15" s="14">
        <v>0.23823077378448801</v>
      </c>
      <c r="AB15" s="14">
        <v>0.27086771645055902</v>
      </c>
      <c r="AC15" s="14">
        <v>0.20877452574889999</v>
      </c>
      <c r="AD15" s="14">
        <v>0.206966341510704</v>
      </c>
      <c r="AE15" s="14"/>
      <c r="AF15" s="14">
        <v>0.25335582943361001</v>
      </c>
      <c r="AG15" s="14">
        <v>0.25475571360145</v>
      </c>
      <c r="AH15" s="14">
        <v>0.22648370771586299</v>
      </c>
      <c r="AI15" s="14">
        <v>0.26148258427865501</v>
      </c>
      <c r="AJ15" s="14"/>
      <c r="AK15" s="14">
        <v>0.26843994945175398</v>
      </c>
      <c r="AL15" s="14">
        <v>0.24712736945649699</v>
      </c>
      <c r="AM15" s="14">
        <v>0.239511141020149</v>
      </c>
      <c r="AN15" s="14">
        <v>0.20882245211141301</v>
      </c>
      <c r="AO15" s="14"/>
      <c r="AP15" s="14">
        <v>0.26389545637446599</v>
      </c>
      <c r="AQ15" s="14">
        <v>0.23129188917469501</v>
      </c>
      <c r="AR15" s="14">
        <v>0.25133980706542502</v>
      </c>
      <c r="AS15" s="14"/>
      <c r="AT15" s="14">
        <v>0.250892695918987</v>
      </c>
      <c r="AU15" s="14">
        <v>0.25673022788576899</v>
      </c>
      <c r="AV15" s="14"/>
      <c r="AW15" s="14">
        <v>0.25591717575456702</v>
      </c>
      <c r="AX15" s="14">
        <v>0.26667648014446699</v>
      </c>
      <c r="AY15" s="14"/>
      <c r="AZ15" s="14">
        <v>0.24302522062016699</v>
      </c>
      <c r="BA15" s="14">
        <v>0.265354257545457</v>
      </c>
    </row>
    <row r="16" spans="2:53" ht="58" x14ac:dyDescent="0.35">
      <c r="B16" s="15" t="s">
        <v>555</v>
      </c>
      <c r="C16" s="14">
        <v>0.219559850161058</v>
      </c>
      <c r="D16" s="14">
        <v>0.225998710720516</v>
      </c>
      <c r="E16" s="14">
        <v>0.21219744571963201</v>
      </c>
      <c r="F16" s="14"/>
      <c r="G16" s="14">
        <v>0.11895577557555199</v>
      </c>
      <c r="H16" s="14">
        <v>0.15153194139624501</v>
      </c>
      <c r="I16" s="14">
        <v>0.155947490882928</v>
      </c>
      <c r="J16" s="14">
        <v>0.183852136928528</v>
      </c>
      <c r="K16" s="14">
        <v>0.29530693099021299</v>
      </c>
      <c r="L16" s="14">
        <v>0.40034718609630598</v>
      </c>
      <c r="M16" s="14"/>
      <c r="N16" s="14">
        <v>0.25188279899986898</v>
      </c>
      <c r="O16" s="14">
        <v>0.22174115888944099</v>
      </c>
      <c r="P16" s="14">
        <v>0.206234221951409</v>
      </c>
      <c r="Q16" s="14">
        <v>0.185220048345379</v>
      </c>
      <c r="R16" s="14"/>
      <c r="S16" s="14">
        <v>0.18568083791256801</v>
      </c>
      <c r="T16" s="14">
        <v>0.24877487363564599</v>
      </c>
      <c r="U16" s="14">
        <v>0.24386350930164</v>
      </c>
      <c r="V16" s="14">
        <v>0.212444285049711</v>
      </c>
      <c r="W16" s="14">
        <v>0.24847188542687701</v>
      </c>
      <c r="X16" s="14">
        <v>0.17510609409092001</v>
      </c>
      <c r="Y16" s="14">
        <v>0.188923482293299</v>
      </c>
      <c r="Z16" s="14">
        <v>0.28893981468802099</v>
      </c>
      <c r="AA16" s="14">
        <v>0.23893218280109901</v>
      </c>
      <c r="AB16" s="14">
        <v>0.215352654383477</v>
      </c>
      <c r="AC16" s="14">
        <v>0.248794512133475</v>
      </c>
      <c r="AD16" s="14">
        <v>0.17877902818285399</v>
      </c>
      <c r="AE16" s="14"/>
      <c r="AF16" s="14">
        <v>0.26357289623612201</v>
      </c>
      <c r="AG16" s="14">
        <v>0.166617982007145</v>
      </c>
      <c r="AH16" s="14">
        <v>0.34981486211053298</v>
      </c>
      <c r="AI16" s="14">
        <v>0.216499664496105</v>
      </c>
      <c r="AJ16" s="14"/>
      <c r="AK16" s="14">
        <v>0.27157085846427997</v>
      </c>
      <c r="AL16" s="14">
        <v>0.198083034017142</v>
      </c>
      <c r="AM16" s="14">
        <v>0.22090050478289699</v>
      </c>
      <c r="AN16" s="14">
        <v>0.304204846261526</v>
      </c>
      <c r="AO16" s="14"/>
      <c r="AP16" s="14">
        <v>0.26069587665175897</v>
      </c>
      <c r="AQ16" s="14">
        <v>0.17849323371859199</v>
      </c>
      <c r="AR16" s="14">
        <v>0.219795688632655</v>
      </c>
      <c r="AS16" s="14"/>
      <c r="AT16" s="14">
        <v>0.24659558757268499</v>
      </c>
      <c r="AU16" s="14">
        <v>0.20008965274910501</v>
      </c>
      <c r="AV16" s="14"/>
      <c r="AW16" s="14">
        <v>0.213765768679857</v>
      </c>
      <c r="AX16" s="14">
        <v>0.25366136288431101</v>
      </c>
      <c r="AY16" s="14"/>
      <c r="AZ16" s="14">
        <v>0.2399354715282</v>
      </c>
      <c r="BA16" s="14">
        <v>0.20148650477486299</v>
      </c>
    </row>
    <row r="17" spans="2:53" ht="29" x14ac:dyDescent="0.35">
      <c r="B17" s="15" t="s">
        <v>556</v>
      </c>
      <c r="C17" s="14">
        <v>0.19825293367320801</v>
      </c>
      <c r="D17" s="14">
        <v>0.18482433808085599</v>
      </c>
      <c r="E17" s="14">
        <v>0.21346517746831001</v>
      </c>
      <c r="F17" s="14"/>
      <c r="G17" s="14">
        <v>0.19555120450515701</v>
      </c>
      <c r="H17" s="14">
        <v>0.19227311117957299</v>
      </c>
      <c r="I17" s="14">
        <v>0.22473281185163099</v>
      </c>
      <c r="J17" s="14">
        <v>0.23558236312799899</v>
      </c>
      <c r="K17" s="14">
        <v>0.219579681367885</v>
      </c>
      <c r="L17" s="14">
        <v>0.13537152928865201</v>
      </c>
      <c r="M17" s="14"/>
      <c r="N17" s="14">
        <v>0.19134010910235599</v>
      </c>
      <c r="O17" s="14">
        <v>0.19736843914500099</v>
      </c>
      <c r="P17" s="14">
        <v>0.17524125504444199</v>
      </c>
      <c r="Q17" s="14">
        <v>0.235568399722274</v>
      </c>
      <c r="R17" s="14"/>
      <c r="S17" s="14">
        <v>0.222901689135071</v>
      </c>
      <c r="T17" s="14">
        <v>0.23584353890910001</v>
      </c>
      <c r="U17" s="14">
        <v>0.184031044411929</v>
      </c>
      <c r="V17" s="14">
        <v>0.20998076583418501</v>
      </c>
      <c r="W17" s="14">
        <v>0.176364653186104</v>
      </c>
      <c r="X17" s="14">
        <v>0.18278969647798601</v>
      </c>
      <c r="Y17" s="14">
        <v>0.16667214655986001</v>
      </c>
      <c r="Z17" s="14">
        <v>0.19506601467875001</v>
      </c>
      <c r="AA17" s="14">
        <v>0.173371135909722</v>
      </c>
      <c r="AB17" s="14">
        <v>0.17414988119386099</v>
      </c>
      <c r="AC17" s="14">
        <v>0.234666020121784</v>
      </c>
      <c r="AD17" s="14">
        <v>0.204520540589408</v>
      </c>
      <c r="AE17" s="14"/>
      <c r="AF17" s="14">
        <v>0.17995548713545501</v>
      </c>
      <c r="AG17" s="14">
        <v>0.24570217454947699</v>
      </c>
      <c r="AH17" s="14">
        <v>0.19068785923140799</v>
      </c>
      <c r="AI17" s="14">
        <v>0.16516077726244399</v>
      </c>
      <c r="AJ17" s="14"/>
      <c r="AK17" s="14">
        <v>0.16969352989109199</v>
      </c>
      <c r="AL17" s="14">
        <v>0.222473414583409</v>
      </c>
      <c r="AM17" s="14">
        <v>0.244685050218275</v>
      </c>
      <c r="AN17" s="14">
        <v>0.19206630597972099</v>
      </c>
      <c r="AO17" s="14"/>
      <c r="AP17" s="14">
        <v>0.18228105310758699</v>
      </c>
      <c r="AQ17" s="14">
        <v>0.21958066097899501</v>
      </c>
      <c r="AR17" s="14">
        <v>0.21477191457148501</v>
      </c>
      <c r="AS17" s="14"/>
      <c r="AT17" s="14">
        <v>0.19735421921480001</v>
      </c>
      <c r="AU17" s="14">
        <v>0.201470665888066</v>
      </c>
      <c r="AV17" s="14"/>
      <c r="AW17" s="14">
        <v>0.19810315668891701</v>
      </c>
      <c r="AX17" s="14">
        <v>0.25746882570718699</v>
      </c>
      <c r="AY17" s="14"/>
      <c r="AZ17" s="14">
        <v>0.202495859738688</v>
      </c>
      <c r="BA17" s="14">
        <v>0.19448942301270999</v>
      </c>
    </row>
    <row r="18" spans="2:53" ht="29" x14ac:dyDescent="0.35">
      <c r="B18" s="15" t="s">
        <v>557</v>
      </c>
      <c r="C18" s="14">
        <v>0.114153851144899</v>
      </c>
      <c r="D18" s="14">
        <v>0.112879684559909</v>
      </c>
      <c r="E18" s="14">
        <v>0.114581355599031</v>
      </c>
      <c r="F18" s="14"/>
      <c r="G18" s="14">
        <v>0.15186405776256601</v>
      </c>
      <c r="H18" s="14">
        <v>0.114176347218868</v>
      </c>
      <c r="I18" s="14">
        <v>0.108260444721413</v>
      </c>
      <c r="J18" s="14">
        <v>0.115772943720084</v>
      </c>
      <c r="K18" s="14">
        <v>0.118766364476696</v>
      </c>
      <c r="L18" s="14">
        <v>8.5956340456568997E-2</v>
      </c>
      <c r="M18" s="14"/>
      <c r="N18" s="14">
        <v>7.8155269780894807E-2</v>
      </c>
      <c r="O18" s="14">
        <v>0.12818730029197101</v>
      </c>
      <c r="P18" s="14">
        <v>0.111783991986035</v>
      </c>
      <c r="Q18" s="14">
        <v>0.156500130118925</v>
      </c>
      <c r="R18" s="14"/>
      <c r="S18" s="14">
        <v>0.13000849850826801</v>
      </c>
      <c r="T18" s="14">
        <v>8.8314786489239003E-2</v>
      </c>
      <c r="U18" s="14">
        <v>8.9637694982505497E-2</v>
      </c>
      <c r="V18" s="14">
        <v>0.116421858033375</v>
      </c>
      <c r="W18" s="14">
        <v>0.116697072886583</v>
      </c>
      <c r="X18" s="14">
        <v>0.10205164923052799</v>
      </c>
      <c r="Y18" s="14">
        <v>0.114052594841975</v>
      </c>
      <c r="Z18" s="14">
        <v>0.199969392589529</v>
      </c>
      <c r="AA18" s="14">
        <v>0.12436424383002501</v>
      </c>
      <c r="AB18" s="14">
        <v>0.14480862271224099</v>
      </c>
      <c r="AC18" s="14">
        <v>4.5709455223784501E-2</v>
      </c>
      <c r="AD18" s="14">
        <v>0.10006382074168001</v>
      </c>
      <c r="AE18" s="14"/>
      <c r="AF18" s="14">
        <v>0.102313591575835</v>
      </c>
      <c r="AG18" s="14">
        <v>0.14074881750132001</v>
      </c>
      <c r="AH18" s="14">
        <v>8.0745053508531103E-2</v>
      </c>
      <c r="AI18" s="14">
        <v>8.38835496722697E-2</v>
      </c>
      <c r="AJ18" s="14"/>
      <c r="AK18" s="14">
        <v>0.12624137632615001</v>
      </c>
      <c r="AL18" s="14">
        <v>0.122074636405992</v>
      </c>
      <c r="AM18" s="14">
        <v>9.2282682830592294E-2</v>
      </c>
      <c r="AN18" s="14">
        <v>9.7092993974662298E-2</v>
      </c>
      <c r="AO18" s="14"/>
      <c r="AP18" s="14">
        <v>0.13333203313598699</v>
      </c>
      <c r="AQ18" s="14">
        <v>0.1173978286098</v>
      </c>
      <c r="AR18" s="14">
        <v>0.12623082484742101</v>
      </c>
      <c r="AS18" s="14"/>
      <c r="AT18" s="14">
        <v>9.4111165696135701E-2</v>
      </c>
      <c r="AU18" s="14">
        <v>0.128832559734427</v>
      </c>
      <c r="AV18" s="14"/>
      <c r="AW18" s="14">
        <v>0.113042286624669</v>
      </c>
      <c r="AX18" s="14">
        <v>0.13895309957931001</v>
      </c>
      <c r="AY18" s="14"/>
      <c r="AZ18" s="14">
        <v>9.16001454778127E-2</v>
      </c>
      <c r="BA18" s="14">
        <v>0.13415917539563099</v>
      </c>
    </row>
    <row r="19" spans="2:53" x14ac:dyDescent="0.35">
      <c r="B19" s="15" t="s">
        <v>109</v>
      </c>
      <c r="C19" s="23">
        <v>4.8132281797198598E-2</v>
      </c>
      <c r="D19" s="23">
        <v>4.6665299137431199E-2</v>
      </c>
      <c r="E19" s="23">
        <v>4.9904792560707997E-2</v>
      </c>
      <c r="F19" s="23"/>
      <c r="G19" s="23">
        <v>3.3117325888208697E-2</v>
      </c>
      <c r="H19" s="23">
        <v>5.6212711059744298E-2</v>
      </c>
      <c r="I19" s="23">
        <v>2.84976549525271E-2</v>
      </c>
      <c r="J19" s="23">
        <v>3.7429695070919498E-2</v>
      </c>
      <c r="K19" s="23">
        <v>7.20632163093365E-2</v>
      </c>
      <c r="L19" s="23">
        <v>6.2326480406030199E-2</v>
      </c>
      <c r="M19" s="23"/>
      <c r="N19" s="23">
        <v>5.6211488441920102E-2</v>
      </c>
      <c r="O19" s="23">
        <v>5.6619913450639603E-2</v>
      </c>
      <c r="P19" s="23">
        <v>3.9092010367717797E-2</v>
      </c>
      <c r="Q19" s="23">
        <v>3.3463625411009099E-2</v>
      </c>
      <c r="R19" s="23"/>
      <c r="S19" s="23">
        <v>3.3555409582108897E-2</v>
      </c>
      <c r="T19" s="23">
        <v>6.9955260528190705E-2</v>
      </c>
      <c r="U19" s="23">
        <v>4.0396684774177398E-2</v>
      </c>
      <c r="V19" s="23">
        <v>2.6945761963610301E-2</v>
      </c>
      <c r="W19" s="23">
        <v>4.2569211833879697E-2</v>
      </c>
      <c r="X19" s="23">
        <v>4.6841933694864703E-2</v>
      </c>
      <c r="Y19" s="23">
        <v>3.3524722142721002E-2</v>
      </c>
      <c r="Z19" s="23">
        <v>3.1424949638947999E-2</v>
      </c>
      <c r="AA19" s="23">
        <v>3.4208456115801901E-2</v>
      </c>
      <c r="AB19" s="23">
        <v>9.2254360515496098E-2</v>
      </c>
      <c r="AC19" s="23">
        <v>5.7522488188078799E-2</v>
      </c>
      <c r="AD19" s="23">
        <v>9.7862364201236299E-2</v>
      </c>
      <c r="AE19" s="23"/>
      <c r="AF19" s="23">
        <v>3.57425055353294E-2</v>
      </c>
      <c r="AG19" s="23">
        <v>4.2721958661417599E-2</v>
      </c>
      <c r="AH19" s="23">
        <v>8.1479093708657205E-2</v>
      </c>
      <c r="AI19" s="23">
        <v>6.7234983774894994E-2</v>
      </c>
      <c r="AJ19" s="23"/>
      <c r="AK19" s="23">
        <v>3.2539862717106002E-2</v>
      </c>
      <c r="AL19" s="23">
        <v>3.4439173151487201E-2</v>
      </c>
      <c r="AM19" s="23">
        <v>4.8499488861608001E-2</v>
      </c>
      <c r="AN19" s="23">
        <v>6.0179105938854401E-2</v>
      </c>
      <c r="AO19" s="23"/>
      <c r="AP19" s="23">
        <v>3.1319867095878598E-2</v>
      </c>
      <c r="AQ19" s="23">
        <v>1.8096908119627698E-2</v>
      </c>
      <c r="AR19" s="23">
        <v>4.9677886178165799E-2</v>
      </c>
      <c r="AS19" s="23"/>
      <c r="AT19" s="23">
        <v>3.6363551701015899E-2</v>
      </c>
      <c r="AU19" s="23">
        <v>5.7448639521472201E-2</v>
      </c>
      <c r="AV19" s="23"/>
      <c r="AW19" s="23">
        <v>4.8348667728421099E-2</v>
      </c>
      <c r="AX19" s="23">
        <v>2.7816829909564501E-2</v>
      </c>
      <c r="AY19" s="23"/>
      <c r="AZ19" s="23">
        <v>4.7186335340145401E-2</v>
      </c>
      <c r="BA19" s="23">
        <v>4.8971344161340302E-2</v>
      </c>
    </row>
    <row r="20" spans="2:53" x14ac:dyDescent="0.35">
      <c r="B20" s="16" t="s">
        <v>559</v>
      </c>
    </row>
    <row r="21" spans="2:53" x14ac:dyDescent="0.35">
      <c r="B21" t="s">
        <v>76</v>
      </c>
    </row>
    <row r="22" spans="2:53" x14ac:dyDescent="0.35">
      <c r="B22" t="s">
        <v>77</v>
      </c>
    </row>
    <row r="24" spans="2:53" x14ac:dyDescent="0.35">
      <c r="B24"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BA18"/>
  <sheetViews>
    <sheetView showGridLines="0" workbookViewId="0">
      <pane xSplit="2" topLeftCell="C1" activePane="topRight" state="frozen"/>
      <selection pane="topRight" activeCell="AG8" sqref="AG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104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ht="43.5" x14ac:dyDescent="0.35">
      <c r="B9" s="15" t="s">
        <v>100</v>
      </c>
      <c r="C9" s="14">
        <v>0.49026377374588498</v>
      </c>
      <c r="D9" s="14">
        <v>0.479118035642354</v>
      </c>
      <c r="E9" s="14">
        <v>0.50109475457563402</v>
      </c>
      <c r="F9" s="14"/>
      <c r="G9" s="14">
        <v>0.38638725781252597</v>
      </c>
      <c r="H9" s="14">
        <v>0.447064635459124</v>
      </c>
      <c r="I9" s="14">
        <v>0.50226193917210404</v>
      </c>
      <c r="J9" s="14">
        <v>0.56541204914316601</v>
      </c>
      <c r="K9" s="14">
        <v>0.50913009025279699</v>
      </c>
      <c r="L9" s="14">
        <v>0.51085475766524602</v>
      </c>
      <c r="M9" s="14"/>
      <c r="N9" s="14">
        <v>0.35978004162786198</v>
      </c>
      <c r="O9" s="14">
        <v>0.48827818540352402</v>
      </c>
      <c r="P9" s="14">
        <v>0.53332576366464102</v>
      </c>
      <c r="Q9" s="14">
        <v>0.60096159549962003</v>
      </c>
      <c r="R9" s="14"/>
      <c r="S9" s="14">
        <v>0.44080547041610402</v>
      </c>
      <c r="T9" s="14">
        <v>0.42355124384223902</v>
      </c>
      <c r="U9" s="14">
        <v>0.50896800593005997</v>
      </c>
      <c r="V9" s="14">
        <v>0.50877810857183803</v>
      </c>
      <c r="W9" s="14">
        <v>0.488801065627465</v>
      </c>
      <c r="X9" s="14">
        <v>0.482083697027193</v>
      </c>
      <c r="Y9" s="14">
        <v>0.55843794996511698</v>
      </c>
      <c r="Z9" s="14">
        <v>0.54422804442245698</v>
      </c>
      <c r="AA9" s="14">
        <v>0.471934952811353</v>
      </c>
      <c r="AB9" s="14">
        <v>0.54428344041383403</v>
      </c>
      <c r="AC9" s="14">
        <v>0.52509551576573099</v>
      </c>
      <c r="AD9" s="14">
        <v>0.52592131014497601</v>
      </c>
      <c r="AE9" s="14"/>
      <c r="AF9" s="14">
        <v>0.49153740776771498</v>
      </c>
      <c r="AG9" s="14">
        <v>0.47462135582499299</v>
      </c>
      <c r="AH9" s="14">
        <v>0.44056406887273197</v>
      </c>
      <c r="AI9" s="14">
        <v>0.58575804398961095</v>
      </c>
      <c r="AJ9" s="14"/>
      <c r="AK9" s="14">
        <v>0.43053255075893299</v>
      </c>
      <c r="AL9" s="14">
        <v>0.48072632613176502</v>
      </c>
      <c r="AM9" s="14">
        <v>0.50417307651369203</v>
      </c>
      <c r="AN9" s="14">
        <v>0.48437126450648699</v>
      </c>
      <c r="AO9" s="14"/>
      <c r="AP9" s="14">
        <v>0.48389510036281402</v>
      </c>
      <c r="AQ9" s="14">
        <v>0.465868276111924</v>
      </c>
      <c r="AR9" s="14">
        <v>0.48680947438713801</v>
      </c>
      <c r="AS9" s="14"/>
      <c r="AT9" s="14">
        <v>0.21597438108765399</v>
      </c>
      <c r="AU9" s="14">
        <v>0.63114069887832802</v>
      </c>
      <c r="AV9" s="14"/>
      <c r="AW9" s="14">
        <v>0.413577933462287</v>
      </c>
      <c r="AX9" s="14">
        <v>0.68248531316947103</v>
      </c>
      <c r="AY9" s="14"/>
      <c r="AZ9" s="14">
        <v>0.476817744249798</v>
      </c>
      <c r="BA9" s="14">
        <v>0.50165651348742202</v>
      </c>
    </row>
    <row r="10" spans="2:53" ht="43.5" x14ac:dyDescent="0.35">
      <c r="B10" s="15" t="s">
        <v>101</v>
      </c>
      <c r="C10" s="14">
        <v>0.30468061619096898</v>
      </c>
      <c r="D10" s="14">
        <v>0.29605840591422899</v>
      </c>
      <c r="E10" s="14">
        <v>0.31235698744609403</v>
      </c>
      <c r="F10" s="14"/>
      <c r="G10" s="14">
        <v>0.35596316946734102</v>
      </c>
      <c r="H10" s="14">
        <v>0.31524063877101799</v>
      </c>
      <c r="I10" s="14">
        <v>0.261569988057332</v>
      </c>
      <c r="J10" s="14">
        <v>0.26941358774392898</v>
      </c>
      <c r="K10" s="14">
        <v>0.29900480186977701</v>
      </c>
      <c r="L10" s="14">
        <v>0.32957665677773301</v>
      </c>
      <c r="M10" s="14"/>
      <c r="N10" s="14">
        <v>0.427370731307047</v>
      </c>
      <c r="O10" s="14">
        <v>0.29829876977208603</v>
      </c>
      <c r="P10" s="14">
        <v>0.250094991594146</v>
      </c>
      <c r="Q10" s="14">
        <v>0.22294877640732599</v>
      </c>
      <c r="R10" s="14"/>
      <c r="S10" s="14">
        <v>0.34577400801528002</v>
      </c>
      <c r="T10" s="14">
        <v>0.34535273664110799</v>
      </c>
      <c r="U10" s="14">
        <v>0.30084190009856498</v>
      </c>
      <c r="V10" s="14">
        <v>0.28160262702010902</v>
      </c>
      <c r="W10" s="14">
        <v>0.32811357374837402</v>
      </c>
      <c r="X10" s="14">
        <v>0.29312606260787</v>
      </c>
      <c r="Y10" s="14">
        <v>0.23547915843299499</v>
      </c>
      <c r="Z10" s="14">
        <v>0.27706245573069199</v>
      </c>
      <c r="AA10" s="14">
        <v>0.28676937167790401</v>
      </c>
      <c r="AB10" s="14">
        <v>0.29418004253648</v>
      </c>
      <c r="AC10" s="14">
        <v>0.31793822944716998</v>
      </c>
      <c r="AD10" s="14">
        <v>0.29222958452659298</v>
      </c>
      <c r="AE10" s="14"/>
      <c r="AF10" s="14">
        <v>0.32771648572532103</v>
      </c>
      <c r="AG10" s="14">
        <v>0.31200101727467899</v>
      </c>
      <c r="AH10" s="14">
        <v>0.34891676975765401</v>
      </c>
      <c r="AI10" s="14">
        <v>0.19205007271338501</v>
      </c>
      <c r="AJ10" s="14"/>
      <c r="AK10" s="14">
        <v>0.36876733131365103</v>
      </c>
      <c r="AL10" s="14">
        <v>0.31030493915003499</v>
      </c>
      <c r="AM10" s="14">
        <v>0.30306517463607602</v>
      </c>
      <c r="AN10" s="14">
        <v>0.34797201647515302</v>
      </c>
      <c r="AO10" s="14"/>
      <c r="AP10" s="14">
        <v>0.33333136105022798</v>
      </c>
      <c r="AQ10" s="14">
        <v>0.30085453157046599</v>
      </c>
      <c r="AR10" s="14">
        <v>0.30785531372416802</v>
      </c>
      <c r="AS10" s="14"/>
      <c r="AT10" s="14">
        <v>0.52092298140747995</v>
      </c>
      <c r="AU10" s="14">
        <v>0.197712057548769</v>
      </c>
      <c r="AV10" s="14"/>
      <c r="AW10" s="14">
        <v>0.35527174022283597</v>
      </c>
      <c r="AX10" s="14">
        <v>0.18527607006382599</v>
      </c>
      <c r="AY10" s="14"/>
      <c r="AZ10" s="14">
        <v>0.31774265208012498</v>
      </c>
      <c r="BA10" s="14">
        <v>0.29361323191793298</v>
      </c>
    </row>
    <row r="11" spans="2:53" ht="29" x14ac:dyDescent="0.35">
      <c r="B11" s="15" t="s">
        <v>102</v>
      </c>
      <c r="C11" s="14">
        <v>0.16675370723088501</v>
      </c>
      <c r="D11" s="14">
        <v>0.17528941411691401</v>
      </c>
      <c r="E11" s="14">
        <v>0.158094877847057</v>
      </c>
      <c r="F11" s="14"/>
      <c r="G11" s="14">
        <v>0.17213284984773</v>
      </c>
      <c r="H11" s="14">
        <v>0.224719661654213</v>
      </c>
      <c r="I11" s="14">
        <v>0.15507968232116301</v>
      </c>
      <c r="J11" s="14">
        <v>0.148120119006907</v>
      </c>
      <c r="K11" s="14">
        <v>0.17709004099526299</v>
      </c>
      <c r="L11" s="14">
        <v>0.133565898613907</v>
      </c>
      <c r="M11" s="14"/>
      <c r="N11" s="14">
        <v>0.22553633070801399</v>
      </c>
      <c r="O11" s="14">
        <v>0.17916785148197101</v>
      </c>
      <c r="P11" s="14">
        <v>0.14217192088061001</v>
      </c>
      <c r="Q11" s="14">
        <v>0.111236701688323</v>
      </c>
      <c r="R11" s="14"/>
      <c r="S11" s="14">
        <v>0.19414859948513699</v>
      </c>
      <c r="T11" s="14">
        <v>0.214514604762162</v>
      </c>
      <c r="U11" s="14">
        <v>0.19052459249607301</v>
      </c>
      <c r="V11" s="14">
        <v>0.125829687585923</v>
      </c>
      <c r="W11" s="14">
        <v>0.16704075100114299</v>
      </c>
      <c r="X11" s="14">
        <v>0.13021880202888</v>
      </c>
      <c r="Y11" s="14">
        <v>0.14942985777576701</v>
      </c>
      <c r="Z11" s="14">
        <v>0.133016854487781</v>
      </c>
      <c r="AA11" s="14">
        <v>0.15891099163852801</v>
      </c>
      <c r="AB11" s="14">
        <v>0.161659936202874</v>
      </c>
      <c r="AC11" s="14">
        <v>0.17093334102778199</v>
      </c>
      <c r="AD11" s="14">
        <v>0.128185720155397</v>
      </c>
      <c r="AE11" s="14"/>
      <c r="AF11" s="14">
        <v>0.15208008733780901</v>
      </c>
      <c r="AG11" s="14">
        <v>0.19339643843281301</v>
      </c>
      <c r="AH11" s="14">
        <v>0.203854277746402</v>
      </c>
      <c r="AI11" s="14">
        <v>0.154974406960904</v>
      </c>
      <c r="AJ11" s="14"/>
      <c r="AK11" s="14">
        <v>0.17956141043096599</v>
      </c>
      <c r="AL11" s="14">
        <v>0.18583879084295399</v>
      </c>
      <c r="AM11" s="14">
        <v>0.127956816069796</v>
      </c>
      <c r="AN11" s="14">
        <v>0.155274141256148</v>
      </c>
      <c r="AO11" s="14"/>
      <c r="AP11" s="14">
        <v>0.15803410397155901</v>
      </c>
      <c r="AQ11" s="14">
        <v>0.19366796964491001</v>
      </c>
      <c r="AR11" s="14">
        <v>0.14789995625041299</v>
      </c>
      <c r="AS11" s="14"/>
      <c r="AT11" s="14">
        <v>0.25751486099690701</v>
      </c>
      <c r="AU11" s="14">
        <v>0.122341793381226</v>
      </c>
      <c r="AV11" s="14"/>
      <c r="AW11" s="14">
        <v>0.196569529604573</v>
      </c>
      <c r="AX11" s="14">
        <v>0.10517298587207299</v>
      </c>
      <c r="AY11" s="14"/>
      <c r="AZ11" s="14">
        <v>0.18534561186163101</v>
      </c>
      <c r="BA11" s="14">
        <v>0.151000898506257</v>
      </c>
    </row>
    <row r="12" spans="2:53" ht="29" x14ac:dyDescent="0.35">
      <c r="B12" s="15" t="s">
        <v>103</v>
      </c>
      <c r="C12" s="14">
        <v>7.7325761693713704E-2</v>
      </c>
      <c r="D12" s="14">
        <v>0.100857777271134</v>
      </c>
      <c r="E12" s="14">
        <v>5.4636187962583301E-2</v>
      </c>
      <c r="F12" s="14"/>
      <c r="G12" s="14">
        <v>4.7751091934861899E-2</v>
      </c>
      <c r="H12" s="14">
        <v>0.101229664529395</v>
      </c>
      <c r="I12" s="14">
        <v>0.107107760199133</v>
      </c>
      <c r="J12" s="14">
        <v>4.8038537348532903E-2</v>
      </c>
      <c r="K12" s="14">
        <v>8.2153922697544901E-2</v>
      </c>
      <c r="L12" s="14">
        <v>7.3797669281658193E-2</v>
      </c>
      <c r="M12" s="14"/>
      <c r="N12" s="14">
        <v>0.15548915053918</v>
      </c>
      <c r="O12" s="14">
        <v>5.76806753281916E-2</v>
      </c>
      <c r="P12" s="14">
        <v>7.1207580311818605E-2</v>
      </c>
      <c r="Q12" s="14">
        <v>1.9999018282348201E-2</v>
      </c>
      <c r="R12" s="14"/>
      <c r="S12" s="14">
        <v>0.122615775235647</v>
      </c>
      <c r="T12" s="14">
        <v>6.8340362523767503E-2</v>
      </c>
      <c r="U12" s="14">
        <v>6.5824397270473997E-2</v>
      </c>
      <c r="V12" s="14">
        <v>9.4306071777724307E-2</v>
      </c>
      <c r="W12" s="14">
        <v>0.10415054408435399</v>
      </c>
      <c r="X12" s="14">
        <v>5.0946264881937299E-2</v>
      </c>
      <c r="Y12" s="14">
        <v>4.4419313959403801E-2</v>
      </c>
      <c r="Z12" s="14">
        <v>7.7485122314051899E-2</v>
      </c>
      <c r="AA12" s="14">
        <v>0.10350950568337799</v>
      </c>
      <c r="AB12" s="14">
        <v>4.2808051439400897E-2</v>
      </c>
      <c r="AC12" s="14">
        <v>2.7932861192514299E-2</v>
      </c>
      <c r="AD12" s="14">
        <v>7.8690803945786703E-2</v>
      </c>
      <c r="AE12" s="14"/>
      <c r="AF12" s="14">
        <v>0.11049901696237099</v>
      </c>
      <c r="AG12" s="14">
        <v>8.5983599966578103E-2</v>
      </c>
      <c r="AH12" s="14">
        <v>6.2679737120708304E-2</v>
      </c>
      <c r="AI12" s="14">
        <v>5.9962117526171102E-2</v>
      </c>
      <c r="AJ12" s="14"/>
      <c r="AK12" s="14">
        <v>0.13661593857340201</v>
      </c>
      <c r="AL12" s="14">
        <v>8.22077692199253E-2</v>
      </c>
      <c r="AM12" s="14">
        <v>6.8602014586372606E-2</v>
      </c>
      <c r="AN12" s="14">
        <v>8.1304847963377197E-2</v>
      </c>
      <c r="AO12" s="14"/>
      <c r="AP12" s="14">
        <v>0.116968680224787</v>
      </c>
      <c r="AQ12" s="14">
        <v>9.9841968533422504E-2</v>
      </c>
      <c r="AR12" s="14">
        <v>7.4632541764643498E-2</v>
      </c>
      <c r="AS12" s="14"/>
      <c r="AT12" s="14">
        <v>0.18516812998271501</v>
      </c>
      <c r="AU12" s="14">
        <v>2.3753901466029601E-2</v>
      </c>
      <c r="AV12" s="14"/>
      <c r="AW12" s="14">
        <v>9.6758299428149397E-2</v>
      </c>
      <c r="AX12" s="14">
        <v>2.97565907026873E-2</v>
      </c>
      <c r="AY12" s="14"/>
      <c r="AZ12" s="14">
        <v>7.4056757578607996E-2</v>
      </c>
      <c r="BA12" s="14">
        <v>8.0095569175413397E-2</v>
      </c>
    </row>
    <row r="13" spans="2:53" x14ac:dyDescent="0.35">
      <c r="B13" s="15" t="s">
        <v>71</v>
      </c>
      <c r="C13" s="23">
        <v>5.4612441213777403E-2</v>
      </c>
      <c r="D13" s="23">
        <v>5.5476275819064398E-2</v>
      </c>
      <c r="E13" s="23">
        <v>5.3983860600559097E-2</v>
      </c>
      <c r="F13" s="23"/>
      <c r="G13" s="23">
        <v>0.11919123693221299</v>
      </c>
      <c r="H13" s="23">
        <v>5.8889748150419301E-2</v>
      </c>
      <c r="I13" s="23">
        <v>5.14059255126606E-2</v>
      </c>
      <c r="J13" s="23">
        <v>2.7833734046351099E-2</v>
      </c>
      <c r="K13" s="23">
        <v>4.2157504857208802E-2</v>
      </c>
      <c r="L13" s="23">
        <v>4.10510099241111E-2</v>
      </c>
      <c r="M13" s="23"/>
      <c r="N13" s="23">
        <v>3.3542174868322401E-2</v>
      </c>
      <c r="O13" s="23">
        <v>5.1585438105005599E-2</v>
      </c>
      <c r="P13" s="23">
        <v>5.8163404298092199E-2</v>
      </c>
      <c r="Q13" s="23">
        <v>7.6670366598418596E-2</v>
      </c>
      <c r="R13" s="23"/>
      <c r="S13" s="23">
        <v>4.7004746181414397E-2</v>
      </c>
      <c r="T13" s="23">
        <v>6.6046682595902295E-2</v>
      </c>
      <c r="U13" s="23">
        <v>3.5149628237363603E-2</v>
      </c>
      <c r="V13" s="23">
        <v>5.8100769564300998E-2</v>
      </c>
      <c r="W13" s="23">
        <v>3.3920639267808701E-2</v>
      </c>
      <c r="X13" s="23">
        <v>8.0072166733439504E-2</v>
      </c>
      <c r="Y13" s="23">
        <v>6.72433729784368E-2</v>
      </c>
      <c r="Z13" s="23">
        <v>2.2820443939936399E-2</v>
      </c>
      <c r="AA13" s="23">
        <v>6.8431689446086505E-2</v>
      </c>
      <c r="AB13" s="23">
        <v>3.0613510720598799E-2</v>
      </c>
      <c r="AC13" s="23">
        <v>6.9412482114604199E-2</v>
      </c>
      <c r="AD13" s="23">
        <v>5.92524041885528E-2</v>
      </c>
      <c r="AE13" s="23"/>
      <c r="AF13" s="23">
        <v>3.5416798424577997E-2</v>
      </c>
      <c r="AG13" s="23">
        <v>3.9781836481324002E-2</v>
      </c>
      <c r="AH13" s="23">
        <v>4.2252727047530997E-2</v>
      </c>
      <c r="AI13" s="23">
        <v>7.5631836803605301E-2</v>
      </c>
      <c r="AJ13" s="23"/>
      <c r="AK13" s="23">
        <v>2.8199471884904799E-2</v>
      </c>
      <c r="AL13" s="23">
        <v>4.7245200016671401E-2</v>
      </c>
      <c r="AM13" s="23">
        <v>6.7369590098850296E-2</v>
      </c>
      <c r="AN13" s="23">
        <v>2.77691555699364E-2</v>
      </c>
      <c r="AO13" s="23"/>
      <c r="AP13" s="23">
        <v>2.7807985723587201E-2</v>
      </c>
      <c r="AQ13" s="23">
        <v>5.3474680947124098E-2</v>
      </c>
      <c r="AR13" s="23">
        <v>6.6848479726647703E-2</v>
      </c>
      <c r="AS13" s="23"/>
      <c r="AT13" s="23">
        <v>4.7514272899535297E-2</v>
      </c>
      <c r="AU13" s="23">
        <v>5.25856430461899E-2</v>
      </c>
      <c r="AV13" s="23"/>
      <c r="AW13" s="23">
        <v>5.17536497133472E-2</v>
      </c>
      <c r="AX13" s="23">
        <v>4.3590228168120901E-2</v>
      </c>
      <c r="AY13" s="23"/>
      <c r="AZ13" s="23">
        <v>4.9015696857959201E-2</v>
      </c>
      <c r="BA13" s="23">
        <v>5.9354528970190203E-2</v>
      </c>
    </row>
    <row r="14" spans="2:53" x14ac:dyDescent="0.35">
      <c r="B14" s="16"/>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BA18"/>
  <sheetViews>
    <sheetView showGridLines="0" workbookViewId="0">
      <pane xSplit="2" topLeftCell="AB1" activePane="topRight" state="frozen"/>
      <selection pane="topRight" activeCell="AH9" sqref="AH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110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ht="43.5" x14ac:dyDescent="0.35">
      <c r="B9" s="15" t="s">
        <v>105</v>
      </c>
      <c r="C9" s="14">
        <v>0.159422953465721</v>
      </c>
      <c r="D9" s="14">
        <v>0.173272740983131</v>
      </c>
      <c r="E9" s="14">
        <v>0.14444472331205099</v>
      </c>
      <c r="F9" s="14"/>
      <c r="G9" s="14">
        <v>0.17035431083604599</v>
      </c>
      <c r="H9" s="14">
        <v>0.248113641330274</v>
      </c>
      <c r="I9" s="14">
        <v>0.14634926653076399</v>
      </c>
      <c r="J9" s="14">
        <v>0.16453644695821701</v>
      </c>
      <c r="K9" s="14">
        <v>9.4275325957699205E-2</v>
      </c>
      <c r="L9" s="14">
        <v>0.13219490025105701</v>
      </c>
      <c r="M9" s="14"/>
      <c r="N9" s="14">
        <v>0.20315845972450799</v>
      </c>
      <c r="O9" s="14">
        <v>0.157547145288915</v>
      </c>
      <c r="P9" s="14">
        <v>0.106907888759006</v>
      </c>
      <c r="Q9" s="14">
        <v>0.119320099415477</v>
      </c>
      <c r="R9" s="14"/>
      <c r="S9" s="14">
        <v>0.195725399881961</v>
      </c>
      <c r="T9" s="14">
        <v>9.9531548510799706E-2</v>
      </c>
      <c r="U9" s="14">
        <v>8.4211915254716802E-2</v>
      </c>
      <c r="V9" s="14">
        <v>8.4428843153562E-2</v>
      </c>
      <c r="W9" s="14">
        <v>0.30172897087382899</v>
      </c>
      <c r="X9" s="14">
        <v>0.238474630431845</v>
      </c>
      <c r="Y9" s="14">
        <v>0.18000694272441101</v>
      </c>
      <c r="Z9" s="14">
        <v>0.182568839394053</v>
      </c>
      <c r="AA9" s="14">
        <v>0.16834034659967201</v>
      </c>
      <c r="AB9" s="14">
        <v>0.126541198627865</v>
      </c>
      <c r="AC9" s="14">
        <v>0.122403695060655</v>
      </c>
      <c r="AD9" s="14">
        <v>8.0109288001075502E-2</v>
      </c>
      <c r="AE9" s="14"/>
      <c r="AF9" s="14">
        <v>0.17312597750872499</v>
      </c>
      <c r="AG9" s="14">
        <v>0.161604677733892</v>
      </c>
      <c r="AH9" s="14">
        <v>0.114490520684164</v>
      </c>
      <c r="AI9" s="14">
        <v>0.210683519309254</v>
      </c>
      <c r="AJ9" s="14"/>
      <c r="AK9" s="14">
        <v>0.19632129316401101</v>
      </c>
      <c r="AL9" s="14">
        <v>0.14912669170492701</v>
      </c>
      <c r="AM9" s="14">
        <v>0.16111395655535701</v>
      </c>
      <c r="AN9" s="14">
        <v>0.15066224583837901</v>
      </c>
      <c r="AO9" s="14"/>
      <c r="AP9" s="14">
        <v>0.21554636238994199</v>
      </c>
      <c r="AQ9" s="14">
        <v>0.17777997728769701</v>
      </c>
      <c r="AR9" s="14">
        <v>0.11505831317263</v>
      </c>
      <c r="AS9" s="14"/>
      <c r="AT9" s="14">
        <v>0.159422953465721</v>
      </c>
      <c r="AU9" s="14" t="s">
        <v>80</v>
      </c>
      <c r="AV9" s="14"/>
      <c r="AW9" s="14">
        <v>0.162981566244147</v>
      </c>
      <c r="AX9" s="14">
        <v>0.14377270615802501</v>
      </c>
      <c r="AY9" s="14"/>
      <c r="AZ9" s="14">
        <v>0.14882556847197501</v>
      </c>
      <c r="BA9" s="14">
        <v>0.16803465981157401</v>
      </c>
    </row>
    <row r="10" spans="2:53" ht="43.5" x14ac:dyDescent="0.35">
      <c r="B10" s="15" t="s">
        <v>106</v>
      </c>
      <c r="C10" s="14">
        <v>0.33665103156457798</v>
      </c>
      <c r="D10" s="14">
        <v>0.32590815109084598</v>
      </c>
      <c r="E10" s="14">
        <v>0.34656487386853602</v>
      </c>
      <c r="F10" s="14"/>
      <c r="G10" s="14">
        <v>0.37029980265750401</v>
      </c>
      <c r="H10" s="14">
        <v>0.36936170587518902</v>
      </c>
      <c r="I10" s="14">
        <v>0.40710345095114497</v>
      </c>
      <c r="J10" s="14">
        <v>0.31667006480666299</v>
      </c>
      <c r="K10" s="14">
        <v>0.323178715072441</v>
      </c>
      <c r="L10" s="14">
        <v>0.26256936520907398</v>
      </c>
      <c r="M10" s="14"/>
      <c r="N10" s="14">
        <v>0.352738531043916</v>
      </c>
      <c r="O10" s="14">
        <v>0.33245123751407102</v>
      </c>
      <c r="P10" s="14">
        <v>0.35750373892477399</v>
      </c>
      <c r="Q10" s="14">
        <v>0.293839853757003</v>
      </c>
      <c r="R10" s="14"/>
      <c r="S10" s="14">
        <v>0.334350108687475</v>
      </c>
      <c r="T10" s="14">
        <v>0.36918234345268303</v>
      </c>
      <c r="U10" s="14">
        <v>0.39191541918150702</v>
      </c>
      <c r="V10" s="14">
        <v>0.38556096197262801</v>
      </c>
      <c r="W10" s="14">
        <v>0.22259636692030901</v>
      </c>
      <c r="X10" s="14">
        <v>0.30806612826847901</v>
      </c>
      <c r="Y10" s="14">
        <v>0.421362586046166</v>
      </c>
      <c r="Z10" s="14">
        <v>0.33696644168448098</v>
      </c>
      <c r="AA10" s="14">
        <v>0.28514824478697698</v>
      </c>
      <c r="AB10" s="14">
        <v>0.26669026309639798</v>
      </c>
      <c r="AC10" s="14">
        <v>0.36504405481649699</v>
      </c>
      <c r="AD10" s="14">
        <v>0.41277649597628302</v>
      </c>
      <c r="AE10" s="14"/>
      <c r="AF10" s="14">
        <v>0.33252167797850002</v>
      </c>
      <c r="AG10" s="14">
        <v>0.38272742670981602</v>
      </c>
      <c r="AH10" s="14">
        <v>0.28597273033704501</v>
      </c>
      <c r="AI10" s="14">
        <v>0.24221460716406901</v>
      </c>
      <c r="AJ10" s="14"/>
      <c r="AK10" s="14">
        <v>0.35764936857138502</v>
      </c>
      <c r="AL10" s="14">
        <v>0.37046349970261799</v>
      </c>
      <c r="AM10" s="14">
        <v>0.31779680176126901</v>
      </c>
      <c r="AN10" s="14">
        <v>0.31385914658861302</v>
      </c>
      <c r="AO10" s="14"/>
      <c r="AP10" s="14">
        <v>0.32980787124060301</v>
      </c>
      <c r="AQ10" s="14">
        <v>0.37332792565316802</v>
      </c>
      <c r="AR10" s="14">
        <v>0.31847805901730603</v>
      </c>
      <c r="AS10" s="14"/>
      <c r="AT10" s="14">
        <v>0.33665103156457798</v>
      </c>
      <c r="AU10" s="14" t="s">
        <v>80</v>
      </c>
      <c r="AV10" s="14"/>
      <c r="AW10" s="14">
        <v>0.35318668127508501</v>
      </c>
      <c r="AX10" s="14">
        <v>0.31448824359024702</v>
      </c>
      <c r="AY10" s="14"/>
      <c r="AZ10" s="14">
        <v>0.32031061545942002</v>
      </c>
      <c r="BA10" s="14">
        <v>0.34992967201688802</v>
      </c>
    </row>
    <row r="11" spans="2:53" ht="43.5" x14ac:dyDescent="0.35">
      <c r="B11" s="15" t="s">
        <v>107</v>
      </c>
      <c r="C11" s="14">
        <v>0.220462528069132</v>
      </c>
      <c r="D11" s="14">
        <v>0.22384745720511401</v>
      </c>
      <c r="E11" s="14">
        <v>0.217374978356529</v>
      </c>
      <c r="F11" s="14"/>
      <c r="G11" s="14">
        <v>0.27332986577749302</v>
      </c>
      <c r="H11" s="14">
        <v>0.157600262885781</v>
      </c>
      <c r="I11" s="14">
        <v>0.196965827818849</v>
      </c>
      <c r="J11" s="14">
        <v>0.218116212297982</v>
      </c>
      <c r="K11" s="14">
        <v>0.248566540713891</v>
      </c>
      <c r="L11" s="14">
        <v>0.244053350766712</v>
      </c>
      <c r="M11" s="14"/>
      <c r="N11" s="14">
        <v>0.217944625587918</v>
      </c>
      <c r="O11" s="14">
        <v>0.24444228615585101</v>
      </c>
      <c r="P11" s="14">
        <v>0.20512063247121601</v>
      </c>
      <c r="Q11" s="14">
        <v>0.22009799791833701</v>
      </c>
      <c r="R11" s="14"/>
      <c r="S11" s="14">
        <v>0.23331867495498201</v>
      </c>
      <c r="T11" s="14">
        <v>0.26044397171295097</v>
      </c>
      <c r="U11" s="14">
        <v>0.20396379710381499</v>
      </c>
      <c r="V11" s="14">
        <v>0.168607187078258</v>
      </c>
      <c r="W11" s="14">
        <v>0.28002590451440501</v>
      </c>
      <c r="X11" s="14">
        <v>0.21081721263624301</v>
      </c>
      <c r="Y11" s="14">
        <v>0.19690660236006399</v>
      </c>
      <c r="Z11" s="14">
        <v>0.29420249560883199</v>
      </c>
      <c r="AA11" s="14">
        <v>0.17510870387218699</v>
      </c>
      <c r="AB11" s="14">
        <v>0.222327182510864</v>
      </c>
      <c r="AC11" s="14">
        <v>0.21012274825384999</v>
      </c>
      <c r="AD11" s="14">
        <v>0.18054999208473901</v>
      </c>
      <c r="AE11" s="14"/>
      <c r="AF11" s="14">
        <v>0.20438174829818201</v>
      </c>
      <c r="AG11" s="14">
        <v>0.22560293456793901</v>
      </c>
      <c r="AH11" s="14">
        <v>0.29842236143628897</v>
      </c>
      <c r="AI11" s="14">
        <v>0.18272258057308499</v>
      </c>
      <c r="AJ11" s="14"/>
      <c r="AK11" s="14">
        <v>0.20592141161931901</v>
      </c>
      <c r="AL11" s="14">
        <v>0.22170509135991201</v>
      </c>
      <c r="AM11" s="14">
        <v>0.17712285217999699</v>
      </c>
      <c r="AN11" s="14">
        <v>0.249166370700873</v>
      </c>
      <c r="AO11" s="14"/>
      <c r="AP11" s="14">
        <v>0.206661669094794</v>
      </c>
      <c r="AQ11" s="14">
        <v>0.24849798105019</v>
      </c>
      <c r="AR11" s="14">
        <v>0.219422748208213</v>
      </c>
      <c r="AS11" s="14"/>
      <c r="AT11" s="14">
        <v>0.220462528069132</v>
      </c>
      <c r="AU11" s="14" t="s">
        <v>80</v>
      </c>
      <c r="AV11" s="14"/>
      <c r="AW11" s="14">
        <v>0.21367998541930799</v>
      </c>
      <c r="AX11" s="14">
        <v>0.28306103300808799</v>
      </c>
      <c r="AY11" s="14"/>
      <c r="AZ11" s="14">
        <v>0.21627063044183301</v>
      </c>
      <c r="BA11" s="14">
        <v>0.22386897139637599</v>
      </c>
    </row>
    <row r="12" spans="2:53" ht="43.5" x14ac:dyDescent="0.35">
      <c r="B12" s="15" t="s">
        <v>108</v>
      </c>
      <c r="C12" s="14">
        <v>0.27282060220774901</v>
      </c>
      <c r="D12" s="14">
        <v>0.27115112057600699</v>
      </c>
      <c r="E12" s="14">
        <v>0.275548363954703</v>
      </c>
      <c r="F12" s="14"/>
      <c r="G12" s="14">
        <v>0.172608708779105</v>
      </c>
      <c r="H12" s="14">
        <v>0.216336096883784</v>
      </c>
      <c r="I12" s="14">
        <v>0.232938203529755</v>
      </c>
      <c r="J12" s="14">
        <v>0.29082196540548999</v>
      </c>
      <c r="K12" s="14">
        <v>0.32306600479122799</v>
      </c>
      <c r="L12" s="14">
        <v>0.354507548630563</v>
      </c>
      <c r="M12" s="14"/>
      <c r="N12" s="14">
        <v>0.22227511347392301</v>
      </c>
      <c r="O12" s="14">
        <v>0.25371364556121401</v>
      </c>
      <c r="P12" s="14">
        <v>0.29725712889377898</v>
      </c>
      <c r="Q12" s="14">
        <v>0.36674204890918199</v>
      </c>
      <c r="R12" s="14"/>
      <c r="S12" s="14">
        <v>0.22808293095690199</v>
      </c>
      <c r="T12" s="14">
        <v>0.260830758608878</v>
      </c>
      <c r="U12" s="14">
        <v>0.31990886845996103</v>
      </c>
      <c r="V12" s="14">
        <v>0.34291578618073998</v>
      </c>
      <c r="W12" s="14">
        <v>0.19564875769145801</v>
      </c>
      <c r="X12" s="14">
        <v>0.22574790580125101</v>
      </c>
      <c r="Y12" s="14">
        <v>0.201723868869359</v>
      </c>
      <c r="Z12" s="14">
        <v>0.18626222331263301</v>
      </c>
      <c r="AA12" s="14">
        <v>0.34588396589178799</v>
      </c>
      <c r="AB12" s="14">
        <v>0.38444135576487298</v>
      </c>
      <c r="AC12" s="14">
        <v>0.27058690650209299</v>
      </c>
      <c r="AD12" s="14">
        <v>0.32656422393790202</v>
      </c>
      <c r="AE12" s="14"/>
      <c r="AF12" s="14">
        <v>0.27336315394294602</v>
      </c>
      <c r="AG12" s="14">
        <v>0.22495867418958701</v>
      </c>
      <c r="AH12" s="14">
        <v>0.30111438754250203</v>
      </c>
      <c r="AI12" s="14">
        <v>0.34780256885895</v>
      </c>
      <c r="AJ12" s="14"/>
      <c r="AK12" s="14">
        <v>0.22723763704955999</v>
      </c>
      <c r="AL12" s="14">
        <v>0.25425685788602398</v>
      </c>
      <c r="AM12" s="14">
        <v>0.331072360426234</v>
      </c>
      <c r="AN12" s="14">
        <v>0.28631223687213497</v>
      </c>
      <c r="AO12" s="14"/>
      <c r="AP12" s="14">
        <v>0.23233360416448401</v>
      </c>
      <c r="AQ12" s="14">
        <v>0.194511868379352</v>
      </c>
      <c r="AR12" s="14">
        <v>0.33839483148031502</v>
      </c>
      <c r="AS12" s="14"/>
      <c r="AT12" s="14">
        <v>0.27282060220774901</v>
      </c>
      <c r="AU12" s="14" t="s">
        <v>80</v>
      </c>
      <c r="AV12" s="14"/>
      <c r="AW12" s="14">
        <v>0.264978914167113</v>
      </c>
      <c r="AX12" s="14">
        <v>0.25867801724363998</v>
      </c>
      <c r="AY12" s="14"/>
      <c r="AZ12" s="14">
        <v>0.30123096256295201</v>
      </c>
      <c r="BA12" s="14">
        <v>0.249733616059445</v>
      </c>
    </row>
    <row r="13" spans="2:53" x14ac:dyDescent="0.35">
      <c r="B13" s="15" t="s">
        <v>109</v>
      </c>
      <c r="C13" s="23">
        <v>1.0642884692819699E-2</v>
      </c>
      <c r="D13" s="23">
        <v>5.8205301449016002E-3</v>
      </c>
      <c r="E13" s="23">
        <v>1.60670605081802E-2</v>
      </c>
      <c r="F13" s="23"/>
      <c r="G13" s="23">
        <v>1.3407311949852301E-2</v>
      </c>
      <c r="H13" s="23">
        <v>8.5882930249725695E-3</v>
      </c>
      <c r="I13" s="23">
        <v>1.6643251169486999E-2</v>
      </c>
      <c r="J13" s="23">
        <v>9.8553105316483893E-3</v>
      </c>
      <c r="K13" s="23">
        <v>1.09134134647403E-2</v>
      </c>
      <c r="L13" s="23">
        <v>6.6748351425932398E-3</v>
      </c>
      <c r="M13" s="23"/>
      <c r="N13" s="23">
        <v>3.88327016973526E-3</v>
      </c>
      <c r="O13" s="23">
        <v>1.1845685479948499E-2</v>
      </c>
      <c r="P13" s="23">
        <v>3.3210610951225399E-2</v>
      </c>
      <c r="Q13" s="23">
        <v>0</v>
      </c>
      <c r="R13" s="23"/>
      <c r="S13" s="23">
        <v>8.5228855186797806E-3</v>
      </c>
      <c r="T13" s="23">
        <v>1.00113777146878E-2</v>
      </c>
      <c r="U13" s="23">
        <v>0</v>
      </c>
      <c r="V13" s="23">
        <v>1.8487221614811599E-2</v>
      </c>
      <c r="W13" s="23">
        <v>0</v>
      </c>
      <c r="X13" s="23">
        <v>1.6894122862181699E-2</v>
      </c>
      <c r="Y13" s="23">
        <v>0</v>
      </c>
      <c r="Z13" s="23">
        <v>0</v>
      </c>
      <c r="AA13" s="23">
        <v>2.55187388493744E-2</v>
      </c>
      <c r="AB13" s="23">
        <v>0</v>
      </c>
      <c r="AC13" s="23">
        <v>3.1842595366905202E-2</v>
      </c>
      <c r="AD13" s="23">
        <v>0</v>
      </c>
      <c r="AE13" s="23"/>
      <c r="AF13" s="23">
        <v>1.66074422716458E-2</v>
      </c>
      <c r="AG13" s="23">
        <v>5.1062867987662804E-3</v>
      </c>
      <c r="AH13" s="23">
        <v>0</v>
      </c>
      <c r="AI13" s="23">
        <v>1.65767240946426E-2</v>
      </c>
      <c r="AJ13" s="23"/>
      <c r="AK13" s="23">
        <v>1.28702895957246E-2</v>
      </c>
      <c r="AL13" s="23">
        <v>4.4478593465187202E-3</v>
      </c>
      <c r="AM13" s="23">
        <v>1.2894029077143199E-2</v>
      </c>
      <c r="AN13" s="23">
        <v>0</v>
      </c>
      <c r="AO13" s="23"/>
      <c r="AP13" s="23">
        <v>1.5650493110176501E-2</v>
      </c>
      <c r="AQ13" s="23">
        <v>5.8822476295926603E-3</v>
      </c>
      <c r="AR13" s="23">
        <v>8.6460481215359895E-3</v>
      </c>
      <c r="AS13" s="23"/>
      <c r="AT13" s="23">
        <v>1.0642884692819699E-2</v>
      </c>
      <c r="AU13" s="23" t="s">
        <v>80</v>
      </c>
      <c r="AV13" s="23"/>
      <c r="AW13" s="23">
        <v>5.1728528943468296E-3</v>
      </c>
      <c r="AX13" s="23">
        <v>0</v>
      </c>
      <c r="AY13" s="23"/>
      <c r="AZ13" s="23">
        <v>1.33622230638199E-2</v>
      </c>
      <c r="BA13" s="23">
        <v>8.4330807157175294E-3</v>
      </c>
    </row>
    <row r="14" spans="2:53" x14ac:dyDescent="0.35">
      <c r="B14" t="s">
        <v>561</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BA16"/>
  <sheetViews>
    <sheetView showGridLines="0" workbookViewId="0">
      <pane xSplit="2" topLeftCell="C1" activePane="topRight" state="frozen"/>
      <selection pane="topRight" activeCell="AG9" sqref="AG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114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ht="58" x14ac:dyDescent="0.35">
      <c r="B9" s="15" t="s">
        <v>112</v>
      </c>
      <c r="C9" s="14">
        <v>0.30923147859046601</v>
      </c>
      <c r="D9" s="14">
        <v>0.31109647811986002</v>
      </c>
      <c r="E9" s="14">
        <v>0.30812328194751798</v>
      </c>
      <c r="F9" s="14"/>
      <c r="G9" s="14">
        <v>0.52274341896098397</v>
      </c>
      <c r="H9" s="14">
        <v>0.52675486708516495</v>
      </c>
      <c r="I9" s="14">
        <v>0.30610767854982801</v>
      </c>
      <c r="J9" s="14">
        <v>0.260618208962617</v>
      </c>
      <c r="K9" s="14">
        <v>0.19379248876704699</v>
      </c>
      <c r="L9" s="14">
        <v>0.13768052633443001</v>
      </c>
      <c r="M9" s="14"/>
      <c r="N9" s="14">
        <v>0.27178895479475801</v>
      </c>
      <c r="O9" s="14">
        <v>0.32972935563776701</v>
      </c>
      <c r="P9" s="14">
        <v>0.30188883185559201</v>
      </c>
      <c r="Q9" s="14">
        <v>0.38241149844991101</v>
      </c>
      <c r="R9" s="14"/>
      <c r="S9" s="14">
        <v>0.391482264614326</v>
      </c>
      <c r="T9" s="14">
        <v>0.16906307325887099</v>
      </c>
      <c r="U9" s="14">
        <v>0.192425096860036</v>
      </c>
      <c r="V9" s="14">
        <v>0.23844591327508299</v>
      </c>
      <c r="W9" s="14">
        <v>0.43520772777380101</v>
      </c>
      <c r="X9" s="14">
        <v>0.33290434331315999</v>
      </c>
      <c r="Y9" s="14">
        <v>0.39800185535129201</v>
      </c>
      <c r="Z9" s="14">
        <v>0.37493817470954699</v>
      </c>
      <c r="AA9" s="14">
        <v>0.30592207173084202</v>
      </c>
      <c r="AB9" s="14">
        <v>0.38252324565836898</v>
      </c>
      <c r="AC9" s="14">
        <v>0.281050345239239</v>
      </c>
      <c r="AD9" s="14">
        <v>0.25228272753513598</v>
      </c>
      <c r="AE9" s="14"/>
      <c r="AF9" s="14">
        <v>0.22382562553608701</v>
      </c>
      <c r="AG9" s="14">
        <v>0.39128910013754298</v>
      </c>
      <c r="AH9" s="14">
        <v>0.23878598058398001</v>
      </c>
      <c r="AI9" s="14">
        <v>0.43888349644989899</v>
      </c>
      <c r="AJ9" s="14"/>
      <c r="AK9" s="14">
        <v>0.29661017211997098</v>
      </c>
      <c r="AL9" s="14">
        <v>0.40217333342341299</v>
      </c>
      <c r="AM9" s="14">
        <v>0.20060257962417499</v>
      </c>
      <c r="AN9" s="14">
        <v>0.226630746619641</v>
      </c>
      <c r="AO9" s="14"/>
      <c r="AP9" s="14">
        <v>0.28709278669508298</v>
      </c>
      <c r="AQ9" s="14">
        <v>0.40320587858915702</v>
      </c>
      <c r="AR9" s="14">
        <v>0.19374569596968799</v>
      </c>
      <c r="AS9" s="14"/>
      <c r="AT9" s="14">
        <v>0.30923147859046601</v>
      </c>
      <c r="AU9" s="14" t="s">
        <v>80</v>
      </c>
      <c r="AV9" s="14"/>
      <c r="AW9" s="14">
        <v>0.30848364050433902</v>
      </c>
      <c r="AX9" s="14">
        <v>0.43005982816579502</v>
      </c>
      <c r="AY9" s="14"/>
      <c r="AZ9" s="14">
        <v>0.30200065867359599</v>
      </c>
      <c r="BA9" s="14">
        <v>0.31510742796859897</v>
      </c>
    </row>
    <row r="10" spans="2:53" ht="58" x14ac:dyDescent="0.35">
      <c r="B10" s="15" t="s">
        <v>113</v>
      </c>
      <c r="C10" s="14">
        <v>0.64742538672611805</v>
      </c>
      <c r="D10" s="14">
        <v>0.65191230396084499</v>
      </c>
      <c r="E10" s="14">
        <v>0.64129635184591605</v>
      </c>
      <c r="F10" s="14"/>
      <c r="G10" s="14">
        <v>0.44900344189408498</v>
      </c>
      <c r="H10" s="14">
        <v>0.44184530966248498</v>
      </c>
      <c r="I10" s="14">
        <v>0.65079229024340501</v>
      </c>
      <c r="J10" s="14">
        <v>0.69369874408596299</v>
      </c>
      <c r="K10" s="14">
        <v>0.76685006702879999</v>
      </c>
      <c r="L10" s="14">
        <v>0.80101499103104201</v>
      </c>
      <c r="M10" s="14"/>
      <c r="N10" s="14">
        <v>0.69182136096165703</v>
      </c>
      <c r="O10" s="14">
        <v>0.64559773719452396</v>
      </c>
      <c r="P10" s="14">
        <v>0.61461248002344604</v>
      </c>
      <c r="Q10" s="14">
        <v>0.58181316976255804</v>
      </c>
      <c r="R10" s="14"/>
      <c r="S10" s="14">
        <v>0.57858797556446495</v>
      </c>
      <c r="T10" s="14">
        <v>0.78120292117110002</v>
      </c>
      <c r="U10" s="14">
        <v>0.71978644448740403</v>
      </c>
      <c r="V10" s="14">
        <v>0.71051331965202802</v>
      </c>
      <c r="W10" s="14">
        <v>0.51806336485053905</v>
      </c>
      <c r="X10" s="14">
        <v>0.60157363360105298</v>
      </c>
      <c r="Y10" s="14">
        <v>0.58094274825780501</v>
      </c>
      <c r="Z10" s="14">
        <v>0.58839922065222094</v>
      </c>
      <c r="AA10" s="14">
        <v>0.66855918941978398</v>
      </c>
      <c r="AB10" s="14">
        <v>0.61747675434163096</v>
      </c>
      <c r="AC10" s="14">
        <v>0.65985128218789701</v>
      </c>
      <c r="AD10" s="14">
        <v>0.66656989209218698</v>
      </c>
      <c r="AE10" s="14"/>
      <c r="AF10" s="14">
        <v>0.72177668445272103</v>
      </c>
      <c r="AG10" s="14">
        <v>0.57973790465707498</v>
      </c>
      <c r="AH10" s="14">
        <v>0.71168753431968401</v>
      </c>
      <c r="AI10" s="14">
        <v>0.50916161460953302</v>
      </c>
      <c r="AJ10" s="14"/>
      <c r="AK10" s="14">
        <v>0.66148876869388795</v>
      </c>
      <c r="AL10" s="14">
        <v>0.57296272751884803</v>
      </c>
      <c r="AM10" s="14">
        <v>0.77498113298762805</v>
      </c>
      <c r="AN10" s="14">
        <v>0.71847211503816599</v>
      </c>
      <c r="AO10" s="14"/>
      <c r="AP10" s="14">
        <v>0.67599482385568799</v>
      </c>
      <c r="AQ10" s="14">
        <v>0.56391182114224503</v>
      </c>
      <c r="AR10" s="14">
        <v>0.77520682615279302</v>
      </c>
      <c r="AS10" s="14"/>
      <c r="AT10" s="14">
        <v>0.64742538672611805</v>
      </c>
      <c r="AU10" s="14" t="s">
        <v>80</v>
      </c>
      <c r="AV10" s="14"/>
      <c r="AW10" s="14">
        <v>0.65301517265918596</v>
      </c>
      <c r="AX10" s="14">
        <v>0.51239600231320603</v>
      </c>
      <c r="AY10" s="14"/>
      <c r="AZ10" s="14">
        <v>0.66552876061161803</v>
      </c>
      <c r="BA10" s="14">
        <v>0.63271412164863805</v>
      </c>
    </row>
    <row r="11" spans="2:53" x14ac:dyDescent="0.35">
      <c r="B11" s="15" t="s">
        <v>109</v>
      </c>
      <c r="C11" s="23">
        <v>4.3343134683415899E-2</v>
      </c>
      <c r="D11" s="23">
        <v>3.6991217919295501E-2</v>
      </c>
      <c r="E11" s="23">
        <v>5.0580366206566002E-2</v>
      </c>
      <c r="F11" s="23"/>
      <c r="G11" s="23">
        <v>2.8253139144931501E-2</v>
      </c>
      <c r="H11" s="23">
        <v>3.1399823252349898E-2</v>
      </c>
      <c r="I11" s="23">
        <v>4.3100031206766802E-2</v>
      </c>
      <c r="J11" s="23">
        <v>4.5683046951419302E-2</v>
      </c>
      <c r="K11" s="23">
        <v>3.9357444204153602E-2</v>
      </c>
      <c r="L11" s="23">
        <v>6.1304482634528298E-2</v>
      </c>
      <c r="M11" s="23"/>
      <c r="N11" s="23">
        <v>3.63896842435847E-2</v>
      </c>
      <c r="O11" s="23">
        <v>2.4672907167709E-2</v>
      </c>
      <c r="P11" s="23">
        <v>8.3498688120961395E-2</v>
      </c>
      <c r="Q11" s="23">
        <v>3.57753317875312E-2</v>
      </c>
      <c r="R11" s="23"/>
      <c r="S11" s="23">
        <v>2.9929759821209399E-2</v>
      </c>
      <c r="T11" s="23">
        <v>4.9734005570029299E-2</v>
      </c>
      <c r="U11" s="23">
        <v>8.7788458652560006E-2</v>
      </c>
      <c r="V11" s="23">
        <v>5.10407670728888E-2</v>
      </c>
      <c r="W11" s="23">
        <v>4.6728907375660399E-2</v>
      </c>
      <c r="X11" s="23">
        <v>6.5522023085787598E-2</v>
      </c>
      <c r="Y11" s="23">
        <v>2.1055396390903099E-2</v>
      </c>
      <c r="Z11" s="23">
        <v>3.6662604638231698E-2</v>
      </c>
      <c r="AA11" s="23">
        <v>2.55187388493744E-2</v>
      </c>
      <c r="AB11" s="23">
        <v>0</v>
      </c>
      <c r="AC11" s="23">
        <v>5.9098372572864002E-2</v>
      </c>
      <c r="AD11" s="23">
        <v>8.1147380372676894E-2</v>
      </c>
      <c r="AE11" s="23"/>
      <c r="AF11" s="23">
        <v>5.4397690011192601E-2</v>
      </c>
      <c r="AG11" s="23">
        <v>2.89729952053818E-2</v>
      </c>
      <c r="AH11" s="23">
        <v>4.9526485096336101E-2</v>
      </c>
      <c r="AI11" s="23">
        <v>5.1954888940567601E-2</v>
      </c>
      <c r="AJ11" s="23"/>
      <c r="AK11" s="23">
        <v>4.1901059186141398E-2</v>
      </c>
      <c r="AL11" s="23">
        <v>2.4863939057738701E-2</v>
      </c>
      <c r="AM11" s="23">
        <v>2.4416287388197101E-2</v>
      </c>
      <c r="AN11" s="23">
        <v>5.4897138342192599E-2</v>
      </c>
      <c r="AO11" s="23"/>
      <c r="AP11" s="23">
        <v>3.6912389449228998E-2</v>
      </c>
      <c r="AQ11" s="23">
        <v>3.28823002685983E-2</v>
      </c>
      <c r="AR11" s="23">
        <v>3.10474778775187E-2</v>
      </c>
      <c r="AS11" s="23"/>
      <c r="AT11" s="23">
        <v>4.3343134683415899E-2</v>
      </c>
      <c r="AU11" s="23" t="s">
        <v>80</v>
      </c>
      <c r="AV11" s="23"/>
      <c r="AW11" s="23">
        <v>3.8501186836474702E-2</v>
      </c>
      <c r="AX11" s="23">
        <v>5.7544169520998903E-2</v>
      </c>
      <c r="AY11" s="23"/>
      <c r="AZ11" s="23">
        <v>3.2470580714786201E-2</v>
      </c>
      <c r="BA11" s="23">
        <v>5.2178450382763301E-2</v>
      </c>
    </row>
    <row r="12" spans="2:53" x14ac:dyDescent="0.35">
      <c r="B12" t="s">
        <v>561</v>
      </c>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BA22"/>
  <sheetViews>
    <sheetView showGridLines="0" workbookViewId="0">
      <pane xSplit="2" topLeftCell="C1" activePane="topRight" state="frozen"/>
      <selection pane="topRight" activeCell="AE10" sqref="AE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124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x14ac:dyDescent="0.35">
      <c r="B9" s="15" t="s">
        <v>115</v>
      </c>
      <c r="C9" s="14">
        <v>0.42560249510534798</v>
      </c>
      <c r="D9" s="14">
        <v>0.40766313343129201</v>
      </c>
      <c r="E9" s="14">
        <v>0.44384167828203203</v>
      </c>
      <c r="F9" s="14"/>
      <c r="G9" s="14">
        <v>0.46730413117121999</v>
      </c>
      <c r="H9" s="14">
        <v>0.471862904976661</v>
      </c>
      <c r="I9" s="14">
        <v>0.44081295601902598</v>
      </c>
      <c r="J9" s="14">
        <v>0.36751708168837999</v>
      </c>
      <c r="K9" s="14">
        <v>0.41835192468356602</v>
      </c>
      <c r="L9" s="14">
        <v>0.39813293536831801</v>
      </c>
      <c r="M9" s="14"/>
      <c r="N9" s="14">
        <v>0.48538149015375998</v>
      </c>
      <c r="O9" s="14">
        <v>0.40655400948756099</v>
      </c>
      <c r="P9" s="14">
        <v>0.38494508732962701</v>
      </c>
      <c r="Q9" s="14">
        <v>0.35249261437039497</v>
      </c>
      <c r="R9" s="14"/>
      <c r="S9" s="14">
        <v>0.49050304119583998</v>
      </c>
      <c r="T9" s="14">
        <v>0.422309279208337</v>
      </c>
      <c r="U9" s="14">
        <v>0.268817425724315</v>
      </c>
      <c r="V9" s="14">
        <v>0.43121451534938599</v>
      </c>
      <c r="W9" s="14">
        <v>0.44377536947318502</v>
      </c>
      <c r="X9" s="14">
        <v>0.37939968849418698</v>
      </c>
      <c r="Y9" s="14">
        <v>0.45183286676968698</v>
      </c>
      <c r="Z9" s="14">
        <v>0.45000945133360198</v>
      </c>
      <c r="AA9" s="14">
        <v>0.46282533282481497</v>
      </c>
      <c r="AB9" s="14">
        <v>0.46615179760575098</v>
      </c>
      <c r="AC9" s="14">
        <v>0.269280630009189</v>
      </c>
      <c r="AD9" s="14">
        <v>0.50888436803679404</v>
      </c>
      <c r="AE9" s="14"/>
      <c r="AF9" s="14">
        <v>0.41427793319026901</v>
      </c>
      <c r="AG9" s="14">
        <v>0.48434563162849198</v>
      </c>
      <c r="AH9" s="14">
        <v>0.43803650456334398</v>
      </c>
      <c r="AI9" s="14">
        <v>0.38344238346640003</v>
      </c>
      <c r="AJ9" s="14"/>
      <c r="AK9" s="14">
        <v>0.47243414961982799</v>
      </c>
      <c r="AL9" s="14">
        <v>0.46396569313101899</v>
      </c>
      <c r="AM9" s="14">
        <v>0.34067366502916602</v>
      </c>
      <c r="AN9" s="14">
        <v>0.39918056725071299</v>
      </c>
      <c r="AO9" s="14"/>
      <c r="AP9" s="14">
        <v>0.45136900839385702</v>
      </c>
      <c r="AQ9" s="14">
        <v>0.48363911408452198</v>
      </c>
      <c r="AR9" s="14">
        <v>0.36362942692821698</v>
      </c>
      <c r="AS9" s="14"/>
      <c r="AT9" s="14">
        <v>0.42560249510534798</v>
      </c>
      <c r="AU9" s="14" t="s">
        <v>80</v>
      </c>
      <c r="AV9" s="14"/>
      <c r="AW9" s="14">
        <v>0.42779261126295898</v>
      </c>
      <c r="AX9" s="14">
        <v>0.46338647912917802</v>
      </c>
      <c r="AY9" s="14"/>
      <c r="AZ9" s="14">
        <v>0.45138644071609202</v>
      </c>
      <c r="BA9" s="14">
        <v>0.40464980081631302</v>
      </c>
    </row>
    <row r="10" spans="2:53" ht="29" x14ac:dyDescent="0.35">
      <c r="B10" s="15" t="s">
        <v>116</v>
      </c>
      <c r="C10" s="14">
        <v>0.36506459382298101</v>
      </c>
      <c r="D10" s="14">
        <v>0.37302802580623301</v>
      </c>
      <c r="E10" s="14">
        <v>0.35415771606611302</v>
      </c>
      <c r="F10" s="14"/>
      <c r="G10" s="14">
        <v>0.28632112770294599</v>
      </c>
      <c r="H10" s="14">
        <v>0.43427228610565899</v>
      </c>
      <c r="I10" s="14">
        <v>0.35551545931556999</v>
      </c>
      <c r="J10" s="14">
        <v>0.35925560818494701</v>
      </c>
      <c r="K10" s="14">
        <v>0.34318584699954702</v>
      </c>
      <c r="L10" s="14">
        <v>0.375527921142912</v>
      </c>
      <c r="M10" s="14"/>
      <c r="N10" s="14">
        <v>0.40082267645921799</v>
      </c>
      <c r="O10" s="14">
        <v>0.36474189463464501</v>
      </c>
      <c r="P10" s="14">
        <v>0.31261308747928401</v>
      </c>
      <c r="Q10" s="14">
        <v>0.354130337877469</v>
      </c>
      <c r="R10" s="14"/>
      <c r="S10" s="14">
        <v>0.40906691774828202</v>
      </c>
      <c r="T10" s="14">
        <v>0.38829208329016501</v>
      </c>
      <c r="U10" s="14">
        <v>0.216112762924103</v>
      </c>
      <c r="V10" s="14">
        <v>0.29929545378364603</v>
      </c>
      <c r="W10" s="14">
        <v>0.34438510072281497</v>
      </c>
      <c r="X10" s="14">
        <v>0.36701586608477599</v>
      </c>
      <c r="Y10" s="14">
        <v>0.30202189708031901</v>
      </c>
      <c r="Z10" s="14">
        <v>0.28755090643595599</v>
      </c>
      <c r="AA10" s="14">
        <v>0.43808868322539601</v>
      </c>
      <c r="AB10" s="14">
        <v>0.337996841547823</v>
      </c>
      <c r="AC10" s="14">
        <v>0.42363708697568803</v>
      </c>
      <c r="AD10" s="14">
        <v>0.57905452587182304</v>
      </c>
      <c r="AE10" s="14"/>
      <c r="AF10" s="14">
        <v>0.379216662626983</v>
      </c>
      <c r="AG10" s="14">
        <v>0.37566748083423901</v>
      </c>
      <c r="AH10" s="14">
        <v>0.34648111373958501</v>
      </c>
      <c r="AI10" s="14">
        <v>0.33075347946509898</v>
      </c>
      <c r="AJ10" s="14"/>
      <c r="AK10" s="14">
        <v>0.42443628419203699</v>
      </c>
      <c r="AL10" s="14">
        <v>0.37705304618688001</v>
      </c>
      <c r="AM10" s="14">
        <v>0.343661615390638</v>
      </c>
      <c r="AN10" s="14">
        <v>0.33604440915000999</v>
      </c>
      <c r="AO10" s="14"/>
      <c r="AP10" s="14">
        <v>0.43747524755601802</v>
      </c>
      <c r="AQ10" s="14">
        <v>0.36870754647370801</v>
      </c>
      <c r="AR10" s="14">
        <v>0.35385635431164197</v>
      </c>
      <c r="AS10" s="14"/>
      <c r="AT10" s="14">
        <v>0.36506459382298101</v>
      </c>
      <c r="AU10" s="14" t="s">
        <v>80</v>
      </c>
      <c r="AV10" s="14"/>
      <c r="AW10" s="14">
        <v>0.37373415144654298</v>
      </c>
      <c r="AX10" s="14">
        <v>0.28356378236638902</v>
      </c>
      <c r="AY10" s="14"/>
      <c r="AZ10" s="14">
        <v>0.334376171852864</v>
      </c>
      <c r="BA10" s="14">
        <v>0.39000279115941999</v>
      </c>
    </row>
    <row r="11" spans="2:53" ht="29" x14ac:dyDescent="0.35">
      <c r="B11" s="15" t="s">
        <v>117</v>
      </c>
      <c r="C11" s="14">
        <v>0.35454193024112701</v>
      </c>
      <c r="D11" s="14">
        <v>0.35774595210622301</v>
      </c>
      <c r="E11" s="14">
        <v>0.34892202641324699</v>
      </c>
      <c r="F11" s="14"/>
      <c r="G11" s="14">
        <v>0.32297571829912602</v>
      </c>
      <c r="H11" s="14">
        <v>0.31568076069448497</v>
      </c>
      <c r="I11" s="14">
        <v>0.35429798241007898</v>
      </c>
      <c r="J11" s="14">
        <v>0.35094581757516602</v>
      </c>
      <c r="K11" s="14">
        <v>0.50290125413697395</v>
      </c>
      <c r="L11" s="14">
        <v>0.31171953514279499</v>
      </c>
      <c r="M11" s="14"/>
      <c r="N11" s="14">
        <v>0.40272493762260198</v>
      </c>
      <c r="O11" s="14">
        <v>0.31649620370284798</v>
      </c>
      <c r="P11" s="14">
        <v>0.34807151113297302</v>
      </c>
      <c r="Q11" s="14">
        <v>0.30519983342391799</v>
      </c>
      <c r="R11" s="14"/>
      <c r="S11" s="14">
        <v>0.34953155944012398</v>
      </c>
      <c r="T11" s="14">
        <v>0.33869673319087901</v>
      </c>
      <c r="U11" s="14">
        <v>0.336185991119134</v>
      </c>
      <c r="V11" s="14">
        <v>0.35842945191926201</v>
      </c>
      <c r="W11" s="14">
        <v>0.44103374588333799</v>
      </c>
      <c r="X11" s="14">
        <v>0.38191521271338402</v>
      </c>
      <c r="Y11" s="14">
        <v>0.29591051477597002</v>
      </c>
      <c r="Z11" s="14">
        <v>0.176115663902463</v>
      </c>
      <c r="AA11" s="14">
        <v>0.34710856832014703</v>
      </c>
      <c r="AB11" s="14">
        <v>0.43284853412285201</v>
      </c>
      <c r="AC11" s="14">
        <v>0.333129925400595</v>
      </c>
      <c r="AD11" s="14">
        <v>0.49080779645007999</v>
      </c>
      <c r="AE11" s="14"/>
      <c r="AF11" s="14">
        <v>0.38097396072664402</v>
      </c>
      <c r="AG11" s="14">
        <v>0.32828450097055401</v>
      </c>
      <c r="AH11" s="14">
        <v>0.37125526295707001</v>
      </c>
      <c r="AI11" s="14">
        <v>0.380512232447065</v>
      </c>
      <c r="AJ11" s="14"/>
      <c r="AK11" s="14">
        <v>0.39521597915588602</v>
      </c>
      <c r="AL11" s="14">
        <v>0.30787536200477</v>
      </c>
      <c r="AM11" s="14">
        <v>0.378931764803907</v>
      </c>
      <c r="AN11" s="14">
        <v>0.38291892392159799</v>
      </c>
      <c r="AO11" s="14"/>
      <c r="AP11" s="14">
        <v>0.44015342011778202</v>
      </c>
      <c r="AQ11" s="14">
        <v>0.26203090014122998</v>
      </c>
      <c r="AR11" s="14">
        <v>0.36262780090839902</v>
      </c>
      <c r="AS11" s="14"/>
      <c r="AT11" s="14">
        <v>0.35454193024112701</v>
      </c>
      <c r="AU11" s="14" t="s">
        <v>80</v>
      </c>
      <c r="AV11" s="14"/>
      <c r="AW11" s="14">
        <v>0.35834954286217102</v>
      </c>
      <c r="AX11" s="14">
        <v>0.31498632787952802</v>
      </c>
      <c r="AY11" s="14"/>
      <c r="AZ11" s="14">
        <v>0.404511796260972</v>
      </c>
      <c r="BA11" s="14">
        <v>0.31393513785239502</v>
      </c>
    </row>
    <row r="12" spans="2:53" x14ac:dyDescent="0.35">
      <c r="B12" s="15" t="s">
        <v>118</v>
      </c>
      <c r="C12" s="14">
        <v>0.27797957788241401</v>
      </c>
      <c r="D12" s="14">
        <v>0.317283148688076</v>
      </c>
      <c r="E12" s="14">
        <v>0.23492278395341401</v>
      </c>
      <c r="F12" s="14"/>
      <c r="G12" s="36">
        <v>0.50017892472916903</v>
      </c>
      <c r="H12" s="14">
        <v>0.40502659785247402</v>
      </c>
      <c r="I12" s="14">
        <v>0.375989506758236</v>
      </c>
      <c r="J12" s="14">
        <v>0.233595084717207</v>
      </c>
      <c r="K12" s="14">
        <v>0.105256315955399</v>
      </c>
      <c r="L12" s="14">
        <v>0.12870734990385199</v>
      </c>
      <c r="M12" s="14"/>
      <c r="N12" s="14">
        <v>0.26944328076676</v>
      </c>
      <c r="O12" s="14">
        <v>0.31457191952246999</v>
      </c>
      <c r="P12" s="14">
        <v>0.25412471235177803</v>
      </c>
      <c r="Q12" s="14">
        <v>0.28714056045763198</v>
      </c>
      <c r="R12" s="14"/>
      <c r="S12" s="14">
        <v>0.41373763234863198</v>
      </c>
      <c r="T12" s="14">
        <v>0.20784091425724299</v>
      </c>
      <c r="U12" s="14">
        <v>0.34003711149402199</v>
      </c>
      <c r="V12" s="14">
        <v>0.170490245151801</v>
      </c>
      <c r="W12" s="14">
        <v>0.24503532631330699</v>
      </c>
      <c r="X12" s="14">
        <v>0.40132633008440799</v>
      </c>
      <c r="Y12" s="14">
        <v>0.25349015883231402</v>
      </c>
      <c r="Z12" s="14">
        <v>0.25450868831863099</v>
      </c>
      <c r="AA12" s="14">
        <v>0.23160764876364301</v>
      </c>
      <c r="AB12" s="14">
        <v>0.157676051501318</v>
      </c>
      <c r="AC12" s="14">
        <v>0.126882573489351</v>
      </c>
      <c r="AD12" s="14">
        <v>0.41303115887733099</v>
      </c>
      <c r="AE12" s="14"/>
      <c r="AF12" s="14">
        <v>0.24888518028020401</v>
      </c>
      <c r="AG12" s="14">
        <v>0.32629197335607202</v>
      </c>
      <c r="AH12" s="14">
        <v>0.22554791032953</v>
      </c>
      <c r="AI12" s="14">
        <v>0.29199257635707998</v>
      </c>
      <c r="AJ12" s="14"/>
      <c r="AK12" s="14">
        <v>0.30062076842475899</v>
      </c>
      <c r="AL12" s="14">
        <v>0.33360953756282302</v>
      </c>
      <c r="AM12" s="14">
        <v>0.210314905376631</v>
      </c>
      <c r="AN12" s="14">
        <v>0.22655607693094801</v>
      </c>
      <c r="AO12" s="14"/>
      <c r="AP12" s="14">
        <v>0.29016942416539099</v>
      </c>
      <c r="AQ12" s="14">
        <v>0.381248274630267</v>
      </c>
      <c r="AR12" s="14">
        <v>0.27180493568730302</v>
      </c>
      <c r="AS12" s="14"/>
      <c r="AT12" s="14">
        <v>0.27797957788241401</v>
      </c>
      <c r="AU12" s="14" t="s">
        <v>80</v>
      </c>
      <c r="AV12" s="14"/>
      <c r="AW12" s="14">
        <v>0.28145945650819498</v>
      </c>
      <c r="AX12" s="14">
        <v>0.34902319436354201</v>
      </c>
      <c r="AY12" s="14"/>
      <c r="AZ12" s="14">
        <v>0.21371165272810499</v>
      </c>
      <c r="BA12" s="14">
        <v>0.330205339163406</v>
      </c>
    </row>
    <row r="13" spans="2:53" ht="29" x14ac:dyDescent="0.35">
      <c r="B13" s="15" t="s">
        <v>119</v>
      </c>
      <c r="C13" s="14">
        <v>0.24801618974738601</v>
      </c>
      <c r="D13" s="14">
        <v>0.25093370671972298</v>
      </c>
      <c r="E13" s="14">
        <v>0.245538141164375</v>
      </c>
      <c r="F13" s="14"/>
      <c r="G13" s="14">
        <v>0.25295931713789599</v>
      </c>
      <c r="H13" s="14">
        <v>0.16677396538628</v>
      </c>
      <c r="I13" s="14">
        <v>0.210085507304903</v>
      </c>
      <c r="J13" s="14">
        <v>0.21517584445446</v>
      </c>
      <c r="K13" s="14">
        <v>0.27597236616149001</v>
      </c>
      <c r="L13" s="14">
        <v>0.33965620837173999</v>
      </c>
      <c r="M13" s="14"/>
      <c r="N13" s="14">
        <v>0.25322081630333199</v>
      </c>
      <c r="O13" s="14">
        <v>0.27222254191631801</v>
      </c>
      <c r="P13" s="14">
        <v>0.25356189982526101</v>
      </c>
      <c r="Q13" s="14">
        <v>0.20359467937787201</v>
      </c>
      <c r="R13" s="14"/>
      <c r="S13" s="14">
        <v>0.21627696392155399</v>
      </c>
      <c r="T13" s="14">
        <v>0.278180503120043</v>
      </c>
      <c r="U13" s="14">
        <v>0.1194400637382</v>
      </c>
      <c r="V13" s="14">
        <v>0.22169632721027999</v>
      </c>
      <c r="W13" s="14">
        <v>0.30515414402132801</v>
      </c>
      <c r="X13" s="14">
        <v>0.21630566562310399</v>
      </c>
      <c r="Y13" s="14">
        <v>0.31653681714146698</v>
      </c>
      <c r="Z13" s="14">
        <v>0.14864652607243301</v>
      </c>
      <c r="AA13" s="14">
        <v>0.28393196578081698</v>
      </c>
      <c r="AB13" s="14">
        <v>0.297281912658104</v>
      </c>
      <c r="AC13" s="14">
        <v>0.36255346164499302</v>
      </c>
      <c r="AD13" s="14">
        <v>0.247494831092504</v>
      </c>
      <c r="AE13" s="14"/>
      <c r="AF13" s="14">
        <v>0.26227609823984599</v>
      </c>
      <c r="AG13" s="14">
        <v>0.26826363144582799</v>
      </c>
      <c r="AH13" s="14">
        <v>0.26763002083126097</v>
      </c>
      <c r="AI13" s="14">
        <v>0.156704166275451</v>
      </c>
      <c r="AJ13" s="14"/>
      <c r="AK13" s="14">
        <v>0.27604957521733497</v>
      </c>
      <c r="AL13" s="14">
        <v>0.24175358892353399</v>
      </c>
      <c r="AM13" s="14">
        <v>0.21224093390906301</v>
      </c>
      <c r="AN13" s="14">
        <v>0.24881856283314399</v>
      </c>
      <c r="AO13" s="14"/>
      <c r="AP13" s="14">
        <v>0.30899181978337598</v>
      </c>
      <c r="AQ13" s="14">
        <v>0.22788216322318</v>
      </c>
      <c r="AR13" s="14">
        <v>0.24160128009179499</v>
      </c>
      <c r="AS13" s="14"/>
      <c r="AT13" s="14">
        <v>0.24801618974738601</v>
      </c>
      <c r="AU13" s="14" t="s">
        <v>80</v>
      </c>
      <c r="AV13" s="14"/>
      <c r="AW13" s="14">
        <v>0.25363225128294298</v>
      </c>
      <c r="AX13" s="14">
        <v>0.196770854126356</v>
      </c>
      <c r="AY13" s="14"/>
      <c r="AZ13" s="14">
        <v>0.25888638267070402</v>
      </c>
      <c r="BA13" s="14">
        <v>0.239182792693903</v>
      </c>
    </row>
    <row r="14" spans="2:53" ht="29" x14ac:dyDescent="0.35">
      <c r="B14" s="15" t="s">
        <v>120</v>
      </c>
      <c r="C14" s="14">
        <v>0.18143405753115599</v>
      </c>
      <c r="D14" s="14">
        <v>0.18528975558144101</v>
      </c>
      <c r="E14" s="14">
        <v>0.177697016968489</v>
      </c>
      <c r="F14" s="14"/>
      <c r="G14" s="14">
        <v>0.10105276782346199</v>
      </c>
      <c r="H14" s="14">
        <v>0.10273811481260001</v>
      </c>
      <c r="I14" s="14">
        <v>0.12816532170152201</v>
      </c>
      <c r="J14" s="14">
        <v>9.8122035092869597E-2</v>
      </c>
      <c r="K14" s="14">
        <v>0.27577524588463298</v>
      </c>
      <c r="L14" s="14">
        <v>0.31605990782312998</v>
      </c>
      <c r="M14" s="14"/>
      <c r="N14" s="14">
        <v>0.19303798454461499</v>
      </c>
      <c r="O14" s="14">
        <v>0.143356288030215</v>
      </c>
      <c r="P14" s="14">
        <v>0.18327717915792599</v>
      </c>
      <c r="Q14" s="14">
        <v>0.190473444396764</v>
      </c>
      <c r="R14" s="14"/>
      <c r="S14" s="14">
        <v>0.121376147206636</v>
      </c>
      <c r="T14" s="14">
        <v>0.21050941251451299</v>
      </c>
      <c r="U14" s="14">
        <v>0.20917443101511901</v>
      </c>
      <c r="V14" s="14">
        <v>0.25261080408220199</v>
      </c>
      <c r="W14" s="14">
        <v>0.28328438501616698</v>
      </c>
      <c r="X14" s="14">
        <v>0.13445482147871499</v>
      </c>
      <c r="Y14" s="14">
        <v>0.20482350584134701</v>
      </c>
      <c r="Z14" s="14">
        <v>0.112427958255502</v>
      </c>
      <c r="AA14" s="14">
        <v>0.168351839739701</v>
      </c>
      <c r="AB14" s="14">
        <v>0.152462244184878</v>
      </c>
      <c r="AC14" s="14">
        <v>0.207586674393853</v>
      </c>
      <c r="AD14" s="14">
        <v>0.159874311252833</v>
      </c>
      <c r="AE14" s="14"/>
      <c r="AF14" s="14">
        <v>0.24224491370939</v>
      </c>
      <c r="AG14" s="14">
        <v>0.16284977505716799</v>
      </c>
      <c r="AH14" s="14">
        <v>0.181765042382174</v>
      </c>
      <c r="AI14" s="14">
        <v>0.120733352942376</v>
      </c>
      <c r="AJ14" s="14"/>
      <c r="AK14" s="14">
        <v>0.25419874020558902</v>
      </c>
      <c r="AL14" s="14">
        <v>0.144049315556639</v>
      </c>
      <c r="AM14" s="14">
        <v>0.19762094746908601</v>
      </c>
      <c r="AN14" s="14">
        <v>0.20297183309997199</v>
      </c>
      <c r="AO14" s="14"/>
      <c r="AP14" s="14">
        <v>0.23191980693016701</v>
      </c>
      <c r="AQ14" s="14">
        <v>0.14333448925117001</v>
      </c>
      <c r="AR14" s="14">
        <v>0.18376103083381401</v>
      </c>
      <c r="AS14" s="14"/>
      <c r="AT14" s="14">
        <v>0.18143405753115599</v>
      </c>
      <c r="AU14" s="14" t="s">
        <v>80</v>
      </c>
      <c r="AV14" s="14"/>
      <c r="AW14" s="14">
        <v>0.180622407281329</v>
      </c>
      <c r="AX14" s="14">
        <v>0.29005735574741698</v>
      </c>
      <c r="AY14" s="14"/>
      <c r="AZ14" s="14">
        <v>0.20510891780534099</v>
      </c>
      <c r="BA14" s="14">
        <v>0.162195259980563</v>
      </c>
    </row>
    <row r="15" spans="2:53" ht="43.5" x14ac:dyDescent="0.35">
      <c r="B15" s="15" t="s">
        <v>121</v>
      </c>
      <c r="C15" s="14">
        <v>5.6865805349888103E-2</v>
      </c>
      <c r="D15" s="14">
        <v>7.7278821009441404E-2</v>
      </c>
      <c r="E15" s="14">
        <v>3.4227135915468297E-2</v>
      </c>
      <c r="F15" s="14"/>
      <c r="G15" s="14">
        <v>0.100918989786292</v>
      </c>
      <c r="H15" s="14">
        <v>9.1994815261338597E-2</v>
      </c>
      <c r="I15" s="14">
        <v>6.2552983887420893E-2</v>
      </c>
      <c r="J15" s="14">
        <v>3.7384210555958398E-2</v>
      </c>
      <c r="K15" s="14">
        <v>0</v>
      </c>
      <c r="L15" s="14">
        <v>5.0393158622710099E-2</v>
      </c>
      <c r="M15" s="14"/>
      <c r="N15" s="14">
        <v>6.7944638174775293E-2</v>
      </c>
      <c r="O15" s="14">
        <v>4.5513538367861803E-2</v>
      </c>
      <c r="P15" s="14">
        <v>4.4423249781942301E-2</v>
      </c>
      <c r="Q15" s="14">
        <v>6.3271192914226101E-2</v>
      </c>
      <c r="R15" s="14"/>
      <c r="S15" s="14">
        <v>6.8346387725920305E-2</v>
      </c>
      <c r="T15" s="14">
        <v>3.08875189480847E-2</v>
      </c>
      <c r="U15" s="14">
        <v>1.6209104949775299E-2</v>
      </c>
      <c r="V15" s="14">
        <v>6.5216769976893102E-2</v>
      </c>
      <c r="W15" s="14">
        <v>0.13380556938587301</v>
      </c>
      <c r="X15" s="14">
        <v>4.6663878946351302E-2</v>
      </c>
      <c r="Y15" s="14">
        <v>0.18398513961312599</v>
      </c>
      <c r="Z15" s="14">
        <v>0</v>
      </c>
      <c r="AA15" s="14">
        <v>5.9031397237969699E-2</v>
      </c>
      <c r="AB15" s="14">
        <v>2.8239548470276099E-2</v>
      </c>
      <c r="AC15" s="14">
        <v>0</v>
      </c>
      <c r="AD15" s="14">
        <v>0</v>
      </c>
      <c r="AE15" s="14"/>
      <c r="AF15" s="14">
        <v>5.3207252728463397E-2</v>
      </c>
      <c r="AG15" s="14">
        <v>4.0837839140879198E-2</v>
      </c>
      <c r="AH15" s="14">
        <v>6.6218775629797097E-2</v>
      </c>
      <c r="AI15" s="14">
        <v>5.4699882772591198E-2</v>
      </c>
      <c r="AJ15" s="14"/>
      <c r="AK15" s="14">
        <v>7.9184451704867598E-2</v>
      </c>
      <c r="AL15" s="14">
        <v>3.1503379366652498E-2</v>
      </c>
      <c r="AM15" s="14">
        <v>5.7283694687505902E-2</v>
      </c>
      <c r="AN15" s="14">
        <v>0.108390879995879</v>
      </c>
      <c r="AO15" s="14"/>
      <c r="AP15" s="14">
        <v>8.5266347852555394E-2</v>
      </c>
      <c r="AQ15" s="14">
        <v>4.7291065248595998E-2</v>
      </c>
      <c r="AR15" s="14">
        <v>5.4320239041539001E-2</v>
      </c>
      <c r="AS15" s="14"/>
      <c r="AT15" s="14">
        <v>5.6865805349888103E-2</v>
      </c>
      <c r="AU15" s="14" t="s">
        <v>80</v>
      </c>
      <c r="AV15" s="14"/>
      <c r="AW15" s="14">
        <v>4.9251392157087001E-2</v>
      </c>
      <c r="AX15" s="14">
        <v>0.21904035303822</v>
      </c>
      <c r="AY15" s="14"/>
      <c r="AZ15" s="14">
        <v>4.5002836557151503E-2</v>
      </c>
      <c r="BA15" s="14">
        <v>6.65059574905673E-2</v>
      </c>
    </row>
    <row r="16" spans="2:53" x14ac:dyDescent="0.35">
      <c r="B16" s="15" t="s">
        <v>122</v>
      </c>
      <c r="C16" s="14">
        <v>6.9473714814309598E-2</v>
      </c>
      <c r="D16" s="14">
        <v>5.9049324657566002E-2</v>
      </c>
      <c r="E16" s="14">
        <v>8.1345793735060803E-2</v>
      </c>
      <c r="F16" s="14"/>
      <c r="G16" s="14">
        <v>3.8314953557429601E-2</v>
      </c>
      <c r="H16" s="14">
        <v>7.0299381903797406E-2</v>
      </c>
      <c r="I16" s="14">
        <v>3.5005783674011498E-2</v>
      </c>
      <c r="J16" s="14">
        <v>0.14088788500254201</v>
      </c>
      <c r="K16" s="14">
        <v>3.6052633975786397E-2</v>
      </c>
      <c r="L16" s="14">
        <v>8.6454195724592703E-2</v>
      </c>
      <c r="M16" s="14"/>
      <c r="N16" s="14">
        <v>5.3250897579436698E-2</v>
      </c>
      <c r="O16" s="14">
        <v>6.6292612998105502E-2</v>
      </c>
      <c r="P16" s="14">
        <v>9.4295569293771406E-2</v>
      </c>
      <c r="Q16" s="14">
        <v>9.0675470414826403E-2</v>
      </c>
      <c r="R16" s="14"/>
      <c r="S16" s="14">
        <v>1.63058161769053E-2</v>
      </c>
      <c r="T16" s="14">
        <v>0.109454749740342</v>
      </c>
      <c r="U16" s="14">
        <v>8.53828399398429E-2</v>
      </c>
      <c r="V16" s="14">
        <v>0.121216445400331</v>
      </c>
      <c r="W16" s="14">
        <v>6.3336939736272996E-2</v>
      </c>
      <c r="X16" s="14">
        <v>6.3004316390238096E-2</v>
      </c>
      <c r="Y16" s="14">
        <v>4.4943882198465901E-2</v>
      </c>
      <c r="Z16" s="14">
        <v>0.10857548880659</v>
      </c>
      <c r="AA16" s="14">
        <v>4.7665585521786701E-2</v>
      </c>
      <c r="AB16" s="14">
        <v>0.13150800091190001</v>
      </c>
      <c r="AC16" s="14">
        <v>5.6791443070112101E-2</v>
      </c>
      <c r="AD16" s="14">
        <v>0</v>
      </c>
      <c r="AE16" s="14"/>
      <c r="AF16" s="14">
        <v>5.7970400621775699E-2</v>
      </c>
      <c r="AG16" s="14">
        <v>4.1147114185833403E-2</v>
      </c>
      <c r="AH16" s="14">
        <v>0.114049430857476</v>
      </c>
      <c r="AI16" s="14">
        <v>8.5808895887972303E-2</v>
      </c>
      <c r="AJ16" s="14"/>
      <c r="AK16" s="14">
        <v>4.3001580856583697E-2</v>
      </c>
      <c r="AL16" s="14">
        <v>5.5253210805701503E-2</v>
      </c>
      <c r="AM16" s="14">
        <v>9.3591101797874901E-2</v>
      </c>
      <c r="AN16" s="14">
        <v>0.1214732915085</v>
      </c>
      <c r="AO16" s="14"/>
      <c r="AP16" s="14">
        <v>4.4360058232198699E-2</v>
      </c>
      <c r="AQ16" s="14">
        <v>4.0951684986049799E-2</v>
      </c>
      <c r="AR16" s="14">
        <v>7.0265946563722398E-2</v>
      </c>
      <c r="AS16" s="14"/>
      <c r="AT16" s="14">
        <v>6.9473714814309598E-2</v>
      </c>
      <c r="AU16" s="14" t="s">
        <v>80</v>
      </c>
      <c r="AV16" s="14"/>
      <c r="AW16" s="14">
        <v>6.6123983707700895E-2</v>
      </c>
      <c r="AX16" s="14">
        <v>0</v>
      </c>
      <c r="AY16" s="14"/>
      <c r="AZ16" s="14">
        <v>5.3731925591296102E-2</v>
      </c>
      <c r="BA16" s="14">
        <v>8.2265895736952505E-2</v>
      </c>
    </row>
    <row r="17" spans="2:53" x14ac:dyDescent="0.35">
      <c r="B17" s="15" t="s">
        <v>123</v>
      </c>
      <c r="C17" s="23">
        <v>1.25085889198215E-2</v>
      </c>
      <c r="D17" s="23">
        <v>7.4928416631600096E-3</v>
      </c>
      <c r="E17" s="23">
        <v>1.8154836520367899E-2</v>
      </c>
      <c r="F17" s="23"/>
      <c r="G17" s="23">
        <v>0</v>
      </c>
      <c r="H17" s="23">
        <v>0</v>
      </c>
      <c r="I17" s="23">
        <v>1.53860469609962E-2</v>
      </c>
      <c r="J17" s="23">
        <v>1.8985705386739399E-2</v>
      </c>
      <c r="K17" s="23">
        <v>2.95856863626206E-2</v>
      </c>
      <c r="L17" s="23">
        <v>1.1784112202030199E-2</v>
      </c>
      <c r="M17" s="23"/>
      <c r="N17" s="23">
        <v>3.3523836937620001E-3</v>
      </c>
      <c r="O17" s="23">
        <v>2.8787200294872299E-2</v>
      </c>
      <c r="P17" s="23">
        <v>8.4174191671533699E-3</v>
      </c>
      <c r="Q17" s="23">
        <v>8.2670045868533399E-3</v>
      </c>
      <c r="R17" s="23"/>
      <c r="S17" s="23">
        <v>2.22269179180462E-2</v>
      </c>
      <c r="T17" s="23">
        <v>2.94710895497633E-2</v>
      </c>
      <c r="U17" s="23">
        <v>1.5925396028763899E-2</v>
      </c>
      <c r="V17" s="23">
        <v>1.8487221614811599E-2</v>
      </c>
      <c r="W17" s="23">
        <v>0</v>
      </c>
      <c r="X17" s="23">
        <v>0</v>
      </c>
      <c r="Y17" s="23">
        <v>0</v>
      </c>
      <c r="Z17" s="23">
        <v>0</v>
      </c>
      <c r="AA17" s="23">
        <v>1.2137129612184199E-2</v>
      </c>
      <c r="AB17" s="23">
        <v>0</v>
      </c>
      <c r="AC17" s="23">
        <v>0</v>
      </c>
      <c r="AD17" s="23">
        <v>0</v>
      </c>
      <c r="AE17" s="23"/>
      <c r="AF17" s="23">
        <v>1.9069889339528402E-2</v>
      </c>
      <c r="AG17" s="23">
        <v>4.3738375799987897E-3</v>
      </c>
      <c r="AH17" s="23">
        <v>0</v>
      </c>
      <c r="AI17" s="23">
        <v>1.65767240946426E-2</v>
      </c>
      <c r="AJ17" s="23"/>
      <c r="AK17" s="23">
        <v>2.3656177646106599E-2</v>
      </c>
      <c r="AL17" s="23">
        <v>3.8098554051160401E-3</v>
      </c>
      <c r="AM17" s="23">
        <v>1.1631185174424E-2</v>
      </c>
      <c r="AN17" s="23">
        <v>0</v>
      </c>
      <c r="AO17" s="23"/>
      <c r="AP17" s="23">
        <v>2.12493043672E-2</v>
      </c>
      <c r="AQ17" s="23">
        <v>5.0384940664490799E-3</v>
      </c>
      <c r="AR17" s="23">
        <v>1.5338436896154301E-2</v>
      </c>
      <c r="AS17" s="23"/>
      <c r="AT17" s="23">
        <v>1.25085889198215E-2</v>
      </c>
      <c r="AU17" s="23" t="s">
        <v>80</v>
      </c>
      <c r="AV17" s="23"/>
      <c r="AW17" s="23">
        <v>7.5111307783651401E-3</v>
      </c>
      <c r="AX17" s="23">
        <v>2.64179036002423E-2</v>
      </c>
      <c r="AY17" s="23"/>
      <c r="AZ17" s="23">
        <v>1.29141807613221E-2</v>
      </c>
      <c r="BA17" s="23">
        <v>1.2178994606003701E-2</v>
      </c>
    </row>
    <row r="18" spans="2:53" x14ac:dyDescent="0.35">
      <c r="B18" t="s">
        <v>561</v>
      </c>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BA19"/>
  <sheetViews>
    <sheetView showGridLines="0" topLeftCell="A2" workbookViewId="0">
      <pane xSplit="2" topLeftCell="C1" activePane="topRight" state="frozen"/>
      <selection pane="topRight" activeCell="AG15" sqref="AG1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130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x14ac:dyDescent="0.35">
      <c r="B9" s="37" t="s">
        <v>125</v>
      </c>
      <c r="C9" s="36">
        <v>0.27489439603548899</v>
      </c>
      <c r="D9" s="14">
        <v>0.26581158416197298</v>
      </c>
      <c r="E9" s="14">
        <v>0.285915539005412</v>
      </c>
      <c r="F9" s="14"/>
      <c r="G9" s="14">
        <v>0.35435805878683901</v>
      </c>
      <c r="H9" s="14">
        <v>0.36787163336698903</v>
      </c>
      <c r="I9" s="14">
        <v>0.31185119884301998</v>
      </c>
      <c r="J9" s="14">
        <v>0.25779437208488398</v>
      </c>
      <c r="K9" s="14">
        <v>0.151200737207311</v>
      </c>
      <c r="L9" s="14">
        <v>0.22223355411092899</v>
      </c>
      <c r="M9" s="14"/>
      <c r="N9" s="14">
        <v>0.335123423235128</v>
      </c>
      <c r="O9" s="14">
        <v>0.275720573381175</v>
      </c>
      <c r="P9" s="14">
        <v>0.23672959261793999</v>
      </c>
      <c r="Q9" s="14">
        <v>0.176466671844898</v>
      </c>
      <c r="R9" s="14"/>
      <c r="S9" s="14">
        <v>0.37147244226166498</v>
      </c>
      <c r="T9" s="14">
        <v>0.17036393966403299</v>
      </c>
      <c r="U9" s="14">
        <v>0.25289088089668899</v>
      </c>
      <c r="V9" s="14">
        <v>0.152542793462069</v>
      </c>
      <c r="W9" s="14">
        <v>0.25802787723417597</v>
      </c>
      <c r="X9" s="14">
        <v>0.32150534295358801</v>
      </c>
      <c r="Y9" s="14">
        <v>0.207060713025504</v>
      </c>
      <c r="Z9" s="14">
        <v>0.47865218035498902</v>
      </c>
      <c r="AA9" s="14">
        <v>0.312893915910533</v>
      </c>
      <c r="AB9" s="14">
        <v>0.25832599901978098</v>
      </c>
      <c r="AC9" s="14">
        <v>0.26984569866205699</v>
      </c>
      <c r="AD9" s="14">
        <v>0.248622525312374</v>
      </c>
      <c r="AE9" s="14"/>
      <c r="AF9" s="14">
        <v>0.26069340556568799</v>
      </c>
      <c r="AG9" s="14">
        <v>0.25169881134644601</v>
      </c>
      <c r="AH9" s="14">
        <v>0.25495531475782601</v>
      </c>
      <c r="AI9" s="14">
        <v>0.36253988088210298</v>
      </c>
      <c r="AJ9" s="14"/>
      <c r="AK9" s="14">
        <v>0.29736889124292998</v>
      </c>
      <c r="AL9" s="14">
        <v>0.28546174717631501</v>
      </c>
      <c r="AM9" s="14">
        <v>0.23737382252776801</v>
      </c>
      <c r="AN9" s="14">
        <v>0.221359938308377</v>
      </c>
      <c r="AO9" s="14"/>
      <c r="AP9" s="14">
        <v>0.270773802260945</v>
      </c>
      <c r="AQ9" s="14">
        <v>0.31037481528123201</v>
      </c>
      <c r="AR9" s="14">
        <v>0.216835477742778</v>
      </c>
      <c r="AS9" s="14"/>
      <c r="AT9" s="14">
        <v>0.27489439603548899</v>
      </c>
      <c r="AU9" s="14" t="s">
        <v>80</v>
      </c>
      <c r="AV9" s="14"/>
      <c r="AW9" s="14">
        <v>0.29051571632529299</v>
      </c>
      <c r="AX9" s="14">
        <v>9.1971436522265401E-2</v>
      </c>
      <c r="AY9" s="14"/>
      <c r="AZ9" s="14">
        <v>0.28565975275726602</v>
      </c>
      <c r="BA9" s="14">
        <v>0.26614619156325298</v>
      </c>
    </row>
    <row r="10" spans="2:53" x14ac:dyDescent="0.35">
      <c r="B10" s="15" t="s">
        <v>126</v>
      </c>
      <c r="C10" s="14">
        <v>0.215305387712037</v>
      </c>
      <c r="D10" s="14">
        <v>0.21907037435953799</v>
      </c>
      <c r="E10" s="14">
        <v>0.211776712612777</v>
      </c>
      <c r="F10" s="14"/>
      <c r="G10" s="14">
        <v>0.327060388321325</v>
      </c>
      <c r="H10" s="14">
        <v>0.31541041862107699</v>
      </c>
      <c r="I10" s="14">
        <v>0.23532770654629101</v>
      </c>
      <c r="J10" s="14">
        <v>0.176786336742393</v>
      </c>
      <c r="K10" s="14">
        <v>0.184572005134164</v>
      </c>
      <c r="L10" s="14">
        <v>0.109816367356192</v>
      </c>
      <c r="M10" s="14"/>
      <c r="N10" s="14">
        <v>0.17952780176357</v>
      </c>
      <c r="O10" s="14">
        <v>0.24299102592011901</v>
      </c>
      <c r="P10" s="14">
        <v>0.22587004157757601</v>
      </c>
      <c r="Q10" s="14">
        <v>0.24672393906502199</v>
      </c>
      <c r="R10" s="14"/>
      <c r="S10" s="14">
        <v>0.24900884996143599</v>
      </c>
      <c r="T10" s="14">
        <v>0.27272970940261698</v>
      </c>
      <c r="U10" s="14">
        <v>0.187987629146327</v>
      </c>
      <c r="V10" s="14">
        <v>0.23976148516849599</v>
      </c>
      <c r="W10" s="14">
        <v>0.17658517520650299</v>
      </c>
      <c r="X10" s="14">
        <v>0.16915595561329599</v>
      </c>
      <c r="Y10" s="14">
        <v>0.28030437566788002</v>
      </c>
      <c r="Z10" s="14">
        <v>0.115344087650046</v>
      </c>
      <c r="AA10" s="14">
        <v>0.185155991683983</v>
      </c>
      <c r="AB10" s="14">
        <v>0.24687781167947001</v>
      </c>
      <c r="AC10" s="14">
        <v>0.15100837569669201</v>
      </c>
      <c r="AD10" s="14">
        <v>8.1147380372676894E-2</v>
      </c>
      <c r="AE10" s="14"/>
      <c r="AF10" s="14">
        <v>0.160533715492752</v>
      </c>
      <c r="AG10" s="14">
        <v>0.30242842817568999</v>
      </c>
      <c r="AH10" s="14">
        <v>0.145768028152614</v>
      </c>
      <c r="AI10" s="14">
        <v>0.27292754600454999</v>
      </c>
      <c r="AJ10" s="14"/>
      <c r="AK10" s="14">
        <v>0.19307278546524101</v>
      </c>
      <c r="AL10" s="14">
        <v>0.25423491163715201</v>
      </c>
      <c r="AM10" s="14">
        <v>0.187267017915518</v>
      </c>
      <c r="AN10" s="14">
        <v>0.24801629927048799</v>
      </c>
      <c r="AO10" s="14"/>
      <c r="AP10" s="14">
        <v>0.17327951417697701</v>
      </c>
      <c r="AQ10" s="14">
        <v>0.269870621962779</v>
      </c>
      <c r="AR10" s="14">
        <v>0.17769855626344599</v>
      </c>
      <c r="AS10" s="14"/>
      <c r="AT10" s="14">
        <v>0.215305387712037</v>
      </c>
      <c r="AU10" s="14" t="s">
        <v>80</v>
      </c>
      <c r="AV10" s="14"/>
      <c r="AW10" s="14">
        <v>0.22040256165824501</v>
      </c>
      <c r="AX10" s="14">
        <v>0.19809522583712599</v>
      </c>
      <c r="AY10" s="14"/>
      <c r="AZ10" s="14">
        <v>0.22344922312344401</v>
      </c>
      <c r="BA10" s="14">
        <v>0.208687498569256</v>
      </c>
    </row>
    <row r="11" spans="2:53" x14ac:dyDescent="0.35">
      <c r="B11" s="15" t="s">
        <v>127</v>
      </c>
      <c r="C11" s="14">
        <v>0.182102719311727</v>
      </c>
      <c r="D11" s="14">
        <v>0.192434935316356</v>
      </c>
      <c r="E11" s="14">
        <v>0.17112815372068199</v>
      </c>
      <c r="F11" s="14"/>
      <c r="G11" s="14">
        <v>0.19546582613359201</v>
      </c>
      <c r="H11" s="14">
        <v>0.23058283570180399</v>
      </c>
      <c r="I11" s="14">
        <v>0.21085351274154299</v>
      </c>
      <c r="J11" s="14">
        <v>0.20440179298348099</v>
      </c>
      <c r="K11" s="14">
        <v>0.10982449269487</v>
      </c>
      <c r="L11" s="14">
        <v>0.14708367915242901</v>
      </c>
      <c r="M11" s="14"/>
      <c r="N11" s="14">
        <v>0.15956869126182099</v>
      </c>
      <c r="O11" s="14">
        <v>0.18506985896018099</v>
      </c>
      <c r="P11" s="14">
        <v>0.21647773642345999</v>
      </c>
      <c r="Q11" s="14">
        <v>0.196147946861084</v>
      </c>
      <c r="R11" s="14"/>
      <c r="S11" s="14">
        <v>0.213535067273423</v>
      </c>
      <c r="T11" s="14">
        <v>0.158645018510261</v>
      </c>
      <c r="U11" s="14">
        <v>0.17544825383337001</v>
      </c>
      <c r="V11" s="14">
        <v>0.14881421819778501</v>
      </c>
      <c r="W11" s="14">
        <v>0.26737426512868301</v>
      </c>
      <c r="X11" s="14">
        <v>0.185900051489408</v>
      </c>
      <c r="Y11" s="14">
        <v>0.13627680764098499</v>
      </c>
      <c r="Z11" s="14">
        <v>0.14504070736622801</v>
      </c>
      <c r="AA11" s="14">
        <v>0.121673157065012</v>
      </c>
      <c r="AB11" s="14">
        <v>0.179258096709936</v>
      </c>
      <c r="AC11" s="14">
        <v>0.28661659990773303</v>
      </c>
      <c r="AD11" s="14">
        <v>0.24972164424513801</v>
      </c>
      <c r="AE11" s="14"/>
      <c r="AF11" s="14">
        <v>0.19589591893536701</v>
      </c>
      <c r="AG11" s="14">
        <v>0.21518955192662401</v>
      </c>
      <c r="AH11" s="14">
        <v>0.12370360503149</v>
      </c>
      <c r="AI11" s="14">
        <v>0.14361273644231201</v>
      </c>
      <c r="AJ11" s="14"/>
      <c r="AK11" s="14">
        <v>0.18384370471821199</v>
      </c>
      <c r="AL11" s="14">
        <v>0.197712183361968</v>
      </c>
      <c r="AM11" s="14">
        <v>0.15773892526828601</v>
      </c>
      <c r="AN11" s="14">
        <v>0.16914723070387699</v>
      </c>
      <c r="AO11" s="14"/>
      <c r="AP11" s="14">
        <v>0.19519224648803701</v>
      </c>
      <c r="AQ11" s="14">
        <v>0.18238878024717001</v>
      </c>
      <c r="AR11" s="14">
        <v>0.20940248832977701</v>
      </c>
      <c r="AS11" s="14"/>
      <c r="AT11" s="14">
        <v>0.182102719311727</v>
      </c>
      <c r="AU11" s="14" t="s">
        <v>80</v>
      </c>
      <c r="AV11" s="14"/>
      <c r="AW11" s="14">
        <v>0.184976696630968</v>
      </c>
      <c r="AX11" s="14">
        <v>0.195035287772407</v>
      </c>
      <c r="AY11" s="14"/>
      <c r="AZ11" s="14">
        <v>0.144765438125356</v>
      </c>
      <c r="BA11" s="14">
        <v>0.212443949862406</v>
      </c>
    </row>
    <row r="12" spans="2:53" x14ac:dyDescent="0.35">
      <c r="B12" s="15" t="s">
        <v>128</v>
      </c>
      <c r="C12" s="14">
        <v>0.14476730438618099</v>
      </c>
      <c r="D12" s="14">
        <v>0.135666140040582</v>
      </c>
      <c r="E12" s="14">
        <v>0.15224002068387699</v>
      </c>
      <c r="F12" s="14"/>
      <c r="G12" s="14">
        <v>6.7495171773590698E-2</v>
      </c>
      <c r="H12" s="14">
        <v>6.9384985798049706E-2</v>
      </c>
      <c r="I12" s="14">
        <v>0.17108393429718899</v>
      </c>
      <c r="J12" s="14">
        <v>0.16061823359025401</v>
      </c>
      <c r="K12" s="14">
        <v>0.272994461365833</v>
      </c>
      <c r="L12" s="14">
        <v>0.133497802416149</v>
      </c>
      <c r="M12" s="14"/>
      <c r="N12" s="14">
        <v>0.138748385854012</v>
      </c>
      <c r="O12" s="14">
        <v>0.14182221011409299</v>
      </c>
      <c r="P12" s="14">
        <v>0.16163369927886101</v>
      </c>
      <c r="Q12" s="14">
        <v>0.135115609210055</v>
      </c>
      <c r="R12" s="14"/>
      <c r="S12" s="14">
        <v>9.1212074852913494E-2</v>
      </c>
      <c r="T12" s="14">
        <v>0.15221337402832399</v>
      </c>
      <c r="U12" s="14">
        <v>0.15129721585028599</v>
      </c>
      <c r="V12" s="14">
        <v>0.20675156524854499</v>
      </c>
      <c r="W12" s="14">
        <v>0.14623695911333501</v>
      </c>
      <c r="X12" s="14">
        <v>0.13431423868842701</v>
      </c>
      <c r="Y12" s="14">
        <v>0.19990282550798899</v>
      </c>
      <c r="Z12" s="14">
        <v>3.55855918790422E-2</v>
      </c>
      <c r="AA12" s="14">
        <v>0.14810709998597099</v>
      </c>
      <c r="AB12" s="14">
        <v>0.106143338818443</v>
      </c>
      <c r="AC12" s="14">
        <v>0.20334100306981401</v>
      </c>
      <c r="AD12" s="14">
        <v>0.32474484275861698</v>
      </c>
      <c r="AE12" s="14"/>
      <c r="AF12" s="14">
        <v>0.14750938395775601</v>
      </c>
      <c r="AG12" s="14">
        <v>0.111410410603011</v>
      </c>
      <c r="AH12" s="14">
        <v>0.18403863118321501</v>
      </c>
      <c r="AI12" s="14">
        <v>0.12168374645006499</v>
      </c>
      <c r="AJ12" s="14"/>
      <c r="AK12" s="14">
        <v>0.127294322535173</v>
      </c>
      <c r="AL12" s="14">
        <v>0.109237976277146</v>
      </c>
      <c r="AM12" s="14">
        <v>0.20107945160635701</v>
      </c>
      <c r="AN12" s="14">
        <v>0.15084106658525401</v>
      </c>
      <c r="AO12" s="14"/>
      <c r="AP12" s="14">
        <v>0.13196549737176999</v>
      </c>
      <c r="AQ12" s="14">
        <v>0.11860126390714</v>
      </c>
      <c r="AR12" s="14">
        <v>0.18998651727115601</v>
      </c>
      <c r="AS12" s="14"/>
      <c r="AT12" s="14">
        <v>0.14476730438618099</v>
      </c>
      <c r="AU12" s="14" t="s">
        <v>80</v>
      </c>
      <c r="AV12" s="14"/>
      <c r="AW12" s="14">
        <v>0.140995097264525</v>
      </c>
      <c r="AX12" s="14">
        <v>0.18998177234633701</v>
      </c>
      <c r="AY12" s="14"/>
      <c r="AZ12" s="14">
        <v>0.16040657023281499</v>
      </c>
      <c r="BA12" s="14">
        <v>0.132058436583849</v>
      </c>
    </row>
    <row r="13" spans="2:53" x14ac:dyDescent="0.35">
      <c r="B13" s="15" t="s">
        <v>129</v>
      </c>
      <c r="C13" s="14">
        <v>0.17695070153519801</v>
      </c>
      <c r="D13" s="14">
        <v>0.18701696612155</v>
      </c>
      <c r="E13" s="14">
        <v>0.166257153958737</v>
      </c>
      <c r="F13" s="14"/>
      <c r="G13" s="14">
        <v>4.0774727789574201E-2</v>
      </c>
      <c r="H13" s="14">
        <v>1.6750126512080101E-2</v>
      </c>
      <c r="I13" s="14">
        <v>6.2855338148205403E-2</v>
      </c>
      <c r="J13" s="14">
        <v>0.19054395406734001</v>
      </c>
      <c r="K13" s="14">
        <v>0.28140830359782198</v>
      </c>
      <c r="L13" s="14">
        <v>0.38150915839865901</v>
      </c>
      <c r="M13" s="14"/>
      <c r="N13" s="14">
        <v>0.18365678586579401</v>
      </c>
      <c r="O13" s="14">
        <v>0.14255064614448401</v>
      </c>
      <c r="P13" s="14">
        <v>0.149905326363964</v>
      </c>
      <c r="Q13" s="14">
        <v>0.24554583301894201</v>
      </c>
      <c r="R13" s="14"/>
      <c r="S13" s="14">
        <v>7.4771565650561797E-2</v>
      </c>
      <c r="T13" s="14">
        <v>0.23603658068007599</v>
      </c>
      <c r="U13" s="14">
        <v>0.23237602027332799</v>
      </c>
      <c r="V13" s="14">
        <v>0.235954184626092</v>
      </c>
      <c r="W13" s="14">
        <v>0.12532410686723</v>
      </c>
      <c r="X13" s="14">
        <v>0.18912441125528201</v>
      </c>
      <c r="Y13" s="14">
        <v>0.176455278157643</v>
      </c>
      <c r="Z13" s="14">
        <v>0.22537743274969499</v>
      </c>
      <c r="AA13" s="14">
        <v>0.22003270574231701</v>
      </c>
      <c r="AB13" s="14">
        <v>0.20939475377236999</v>
      </c>
      <c r="AC13" s="14">
        <v>8.9188322663703995E-2</v>
      </c>
      <c r="AD13" s="14">
        <v>9.5763607311194002E-2</v>
      </c>
      <c r="AE13" s="14"/>
      <c r="AF13" s="14">
        <v>0.22769613223999599</v>
      </c>
      <c r="AG13" s="14">
        <v>0.113509136724986</v>
      </c>
      <c r="AH13" s="14">
        <v>0.29153442087485498</v>
      </c>
      <c r="AI13" s="14">
        <v>8.2659366126327502E-2</v>
      </c>
      <c r="AJ13" s="14"/>
      <c r="AK13" s="14">
        <v>0.186141431182267</v>
      </c>
      <c r="AL13" s="14">
        <v>0.14833271257412001</v>
      </c>
      <c r="AM13" s="14">
        <v>0.216540782682071</v>
      </c>
      <c r="AN13" s="14">
        <v>0.21063546513200401</v>
      </c>
      <c r="AO13" s="14"/>
      <c r="AP13" s="14">
        <v>0.22180625934835599</v>
      </c>
      <c r="AQ13" s="14">
        <v>0.112125000708484</v>
      </c>
      <c r="AR13" s="14">
        <v>0.20607696039284401</v>
      </c>
      <c r="AS13" s="14"/>
      <c r="AT13" s="14">
        <v>0.17695070153519801</v>
      </c>
      <c r="AU13" s="14" t="s">
        <v>80</v>
      </c>
      <c r="AV13" s="14"/>
      <c r="AW13" s="14">
        <v>0.161578514869507</v>
      </c>
      <c r="AX13" s="14">
        <v>0.29010386306999197</v>
      </c>
      <c r="AY13" s="14"/>
      <c r="AZ13" s="14">
        <v>0.17629560451481999</v>
      </c>
      <c r="BA13" s="14">
        <v>0.17748305014486501</v>
      </c>
    </row>
    <row r="14" spans="2:53" x14ac:dyDescent="0.35">
      <c r="B14" s="15" t="s">
        <v>71</v>
      </c>
      <c r="C14" s="23">
        <v>5.9794910193685397E-3</v>
      </c>
      <c r="D14" s="23">
        <v>0</v>
      </c>
      <c r="E14" s="23">
        <v>1.26824200185153E-2</v>
      </c>
      <c r="F14" s="23"/>
      <c r="G14" s="23">
        <v>1.48458271950792E-2</v>
      </c>
      <c r="H14" s="23">
        <v>0</v>
      </c>
      <c r="I14" s="23">
        <v>8.0283094237519892E-3</v>
      </c>
      <c r="J14" s="23">
        <v>9.8553105316483893E-3</v>
      </c>
      <c r="K14" s="23">
        <v>0</v>
      </c>
      <c r="L14" s="23">
        <v>5.8594385656438302E-3</v>
      </c>
      <c r="M14" s="23"/>
      <c r="N14" s="23">
        <v>3.3749120196749699E-3</v>
      </c>
      <c r="O14" s="23">
        <v>1.1845685479948499E-2</v>
      </c>
      <c r="P14" s="23">
        <v>9.3836037381996792E-3</v>
      </c>
      <c r="Q14" s="23">
        <v>0</v>
      </c>
      <c r="R14" s="23"/>
      <c r="S14" s="23">
        <v>0</v>
      </c>
      <c r="T14" s="23">
        <v>1.00113777146878E-2</v>
      </c>
      <c r="U14" s="23">
        <v>0</v>
      </c>
      <c r="V14" s="23">
        <v>1.6175753297012999E-2</v>
      </c>
      <c r="W14" s="23">
        <v>2.6451616450073299E-2</v>
      </c>
      <c r="X14" s="23">
        <v>0</v>
      </c>
      <c r="Y14" s="23">
        <v>0</v>
      </c>
      <c r="Z14" s="23">
        <v>0</v>
      </c>
      <c r="AA14" s="23">
        <v>1.2137129612184199E-2</v>
      </c>
      <c r="AB14" s="23">
        <v>0</v>
      </c>
      <c r="AC14" s="23">
        <v>0</v>
      </c>
      <c r="AD14" s="23">
        <v>0</v>
      </c>
      <c r="AE14" s="23"/>
      <c r="AF14" s="23">
        <v>7.6714438084411604E-3</v>
      </c>
      <c r="AG14" s="23">
        <v>5.7636612232431104E-3</v>
      </c>
      <c r="AH14" s="23">
        <v>0</v>
      </c>
      <c r="AI14" s="23">
        <v>1.65767240946426E-2</v>
      </c>
      <c r="AJ14" s="23"/>
      <c r="AK14" s="23">
        <v>1.2278864856178399E-2</v>
      </c>
      <c r="AL14" s="23">
        <v>5.0204689732984099E-3</v>
      </c>
      <c r="AM14" s="23">
        <v>0</v>
      </c>
      <c r="AN14" s="23">
        <v>0</v>
      </c>
      <c r="AO14" s="23"/>
      <c r="AP14" s="23">
        <v>6.9826803539148E-3</v>
      </c>
      <c r="AQ14" s="23">
        <v>6.6395178931955498E-3</v>
      </c>
      <c r="AR14" s="23">
        <v>0</v>
      </c>
      <c r="AS14" s="23"/>
      <c r="AT14" s="23">
        <v>5.9794910193685397E-3</v>
      </c>
      <c r="AU14" s="23" t="s">
        <v>80</v>
      </c>
      <c r="AV14" s="23"/>
      <c r="AW14" s="23">
        <v>1.5314132514617699E-3</v>
      </c>
      <c r="AX14" s="23">
        <v>3.4812414451872199E-2</v>
      </c>
      <c r="AY14" s="23"/>
      <c r="AZ14" s="23">
        <v>9.4234112463000095E-3</v>
      </c>
      <c r="BA14" s="23">
        <v>3.1808732763707599E-3</v>
      </c>
    </row>
    <row r="15" spans="2:53" x14ac:dyDescent="0.35">
      <c r="B15" t="s">
        <v>561</v>
      </c>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BA17"/>
  <sheetViews>
    <sheetView showGridLines="0" workbookViewId="0">
      <pane xSplit="2" topLeftCell="C1" activePane="topRight" state="frozen"/>
      <selection pane="topRight" activeCell="AF7" sqref="AF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134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185</v>
      </c>
      <c r="D7" s="10">
        <v>93</v>
      </c>
      <c r="E7" s="10">
        <v>92</v>
      </c>
      <c r="F7" s="10"/>
      <c r="G7" s="10">
        <v>21</v>
      </c>
      <c r="H7" s="10">
        <v>47</v>
      </c>
      <c r="I7" s="10">
        <v>38</v>
      </c>
      <c r="J7" s="10">
        <v>27</v>
      </c>
      <c r="K7" s="10">
        <v>16</v>
      </c>
      <c r="L7" s="10">
        <v>36</v>
      </c>
      <c r="M7" s="10"/>
      <c r="N7" s="10">
        <v>96</v>
      </c>
      <c r="O7" s="10">
        <v>45</v>
      </c>
      <c r="P7" s="10">
        <v>27</v>
      </c>
      <c r="Q7" s="10">
        <v>17</v>
      </c>
      <c r="R7" s="10"/>
      <c r="S7" s="10">
        <v>44</v>
      </c>
      <c r="T7" s="10">
        <v>17</v>
      </c>
      <c r="U7" s="10">
        <v>15</v>
      </c>
      <c r="V7" s="10">
        <v>9</v>
      </c>
      <c r="W7" s="10">
        <v>12</v>
      </c>
      <c r="X7" s="10">
        <v>20</v>
      </c>
      <c r="Y7" s="10">
        <v>8</v>
      </c>
      <c r="Z7" s="10">
        <v>12</v>
      </c>
      <c r="AA7" s="10">
        <v>26</v>
      </c>
      <c r="AB7" s="10">
        <v>10</v>
      </c>
      <c r="AC7" s="10">
        <v>9</v>
      </c>
      <c r="AD7" s="10">
        <v>3</v>
      </c>
      <c r="AE7" s="10"/>
      <c r="AF7" s="10">
        <v>67</v>
      </c>
      <c r="AG7" s="10">
        <v>53</v>
      </c>
      <c r="AH7" s="10">
        <v>15</v>
      </c>
      <c r="AI7" s="10">
        <v>19</v>
      </c>
      <c r="AJ7" s="10"/>
      <c r="AK7" s="10">
        <v>47</v>
      </c>
      <c r="AL7" s="10">
        <v>67</v>
      </c>
      <c r="AM7" s="10">
        <v>18</v>
      </c>
      <c r="AN7" s="10">
        <v>16</v>
      </c>
      <c r="AO7" s="10"/>
      <c r="AP7" s="10">
        <v>35</v>
      </c>
      <c r="AQ7" s="10">
        <v>56</v>
      </c>
      <c r="AR7" s="10">
        <v>27</v>
      </c>
      <c r="AS7" s="10"/>
      <c r="AT7" s="10">
        <v>185</v>
      </c>
      <c r="AU7" s="10" t="s">
        <v>79</v>
      </c>
      <c r="AV7" s="10"/>
      <c r="AW7" s="10">
        <v>176</v>
      </c>
      <c r="AX7" s="10">
        <v>3</v>
      </c>
      <c r="AY7" s="10"/>
      <c r="AZ7" s="10">
        <v>87</v>
      </c>
      <c r="BA7" s="10">
        <v>98</v>
      </c>
    </row>
    <row r="8" spans="2:53" ht="30" customHeight="1" x14ac:dyDescent="0.35">
      <c r="B8" s="11" t="s">
        <v>20</v>
      </c>
      <c r="C8" s="11">
        <v>183</v>
      </c>
      <c r="D8" s="11">
        <v>93</v>
      </c>
      <c r="E8" s="11">
        <v>90</v>
      </c>
      <c r="F8" s="11"/>
      <c r="G8" s="11">
        <v>28</v>
      </c>
      <c r="H8" s="11">
        <v>44</v>
      </c>
      <c r="I8" s="11">
        <v>36</v>
      </c>
      <c r="J8" s="11">
        <v>25</v>
      </c>
      <c r="K8" s="11">
        <v>15</v>
      </c>
      <c r="L8" s="11">
        <v>35</v>
      </c>
      <c r="M8" s="11"/>
      <c r="N8" s="11">
        <v>91</v>
      </c>
      <c r="O8" s="11">
        <v>44</v>
      </c>
      <c r="P8" s="11">
        <v>29</v>
      </c>
      <c r="Q8" s="11">
        <v>18</v>
      </c>
      <c r="R8" s="11"/>
      <c r="S8" s="11">
        <v>45</v>
      </c>
      <c r="T8" s="11">
        <v>16</v>
      </c>
      <c r="U8" s="11">
        <v>14</v>
      </c>
      <c r="V8" s="11">
        <v>9</v>
      </c>
      <c r="W8" s="11">
        <v>11</v>
      </c>
      <c r="X8" s="11">
        <v>20</v>
      </c>
      <c r="Y8" s="11">
        <v>8</v>
      </c>
      <c r="Z8" s="11">
        <v>12</v>
      </c>
      <c r="AA8" s="11">
        <v>25</v>
      </c>
      <c r="AB8" s="11">
        <v>11</v>
      </c>
      <c r="AC8" s="11">
        <v>9</v>
      </c>
      <c r="AD8" s="11">
        <v>4</v>
      </c>
      <c r="AE8" s="11"/>
      <c r="AF8" s="11">
        <v>64</v>
      </c>
      <c r="AG8" s="11">
        <v>51</v>
      </c>
      <c r="AH8" s="11">
        <v>14</v>
      </c>
      <c r="AI8" s="11">
        <v>21</v>
      </c>
      <c r="AJ8" s="11"/>
      <c r="AK8" s="11">
        <v>45</v>
      </c>
      <c r="AL8" s="11">
        <v>66</v>
      </c>
      <c r="AM8" s="11">
        <v>19</v>
      </c>
      <c r="AN8" s="11">
        <v>15</v>
      </c>
      <c r="AO8" s="11"/>
      <c r="AP8" s="11">
        <v>36</v>
      </c>
      <c r="AQ8" s="11">
        <v>55</v>
      </c>
      <c r="AR8" s="11">
        <v>26</v>
      </c>
      <c r="AS8" s="11"/>
      <c r="AT8" s="11">
        <v>183</v>
      </c>
      <c r="AU8" s="11" t="s">
        <v>79</v>
      </c>
      <c r="AV8" s="11"/>
      <c r="AW8" s="11">
        <v>174</v>
      </c>
      <c r="AX8" s="11">
        <v>3</v>
      </c>
      <c r="AY8" s="11"/>
      <c r="AZ8" s="11">
        <v>85</v>
      </c>
      <c r="BA8" s="11">
        <v>98</v>
      </c>
    </row>
    <row r="9" spans="2:53" x14ac:dyDescent="0.35">
      <c r="B9" s="15" t="s">
        <v>131</v>
      </c>
      <c r="C9" s="14">
        <v>0.70010479264187297</v>
      </c>
      <c r="D9" s="14">
        <v>0.696476333847735</v>
      </c>
      <c r="E9" s="14">
        <v>0.70387559297624802</v>
      </c>
      <c r="F9" s="14"/>
      <c r="G9" s="14">
        <v>0.73892442790343404</v>
      </c>
      <c r="H9" s="14">
        <v>0.58935796201000401</v>
      </c>
      <c r="I9" s="14">
        <v>0.65980557984620303</v>
      </c>
      <c r="J9" s="14">
        <v>0.73293651847154095</v>
      </c>
      <c r="K9" s="14">
        <v>1</v>
      </c>
      <c r="L9" s="14">
        <v>0.70357144742024602</v>
      </c>
      <c r="M9" s="14"/>
      <c r="N9" s="14">
        <v>0.66934314729231403</v>
      </c>
      <c r="O9" s="14">
        <v>0.76154375375425698</v>
      </c>
      <c r="P9" s="14">
        <v>0.75037736650297604</v>
      </c>
      <c r="Q9" s="14">
        <v>0.62432090561848597</v>
      </c>
      <c r="R9" s="14"/>
      <c r="S9" s="14">
        <v>0.66826534291033501</v>
      </c>
      <c r="T9" s="14">
        <v>0.75940796539432298</v>
      </c>
      <c r="U9" s="14">
        <v>0.79485812702401204</v>
      </c>
      <c r="V9" s="14">
        <v>0.66491088027815104</v>
      </c>
      <c r="W9" s="14">
        <v>0.50559943010969</v>
      </c>
      <c r="X9" s="14">
        <v>0.81799661765225695</v>
      </c>
      <c r="Y9" s="14">
        <v>0.66245491668040402</v>
      </c>
      <c r="Z9" s="14">
        <v>0.76185742526559197</v>
      </c>
      <c r="AA9" s="14">
        <v>0.65207298516437695</v>
      </c>
      <c r="AB9" s="14">
        <v>0.78585763517323304</v>
      </c>
      <c r="AC9" s="14">
        <v>0.75902764209613005</v>
      </c>
      <c r="AD9" s="14">
        <v>0.32638788569427402</v>
      </c>
      <c r="AE9" s="14"/>
      <c r="AF9" s="14">
        <v>0.75243159852812902</v>
      </c>
      <c r="AG9" s="14">
        <v>0.69690529292434999</v>
      </c>
      <c r="AH9" s="14">
        <v>0.65847585194027103</v>
      </c>
      <c r="AI9" s="14">
        <v>0.56618335992846702</v>
      </c>
      <c r="AJ9" s="14"/>
      <c r="AK9" s="14">
        <v>0.73470788742254001</v>
      </c>
      <c r="AL9" s="14">
        <v>0.736079946060335</v>
      </c>
      <c r="AM9" s="14">
        <v>0.64031958996054295</v>
      </c>
      <c r="AN9" s="14">
        <v>0.69682024257012098</v>
      </c>
      <c r="AO9" s="14"/>
      <c r="AP9" s="14">
        <v>0.76399218635046895</v>
      </c>
      <c r="AQ9" s="14">
        <v>0.71691980390066801</v>
      </c>
      <c r="AR9" s="14">
        <v>0.63228981524386396</v>
      </c>
      <c r="AS9" s="14"/>
      <c r="AT9" s="14">
        <v>0.70010479264187297</v>
      </c>
      <c r="AU9" s="14" t="s">
        <v>80</v>
      </c>
      <c r="AV9" s="14"/>
      <c r="AW9" s="14">
        <v>0.70774255863630398</v>
      </c>
      <c r="AX9" s="14">
        <v>1</v>
      </c>
      <c r="AY9" s="14"/>
      <c r="AZ9" s="14">
        <v>0.73707067682648697</v>
      </c>
      <c r="BA9" s="14">
        <v>0.66786290957591299</v>
      </c>
    </row>
    <row r="10" spans="2:53" x14ac:dyDescent="0.35">
      <c r="B10" s="15" t="s">
        <v>132</v>
      </c>
      <c r="C10" s="14">
        <v>0.25336664423403499</v>
      </c>
      <c r="D10" s="14">
        <v>0.28379274133337001</v>
      </c>
      <c r="E10" s="14">
        <v>0.22174695564854899</v>
      </c>
      <c r="F10" s="14"/>
      <c r="G10" s="14">
        <v>0.26107557209656601</v>
      </c>
      <c r="H10" s="14">
        <v>0.36500304053810401</v>
      </c>
      <c r="I10" s="14">
        <v>0.23771391455601801</v>
      </c>
      <c r="J10" s="14">
        <v>0.228511051627173</v>
      </c>
      <c r="K10" s="14">
        <v>0</v>
      </c>
      <c r="L10" s="14">
        <v>0.24495019557790099</v>
      </c>
      <c r="M10" s="14"/>
      <c r="N10" s="14">
        <v>0.280239723333221</v>
      </c>
      <c r="O10" s="14">
        <v>0.217346236537066</v>
      </c>
      <c r="P10" s="14">
        <v>0.21292610512700799</v>
      </c>
      <c r="Q10" s="14">
        <v>0.27157467777706101</v>
      </c>
      <c r="R10" s="14"/>
      <c r="S10" s="14">
        <v>0.29087873686761001</v>
      </c>
      <c r="T10" s="14">
        <v>0.18133075189322201</v>
      </c>
      <c r="U10" s="14">
        <v>0.20514187297598799</v>
      </c>
      <c r="V10" s="14">
        <v>0.33508911972184902</v>
      </c>
      <c r="W10" s="14">
        <v>0.49440056989031</v>
      </c>
      <c r="X10" s="14">
        <v>0.13705951136982999</v>
      </c>
      <c r="Y10" s="14">
        <v>0.33754508331959598</v>
      </c>
      <c r="Z10" s="14">
        <v>0.16264909452200099</v>
      </c>
      <c r="AA10" s="14">
        <v>0.188414081609349</v>
      </c>
      <c r="AB10" s="14">
        <v>0.21414236482676699</v>
      </c>
      <c r="AC10" s="14">
        <v>0.24097235790386901</v>
      </c>
      <c r="AD10" s="14">
        <v>0.67361211430572598</v>
      </c>
      <c r="AE10" s="14"/>
      <c r="AF10" s="14">
        <v>0.21861975110522799</v>
      </c>
      <c r="AG10" s="14">
        <v>0.22995089710779401</v>
      </c>
      <c r="AH10" s="14">
        <v>0.34152414805972903</v>
      </c>
      <c r="AI10" s="14">
        <v>0.38112967036071299</v>
      </c>
      <c r="AJ10" s="14"/>
      <c r="AK10" s="14">
        <v>0.18423220779604399</v>
      </c>
      <c r="AL10" s="14">
        <v>0.22192134217433901</v>
      </c>
      <c r="AM10" s="14">
        <v>0.253251882047625</v>
      </c>
      <c r="AN10" s="14">
        <v>0.30317975742987902</v>
      </c>
      <c r="AO10" s="14"/>
      <c r="AP10" s="14">
        <v>0.20938733848744201</v>
      </c>
      <c r="AQ10" s="14">
        <v>0.21475036162526501</v>
      </c>
      <c r="AR10" s="14">
        <v>0.28958527280479801</v>
      </c>
      <c r="AS10" s="14"/>
      <c r="AT10" s="14">
        <v>0.25336664423403499</v>
      </c>
      <c r="AU10" s="14" t="s">
        <v>80</v>
      </c>
      <c r="AV10" s="14"/>
      <c r="AW10" s="14">
        <v>0.25467937982297401</v>
      </c>
      <c r="AX10" s="14">
        <v>0</v>
      </c>
      <c r="AY10" s="14"/>
      <c r="AZ10" s="14">
        <v>0.21717037689721999</v>
      </c>
      <c r="BA10" s="14">
        <v>0.28493726251194201</v>
      </c>
    </row>
    <row r="11" spans="2:53" x14ac:dyDescent="0.35">
      <c r="B11" s="15" t="s">
        <v>133</v>
      </c>
      <c r="C11" s="14">
        <v>4.1355139886566902E-2</v>
      </c>
      <c r="D11" s="14">
        <v>9.5793666027359902E-3</v>
      </c>
      <c r="E11" s="14">
        <v>7.4377451375203005E-2</v>
      </c>
      <c r="F11" s="14"/>
      <c r="G11" s="14">
        <v>0</v>
      </c>
      <c r="H11" s="14">
        <v>4.56389974518914E-2</v>
      </c>
      <c r="I11" s="14">
        <v>7.6512729936285204E-2</v>
      </c>
      <c r="J11" s="14">
        <v>3.8552429901285899E-2</v>
      </c>
      <c r="K11" s="14">
        <v>0</v>
      </c>
      <c r="L11" s="14">
        <v>5.1478357001852597E-2</v>
      </c>
      <c r="M11" s="14"/>
      <c r="N11" s="14">
        <v>4.0018857994113297E-2</v>
      </c>
      <c r="O11" s="14">
        <v>2.11100097086779E-2</v>
      </c>
      <c r="P11" s="14">
        <v>3.6696528370016003E-2</v>
      </c>
      <c r="Q11" s="14">
        <v>0.10410441660445301</v>
      </c>
      <c r="R11" s="14"/>
      <c r="S11" s="14">
        <v>4.0855920222055697E-2</v>
      </c>
      <c r="T11" s="14">
        <v>5.9261282712454601E-2</v>
      </c>
      <c r="U11" s="14">
        <v>0</v>
      </c>
      <c r="V11" s="14">
        <v>0</v>
      </c>
      <c r="W11" s="14">
        <v>0</v>
      </c>
      <c r="X11" s="14">
        <v>4.4943870977912498E-2</v>
      </c>
      <c r="Y11" s="14">
        <v>0</v>
      </c>
      <c r="Z11" s="14">
        <v>7.5493480212406802E-2</v>
      </c>
      <c r="AA11" s="14">
        <v>0.12113517965800399</v>
      </c>
      <c r="AB11" s="14">
        <v>0</v>
      </c>
      <c r="AC11" s="14">
        <v>0</v>
      </c>
      <c r="AD11" s="14">
        <v>0</v>
      </c>
      <c r="AE11" s="14"/>
      <c r="AF11" s="14">
        <v>2.8948650366642899E-2</v>
      </c>
      <c r="AG11" s="14">
        <v>5.4586162547384701E-2</v>
      </c>
      <c r="AH11" s="14">
        <v>0</v>
      </c>
      <c r="AI11" s="14">
        <v>5.2686969710820097E-2</v>
      </c>
      <c r="AJ11" s="14"/>
      <c r="AK11" s="14">
        <v>8.1059904781416198E-2</v>
      </c>
      <c r="AL11" s="14">
        <v>2.7745852207003801E-2</v>
      </c>
      <c r="AM11" s="14">
        <v>0.106428527991833</v>
      </c>
      <c r="AN11" s="14">
        <v>0</v>
      </c>
      <c r="AO11" s="14"/>
      <c r="AP11" s="14">
        <v>2.6620475162089499E-2</v>
      </c>
      <c r="AQ11" s="14">
        <v>5.0993562586861101E-2</v>
      </c>
      <c r="AR11" s="14">
        <v>7.8124911951337694E-2</v>
      </c>
      <c r="AS11" s="14"/>
      <c r="AT11" s="14">
        <v>4.1355139886566902E-2</v>
      </c>
      <c r="AU11" s="14" t="s">
        <v>80</v>
      </c>
      <c r="AV11" s="14"/>
      <c r="AW11" s="14">
        <v>3.2135213059194603E-2</v>
      </c>
      <c r="AX11" s="14">
        <v>0</v>
      </c>
      <c r="AY11" s="14"/>
      <c r="AZ11" s="14">
        <v>4.57589462762924E-2</v>
      </c>
      <c r="BA11" s="14">
        <v>3.7514111495265602E-2</v>
      </c>
    </row>
    <row r="12" spans="2:53" x14ac:dyDescent="0.35">
      <c r="B12" s="15" t="s">
        <v>71</v>
      </c>
      <c r="C12" s="23">
        <v>5.17342323752533E-3</v>
      </c>
      <c r="D12" s="23">
        <v>1.01515582161587E-2</v>
      </c>
      <c r="E12" s="23">
        <v>0</v>
      </c>
      <c r="F12" s="23"/>
      <c r="G12" s="23">
        <v>0</v>
      </c>
      <c r="H12" s="23">
        <v>0</v>
      </c>
      <c r="I12" s="23">
        <v>2.5967775661493601E-2</v>
      </c>
      <c r="J12" s="23">
        <v>0</v>
      </c>
      <c r="K12" s="23">
        <v>0</v>
      </c>
      <c r="L12" s="23">
        <v>0</v>
      </c>
      <c r="M12" s="23"/>
      <c r="N12" s="23">
        <v>1.0398271380352099E-2</v>
      </c>
      <c r="O12" s="23">
        <v>0</v>
      </c>
      <c r="P12" s="23">
        <v>0</v>
      </c>
      <c r="Q12" s="23">
        <v>0</v>
      </c>
      <c r="R12" s="23"/>
      <c r="S12" s="23">
        <v>0</v>
      </c>
      <c r="T12" s="23">
        <v>0</v>
      </c>
      <c r="U12" s="23">
        <v>0</v>
      </c>
      <c r="V12" s="23">
        <v>0</v>
      </c>
      <c r="W12" s="23">
        <v>0</v>
      </c>
      <c r="X12" s="23">
        <v>0</v>
      </c>
      <c r="Y12" s="23">
        <v>0</v>
      </c>
      <c r="Z12" s="23">
        <v>0</v>
      </c>
      <c r="AA12" s="23">
        <v>3.8377753568270098E-2</v>
      </c>
      <c r="AB12" s="23">
        <v>0</v>
      </c>
      <c r="AC12" s="23">
        <v>0</v>
      </c>
      <c r="AD12" s="23">
        <v>0</v>
      </c>
      <c r="AE12" s="23"/>
      <c r="AF12" s="23">
        <v>0</v>
      </c>
      <c r="AG12" s="23">
        <v>1.85576474204713E-2</v>
      </c>
      <c r="AH12" s="23">
        <v>0</v>
      </c>
      <c r="AI12" s="23">
        <v>0</v>
      </c>
      <c r="AJ12" s="23"/>
      <c r="AK12" s="23">
        <v>0</v>
      </c>
      <c r="AL12" s="23">
        <v>1.4252859558322501E-2</v>
      </c>
      <c r="AM12" s="23">
        <v>0</v>
      </c>
      <c r="AN12" s="23">
        <v>0</v>
      </c>
      <c r="AO12" s="23"/>
      <c r="AP12" s="23">
        <v>0</v>
      </c>
      <c r="AQ12" s="23">
        <v>1.7336271887206399E-2</v>
      </c>
      <c r="AR12" s="23">
        <v>0</v>
      </c>
      <c r="AS12" s="23"/>
      <c r="AT12" s="23">
        <v>5.17342323752533E-3</v>
      </c>
      <c r="AU12" s="23" t="s">
        <v>80</v>
      </c>
      <c r="AV12" s="23"/>
      <c r="AW12" s="23">
        <v>5.4428484815274899E-3</v>
      </c>
      <c r="AX12" s="23">
        <v>0</v>
      </c>
      <c r="AY12" s="23"/>
      <c r="AZ12" s="23">
        <v>0</v>
      </c>
      <c r="BA12" s="23">
        <v>9.6857164168789693E-3</v>
      </c>
    </row>
    <row r="13" spans="2:53" x14ac:dyDescent="0.35">
      <c r="B13" t="s">
        <v>562</v>
      </c>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BA22"/>
  <sheetViews>
    <sheetView showGridLines="0" workbookViewId="0">
      <pane xSplit="2" topLeftCell="C1" activePane="topRight" state="frozen"/>
      <selection pane="topRight" activeCell="AD7" sqref="AD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136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x14ac:dyDescent="0.35">
      <c r="B9" s="15" t="s">
        <v>118</v>
      </c>
      <c r="C9" s="14">
        <v>0.172731964938629</v>
      </c>
      <c r="D9" s="14">
        <v>0.19386155005949901</v>
      </c>
      <c r="E9" s="14">
        <v>0.149658199059541</v>
      </c>
      <c r="F9" s="14"/>
      <c r="G9" s="14">
        <v>0.42896122038775902</v>
      </c>
      <c r="H9" s="14">
        <v>0.27642995741246501</v>
      </c>
      <c r="I9" s="14">
        <v>0.25910052241184101</v>
      </c>
      <c r="J9" s="14">
        <v>7.5005927554878296E-2</v>
      </c>
      <c r="K9" s="14">
        <v>1.9686851392937299E-2</v>
      </c>
      <c r="L9" s="14">
        <v>5.4048390254198997E-2</v>
      </c>
      <c r="M9" s="14"/>
      <c r="N9" s="14">
        <v>0.16000175724348001</v>
      </c>
      <c r="O9" s="14">
        <v>0.175555769174562</v>
      </c>
      <c r="P9" s="14">
        <v>0.170477508971452</v>
      </c>
      <c r="Q9" s="14">
        <v>0.21340088562318801</v>
      </c>
      <c r="R9" s="14"/>
      <c r="S9" s="14">
        <v>0.23785160293553501</v>
      </c>
      <c r="T9" s="14">
        <v>0.11945144904338099</v>
      </c>
      <c r="U9" s="14">
        <v>0.23964885973099301</v>
      </c>
      <c r="V9" s="14">
        <v>9.9953779668487897E-2</v>
      </c>
      <c r="W9" s="14">
        <v>0.15810565344844099</v>
      </c>
      <c r="X9" s="14">
        <v>0.32590498282568697</v>
      </c>
      <c r="Y9" s="14">
        <v>0.229451637601053</v>
      </c>
      <c r="Z9" s="14">
        <v>0.183427172461754</v>
      </c>
      <c r="AA9" s="14">
        <v>0.13655891366921399</v>
      </c>
      <c r="AB9" s="14">
        <v>5.3174409553896101E-2</v>
      </c>
      <c r="AC9" s="14">
        <v>3.3182758909907899E-2</v>
      </c>
      <c r="AD9" s="14">
        <v>8.5567673581229603E-2</v>
      </c>
      <c r="AE9" s="14"/>
      <c r="AF9" s="14">
        <v>0.12959747700252999</v>
      </c>
      <c r="AG9" s="14">
        <v>0.22903016456467601</v>
      </c>
      <c r="AH9" s="14">
        <v>9.83653422595024E-2</v>
      </c>
      <c r="AI9" s="14">
        <v>0.18606297536166999</v>
      </c>
      <c r="AJ9" s="14"/>
      <c r="AK9" s="14">
        <v>0.16563656448900399</v>
      </c>
      <c r="AL9" s="14">
        <v>0.236579555659368</v>
      </c>
      <c r="AM9" s="14">
        <v>0.152458470070616</v>
      </c>
      <c r="AN9" s="14">
        <v>9.4677262366412399E-2</v>
      </c>
      <c r="AO9" s="14"/>
      <c r="AP9" s="14">
        <v>0.20283358775184199</v>
      </c>
      <c r="AQ9" s="14">
        <v>0.245828007949495</v>
      </c>
      <c r="AR9" s="14">
        <v>0.153023101607458</v>
      </c>
      <c r="AS9" s="14"/>
      <c r="AT9" s="14">
        <v>0.172731964938629</v>
      </c>
      <c r="AU9" s="14" t="s">
        <v>80</v>
      </c>
      <c r="AV9" s="14"/>
      <c r="AW9" s="14">
        <v>0.16563889647447</v>
      </c>
      <c r="AX9" s="14">
        <v>0.38301260191119202</v>
      </c>
      <c r="AY9" s="14"/>
      <c r="AZ9" s="14">
        <v>0.121847603529943</v>
      </c>
      <c r="BA9" s="14">
        <v>0.214081899692009</v>
      </c>
    </row>
    <row r="10" spans="2:53" x14ac:dyDescent="0.35">
      <c r="B10" s="15" t="s">
        <v>115</v>
      </c>
      <c r="C10" s="14">
        <v>0.18777377694224501</v>
      </c>
      <c r="D10" s="14">
        <v>0.15980981106563</v>
      </c>
      <c r="E10" s="14">
        <v>0.21962568594701501</v>
      </c>
      <c r="F10" s="14"/>
      <c r="G10" s="14">
        <v>0.10453957099191</v>
      </c>
      <c r="H10" s="14">
        <v>0.227511226037103</v>
      </c>
      <c r="I10" s="14">
        <v>0.235366941273041</v>
      </c>
      <c r="J10" s="14">
        <v>0.18699471235540899</v>
      </c>
      <c r="K10" s="14">
        <v>0.182313387652877</v>
      </c>
      <c r="L10" s="14">
        <v>0.167304165733621</v>
      </c>
      <c r="M10" s="14"/>
      <c r="N10" s="14">
        <v>0.20036522231433099</v>
      </c>
      <c r="O10" s="14">
        <v>0.191066376880557</v>
      </c>
      <c r="P10" s="14">
        <v>0.18520450288746301</v>
      </c>
      <c r="Q10" s="14">
        <v>0.15385943509057201</v>
      </c>
      <c r="R10" s="14"/>
      <c r="S10" s="14">
        <v>0.21526450064802</v>
      </c>
      <c r="T10" s="14">
        <v>0.26013403861252499</v>
      </c>
      <c r="U10" s="14">
        <v>0.16577893166632299</v>
      </c>
      <c r="V10" s="14">
        <v>0.15609179058008599</v>
      </c>
      <c r="W10" s="14">
        <v>0.15759153065523901</v>
      </c>
      <c r="X10" s="14">
        <v>0.16198827813431599</v>
      </c>
      <c r="Y10" s="14">
        <v>0.13669717454685101</v>
      </c>
      <c r="Z10" s="14">
        <v>0.15647702362680599</v>
      </c>
      <c r="AA10" s="14">
        <v>0.19288361377130001</v>
      </c>
      <c r="AB10" s="14">
        <v>0.154103732532479</v>
      </c>
      <c r="AC10" s="14">
        <v>0.183103602653229</v>
      </c>
      <c r="AD10" s="14">
        <v>0.17691098768387101</v>
      </c>
      <c r="AE10" s="14"/>
      <c r="AF10" s="14">
        <v>0.16240030403552</v>
      </c>
      <c r="AG10" s="14">
        <v>0.22959793004322299</v>
      </c>
      <c r="AH10" s="14">
        <v>0.26659556946233698</v>
      </c>
      <c r="AI10" s="14">
        <v>0.225711736142585</v>
      </c>
      <c r="AJ10" s="14"/>
      <c r="AK10" s="14">
        <v>0.16867421763947699</v>
      </c>
      <c r="AL10" s="14">
        <v>0.220227684952265</v>
      </c>
      <c r="AM10" s="14">
        <v>0.210230509360709</v>
      </c>
      <c r="AN10" s="14">
        <v>0.14889015607236999</v>
      </c>
      <c r="AO10" s="14"/>
      <c r="AP10" s="14">
        <v>0.15993706971054</v>
      </c>
      <c r="AQ10" s="14">
        <v>0.25482970741922201</v>
      </c>
      <c r="AR10" s="14">
        <v>0.180175107152442</v>
      </c>
      <c r="AS10" s="14"/>
      <c r="AT10" s="14">
        <v>0.18777377694224501</v>
      </c>
      <c r="AU10" s="14" t="s">
        <v>80</v>
      </c>
      <c r="AV10" s="14"/>
      <c r="AW10" s="14">
        <v>0.19783670980091</v>
      </c>
      <c r="AX10" s="14">
        <v>8.5028613761832697E-2</v>
      </c>
      <c r="AY10" s="14"/>
      <c r="AZ10" s="14">
        <v>0.21403165623801601</v>
      </c>
      <c r="BA10" s="14">
        <v>0.16643595200774799</v>
      </c>
    </row>
    <row r="11" spans="2:53" ht="29" x14ac:dyDescent="0.35">
      <c r="B11" s="15" t="s">
        <v>116</v>
      </c>
      <c r="C11" s="14">
        <v>0.12272271461277399</v>
      </c>
      <c r="D11" s="14">
        <v>0.110766615756243</v>
      </c>
      <c r="E11" s="14">
        <v>0.13647514159809301</v>
      </c>
      <c r="F11" s="14"/>
      <c r="G11" s="14">
        <v>4.2442868678124503E-2</v>
      </c>
      <c r="H11" s="14">
        <v>0.143923918710615</v>
      </c>
      <c r="I11" s="14">
        <v>7.28525459911947E-2</v>
      </c>
      <c r="J11" s="14">
        <v>0.13561728359327499</v>
      </c>
      <c r="K11" s="14">
        <v>0.14711344050369399</v>
      </c>
      <c r="L11" s="14">
        <v>0.161055464507256</v>
      </c>
      <c r="M11" s="14"/>
      <c r="N11" s="14">
        <v>0.111527098855109</v>
      </c>
      <c r="O11" s="14">
        <v>0.16599389652451599</v>
      </c>
      <c r="P11" s="14">
        <v>7.4752936372737902E-2</v>
      </c>
      <c r="Q11" s="14">
        <v>0.14925318576552801</v>
      </c>
      <c r="R11" s="14"/>
      <c r="S11" s="14">
        <v>0.12120468065218901</v>
      </c>
      <c r="T11" s="14">
        <v>0.10114887647852901</v>
      </c>
      <c r="U11" s="14">
        <v>9.9323027466773794E-2</v>
      </c>
      <c r="V11" s="14">
        <v>9.6579343436815901E-2</v>
      </c>
      <c r="W11" s="14">
        <v>6.1452821487051501E-2</v>
      </c>
      <c r="X11" s="14">
        <v>0.10333266251531099</v>
      </c>
      <c r="Y11" s="14">
        <v>0.211123213920374</v>
      </c>
      <c r="Z11" s="14">
        <v>0.14445298519941099</v>
      </c>
      <c r="AA11" s="14">
        <v>0.147850128677119</v>
      </c>
      <c r="AB11" s="14">
        <v>0.156334826957155</v>
      </c>
      <c r="AC11" s="14">
        <v>0.14283701890464301</v>
      </c>
      <c r="AD11" s="14">
        <v>0.169175332185696</v>
      </c>
      <c r="AE11" s="14"/>
      <c r="AF11" s="14">
        <v>0.135231303005557</v>
      </c>
      <c r="AG11" s="14">
        <v>0.10811348772839</v>
      </c>
      <c r="AH11" s="14">
        <v>0.137980332383695</v>
      </c>
      <c r="AI11" s="14">
        <v>8.4266825567297296E-2</v>
      </c>
      <c r="AJ11" s="14"/>
      <c r="AK11" s="14">
        <v>0.142449973934376</v>
      </c>
      <c r="AL11" s="14">
        <v>0.10865245594692</v>
      </c>
      <c r="AM11" s="14">
        <v>0.13460779746785201</v>
      </c>
      <c r="AN11" s="14">
        <v>0.14136971287779901</v>
      </c>
      <c r="AO11" s="14"/>
      <c r="AP11" s="14">
        <v>0.138937455090165</v>
      </c>
      <c r="AQ11" s="14">
        <v>7.9922846909485007E-2</v>
      </c>
      <c r="AR11" s="14">
        <v>0.142115219621199</v>
      </c>
      <c r="AS11" s="14"/>
      <c r="AT11" s="14">
        <v>0.12272271461277399</v>
      </c>
      <c r="AU11" s="14" t="s">
        <v>80</v>
      </c>
      <c r="AV11" s="14"/>
      <c r="AW11" s="14">
        <v>0.119057830164557</v>
      </c>
      <c r="AX11" s="14">
        <v>0.167834855110784</v>
      </c>
      <c r="AY11" s="14"/>
      <c r="AZ11" s="14">
        <v>0.11746749649839</v>
      </c>
      <c r="BA11" s="14">
        <v>0.12699323938951701</v>
      </c>
    </row>
    <row r="12" spans="2:53" ht="29" x14ac:dyDescent="0.35">
      <c r="B12" s="15" t="s">
        <v>117</v>
      </c>
      <c r="C12" s="14">
        <v>0.14368572708149299</v>
      </c>
      <c r="D12" s="14">
        <v>0.136123983757994</v>
      </c>
      <c r="E12" s="14">
        <v>0.149434218991605</v>
      </c>
      <c r="F12" s="14"/>
      <c r="G12" s="14">
        <v>8.4822397291909601E-2</v>
      </c>
      <c r="H12" s="14">
        <v>0.12380005870210101</v>
      </c>
      <c r="I12" s="14">
        <v>0.13072103963505599</v>
      </c>
      <c r="J12" s="14">
        <v>0.19955863783257199</v>
      </c>
      <c r="K12" s="14">
        <v>0.19225483143052099</v>
      </c>
      <c r="L12" s="14">
        <v>0.13381471342915599</v>
      </c>
      <c r="M12" s="14"/>
      <c r="N12" s="14">
        <v>0.18810544265246801</v>
      </c>
      <c r="O12" s="14">
        <v>7.5804447016986298E-2</v>
      </c>
      <c r="P12" s="14">
        <v>0.16200171452600801</v>
      </c>
      <c r="Q12" s="14">
        <v>0.10931861550973999</v>
      </c>
      <c r="R12" s="14"/>
      <c r="S12" s="14">
        <v>0.13234888648554899</v>
      </c>
      <c r="T12" s="14">
        <v>0.131832041878786</v>
      </c>
      <c r="U12" s="14">
        <v>9.9204336020569994E-2</v>
      </c>
      <c r="V12" s="14">
        <v>0.17548612443238501</v>
      </c>
      <c r="W12" s="14">
        <v>0.12865444226841199</v>
      </c>
      <c r="X12" s="14">
        <v>0.18045786779741901</v>
      </c>
      <c r="Y12" s="14">
        <v>0.132755451821266</v>
      </c>
      <c r="Z12" s="14">
        <v>0.17749680848303501</v>
      </c>
      <c r="AA12" s="14">
        <v>0.107591631016122</v>
      </c>
      <c r="AB12" s="14">
        <v>0.17685618278392801</v>
      </c>
      <c r="AC12" s="14">
        <v>0.21382739783898999</v>
      </c>
      <c r="AD12" s="14">
        <v>0.160976864203866</v>
      </c>
      <c r="AE12" s="14"/>
      <c r="AF12" s="14">
        <v>0.167754341476445</v>
      </c>
      <c r="AG12" s="14">
        <v>0.10573681785402</v>
      </c>
      <c r="AH12" s="14">
        <v>0.132664121795396</v>
      </c>
      <c r="AI12" s="14">
        <v>0.17178738530802901</v>
      </c>
      <c r="AJ12" s="14"/>
      <c r="AK12" s="14">
        <v>0.16197615334744001</v>
      </c>
      <c r="AL12" s="14">
        <v>0.11097372033691499</v>
      </c>
      <c r="AM12" s="14">
        <v>0.116394844385536</v>
      </c>
      <c r="AN12" s="14">
        <v>0.16316358214554799</v>
      </c>
      <c r="AO12" s="14"/>
      <c r="AP12" s="14">
        <v>0.16662941439571799</v>
      </c>
      <c r="AQ12" s="14">
        <v>9.6612274201899606E-2</v>
      </c>
      <c r="AR12" s="14">
        <v>0.12485534785536</v>
      </c>
      <c r="AS12" s="14"/>
      <c r="AT12" s="14">
        <v>0.14368572708149299</v>
      </c>
      <c r="AU12" s="14" t="s">
        <v>80</v>
      </c>
      <c r="AV12" s="14"/>
      <c r="AW12" s="14">
        <v>0.14872864172933201</v>
      </c>
      <c r="AX12" s="14">
        <v>7.9029687249974001E-2</v>
      </c>
      <c r="AY12" s="14"/>
      <c r="AZ12" s="14">
        <v>0.17269997022275899</v>
      </c>
      <c r="BA12" s="14">
        <v>0.120108010321442</v>
      </c>
    </row>
    <row r="13" spans="2:53" ht="29" x14ac:dyDescent="0.35">
      <c r="B13" s="15" t="s">
        <v>119</v>
      </c>
      <c r="C13" s="14">
        <v>0.15639080712735001</v>
      </c>
      <c r="D13" s="14">
        <v>0.18838096998113699</v>
      </c>
      <c r="E13" s="14">
        <v>0.12112517202850299</v>
      </c>
      <c r="F13" s="14"/>
      <c r="G13" s="14">
        <v>0.14001014251188401</v>
      </c>
      <c r="H13" s="14">
        <v>0.10259609125147499</v>
      </c>
      <c r="I13" s="14">
        <v>0.13895011924672601</v>
      </c>
      <c r="J13" s="14">
        <v>0.147604636594139</v>
      </c>
      <c r="K13" s="14">
        <v>0.22575201359056099</v>
      </c>
      <c r="L13" s="14">
        <v>0.181975802624147</v>
      </c>
      <c r="M13" s="14"/>
      <c r="N13" s="14">
        <v>0.124206408140934</v>
      </c>
      <c r="O13" s="14">
        <v>0.21371470666096301</v>
      </c>
      <c r="P13" s="14">
        <v>0.150160576391944</v>
      </c>
      <c r="Q13" s="14">
        <v>0.16794116682010901</v>
      </c>
      <c r="R13" s="14"/>
      <c r="S13" s="14">
        <v>0.10698625477090699</v>
      </c>
      <c r="T13" s="14">
        <v>0.117621965679584</v>
      </c>
      <c r="U13" s="14">
        <v>0.172253997382638</v>
      </c>
      <c r="V13" s="14">
        <v>0.150395358355354</v>
      </c>
      <c r="W13" s="14">
        <v>0.191897779908211</v>
      </c>
      <c r="X13" s="14">
        <v>0.103006649872239</v>
      </c>
      <c r="Y13" s="14">
        <v>0.15641816968261901</v>
      </c>
      <c r="Z13" s="14">
        <v>0.18951252064956101</v>
      </c>
      <c r="AA13" s="14">
        <v>0.22167737947745</v>
      </c>
      <c r="AB13" s="14">
        <v>0.14657824391160801</v>
      </c>
      <c r="AC13" s="14">
        <v>0.246279612095652</v>
      </c>
      <c r="AD13" s="14">
        <v>0.327604119093579</v>
      </c>
      <c r="AE13" s="14"/>
      <c r="AF13" s="14">
        <v>0.16936972901580499</v>
      </c>
      <c r="AG13" s="14">
        <v>0.15837179889351599</v>
      </c>
      <c r="AH13" s="14">
        <v>0.15254212584725299</v>
      </c>
      <c r="AI13" s="14">
        <v>0.12829481500468101</v>
      </c>
      <c r="AJ13" s="14"/>
      <c r="AK13" s="14">
        <v>0.133632326411563</v>
      </c>
      <c r="AL13" s="14">
        <v>0.16159554376285701</v>
      </c>
      <c r="AM13" s="14">
        <v>0.14148876927527501</v>
      </c>
      <c r="AN13" s="14">
        <v>0.16806900112768</v>
      </c>
      <c r="AO13" s="14"/>
      <c r="AP13" s="14">
        <v>0.14163875875043899</v>
      </c>
      <c r="AQ13" s="14">
        <v>0.16943073355984001</v>
      </c>
      <c r="AR13" s="14">
        <v>0.17441300249005601</v>
      </c>
      <c r="AS13" s="14"/>
      <c r="AT13" s="14">
        <v>0.15639080712735001</v>
      </c>
      <c r="AU13" s="14" t="s">
        <v>80</v>
      </c>
      <c r="AV13" s="14"/>
      <c r="AW13" s="14">
        <v>0.158185759741681</v>
      </c>
      <c r="AX13" s="14">
        <v>8.8154698377375301E-2</v>
      </c>
      <c r="AY13" s="14"/>
      <c r="AZ13" s="14">
        <v>0.146779250831891</v>
      </c>
      <c r="BA13" s="14">
        <v>0.16420140383512</v>
      </c>
    </row>
    <row r="14" spans="2:53" ht="29" x14ac:dyDescent="0.35">
      <c r="B14" s="15" t="s">
        <v>120</v>
      </c>
      <c r="C14" s="14">
        <v>0.115789054799918</v>
      </c>
      <c r="D14" s="14">
        <v>0.126414934702098</v>
      </c>
      <c r="E14" s="14">
        <v>0.10427680475435</v>
      </c>
      <c r="F14" s="14"/>
      <c r="G14" s="14">
        <v>0.104137683214564</v>
      </c>
      <c r="H14" s="14">
        <v>3.89626971499848E-2</v>
      </c>
      <c r="I14" s="14">
        <v>8.1298276684909604E-2</v>
      </c>
      <c r="J14" s="14">
        <v>7.6009365533443396E-2</v>
      </c>
      <c r="K14" s="14">
        <v>0.175405805377572</v>
      </c>
      <c r="L14" s="14">
        <v>0.19468120782169199</v>
      </c>
      <c r="M14" s="14"/>
      <c r="N14" s="14">
        <v>0.115277164415165</v>
      </c>
      <c r="O14" s="14">
        <v>9.3799581885896502E-2</v>
      </c>
      <c r="P14" s="14">
        <v>0.127775168559604</v>
      </c>
      <c r="Q14" s="14">
        <v>0.10747040652633</v>
      </c>
      <c r="R14" s="14"/>
      <c r="S14" s="14">
        <v>0.108758360381455</v>
      </c>
      <c r="T14" s="14">
        <v>0.16000417648394399</v>
      </c>
      <c r="U14" s="14">
        <v>0.15519415560784899</v>
      </c>
      <c r="V14" s="14">
        <v>0.169488823813321</v>
      </c>
      <c r="W14" s="14">
        <v>0.10719933694365399</v>
      </c>
      <c r="X14" s="14">
        <v>7.7231179190688407E-2</v>
      </c>
      <c r="Y14" s="14">
        <v>6.4734493510252095E-2</v>
      </c>
      <c r="Z14" s="14">
        <v>7.6935147860194605E-2</v>
      </c>
      <c r="AA14" s="14">
        <v>9.5764086331145498E-2</v>
      </c>
      <c r="AB14" s="14">
        <v>7.6942401339248401E-2</v>
      </c>
      <c r="AC14" s="14">
        <v>0.151233943733424</v>
      </c>
      <c r="AD14" s="14">
        <v>7.9765023251757994E-2</v>
      </c>
      <c r="AE14" s="14"/>
      <c r="AF14" s="14">
        <v>0.154066391493939</v>
      </c>
      <c r="AG14" s="14">
        <v>9.3287697930350202E-2</v>
      </c>
      <c r="AH14" s="14">
        <v>9.6822554854438705E-2</v>
      </c>
      <c r="AI14" s="14">
        <v>6.4757250594215901E-2</v>
      </c>
      <c r="AJ14" s="14"/>
      <c r="AK14" s="14">
        <v>0.13614920057265401</v>
      </c>
      <c r="AL14" s="14">
        <v>9.2513613553480895E-2</v>
      </c>
      <c r="AM14" s="14">
        <v>0.13933752930790499</v>
      </c>
      <c r="AN14" s="14">
        <v>0.134438956127582</v>
      </c>
      <c r="AO14" s="14"/>
      <c r="AP14" s="14">
        <v>0.13136213492986301</v>
      </c>
      <c r="AQ14" s="14">
        <v>7.2417304250698505E-2</v>
      </c>
      <c r="AR14" s="14">
        <v>0.13100952883620601</v>
      </c>
      <c r="AS14" s="14"/>
      <c r="AT14" s="14">
        <v>0.115789054799918</v>
      </c>
      <c r="AU14" s="14" t="s">
        <v>80</v>
      </c>
      <c r="AV14" s="14"/>
      <c r="AW14" s="14">
        <v>0.115837192771742</v>
      </c>
      <c r="AX14" s="14">
        <v>0.14369657145932199</v>
      </c>
      <c r="AY14" s="14"/>
      <c r="AZ14" s="14">
        <v>0.134618588109857</v>
      </c>
      <c r="BA14" s="14">
        <v>0.10048769398398601</v>
      </c>
    </row>
    <row r="15" spans="2:53" ht="43.5" x14ac:dyDescent="0.35">
      <c r="B15" s="15" t="s">
        <v>121</v>
      </c>
      <c r="C15" s="14">
        <v>3.1178306832816399E-2</v>
      </c>
      <c r="D15" s="14">
        <v>4.1603193710085501E-2</v>
      </c>
      <c r="E15" s="14">
        <v>1.9623531768885601E-2</v>
      </c>
      <c r="F15" s="14"/>
      <c r="G15" s="14">
        <v>4.3363851416567102E-2</v>
      </c>
      <c r="H15" s="14">
        <v>3.9428126530550701E-2</v>
      </c>
      <c r="I15" s="14">
        <v>2.3352170265912402E-2</v>
      </c>
      <c r="J15" s="14">
        <v>5.8232936972720702E-2</v>
      </c>
      <c r="K15" s="14">
        <v>1.00004120957807E-2</v>
      </c>
      <c r="L15" s="14">
        <v>2.0752641298116201E-2</v>
      </c>
      <c r="M15" s="14"/>
      <c r="N15" s="14">
        <v>4.2806629563872697E-2</v>
      </c>
      <c r="O15" s="14">
        <v>5.7325705318316102E-3</v>
      </c>
      <c r="P15" s="14">
        <v>5.1411751111097401E-2</v>
      </c>
      <c r="Q15" s="14">
        <v>1.7376557928320401E-2</v>
      </c>
      <c r="R15" s="14"/>
      <c r="S15" s="14">
        <v>3.8645018454400701E-2</v>
      </c>
      <c r="T15" s="14">
        <v>0</v>
      </c>
      <c r="U15" s="14">
        <v>0</v>
      </c>
      <c r="V15" s="14">
        <v>6.6104325028151001E-2</v>
      </c>
      <c r="W15" s="14">
        <v>0.13176149555271999</v>
      </c>
      <c r="X15" s="14">
        <v>0</v>
      </c>
      <c r="Y15" s="14">
        <v>2.3875976719119001E-2</v>
      </c>
      <c r="Z15" s="14">
        <v>0</v>
      </c>
      <c r="AA15" s="14">
        <v>1.20081655978255E-2</v>
      </c>
      <c r="AB15" s="14">
        <v>0.10450220200978499</v>
      </c>
      <c r="AC15" s="14">
        <v>0</v>
      </c>
      <c r="AD15" s="14">
        <v>0</v>
      </c>
      <c r="AE15" s="14"/>
      <c r="AF15" s="14">
        <v>2.33846833762382E-2</v>
      </c>
      <c r="AG15" s="14">
        <v>3.4458070950551999E-2</v>
      </c>
      <c r="AH15" s="14">
        <v>1.6639997030753001E-2</v>
      </c>
      <c r="AI15" s="14">
        <v>7.2000265595261501E-2</v>
      </c>
      <c r="AJ15" s="14"/>
      <c r="AK15" s="14">
        <v>3.66084148352495E-2</v>
      </c>
      <c r="AL15" s="14">
        <v>2.64265261052977E-2</v>
      </c>
      <c r="AM15" s="14">
        <v>1.07607801140845E-2</v>
      </c>
      <c r="AN15" s="14">
        <v>4.0679500678296503E-2</v>
      </c>
      <c r="AO15" s="14"/>
      <c r="AP15" s="14">
        <v>2.1723651345224599E-2</v>
      </c>
      <c r="AQ15" s="14">
        <v>4.4985033694965801E-2</v>
      </c>
      <c r="AR15" s="14">
        <v>1.5845710698082199E-2</v>
      </c>
      <c r="AS15" s="14"/>
      <c r="AT15" s="14">
        <v>3.1178306832816399E-2</v>
      </c>
      <c r="AU15" s="14" t="s">
        <v>80</v>
      </c>
      <c r="AV15" s="14"/>
      <c r="AW15" s="14">
        <v>3.3194892517596601E-2</v>
      </c>
      <c r="AX15" s="14">
        <v>2.62486251979843E-2</v>
      </c>
      <c r="AY15" s="14"/>
      <c r="AZ15" s="14">
        <v>2.8943787621383998E-2</v>
      </c>
      <c r="BA15" s="14">
        <v>3.2994134349168702E-2</v>
      </c>
    </row>
    <row r="16" spans="2:53" x14ac:dyDescent="0.35">
      <c r="B16" s="15" t="s">
        <v>135</v>
      </c>
      <c r="C16" s="14">
        <v>6.1056962217717399E-2</v>
      </c>
      <c r="D16" s="14">
        <v>4.0587233010730403E-2</v>
      </c>
      <c r="E16" s="14">
        <v>8.4131427798926905E-2</v>
      </c>
      <c r="F16" s="14"/>
      <c r="G16" s="14">
        <v>3.8314953557429601E-2</v>
      </c>
      <c r="H16" s="14">
        <v>4.73479242057043E-2</v>
      </c>
      <c r="I16" s="14">
        <v>4.2972337530322501E-2</v>
      </c>
      <c r="J16" s="14">
        <v>0.10171244100014</v>
      </c>
      <c r="K16" s="14">
        <v>3.6559844491315698E-2</v>
      </c>
      <c r="L16" s="14">
        <v>8.6367614331812295E-2</v>
      </c>
      <c r="M16" s="14"/>
      <c r="N16" s="14">
        <v>5.0464471920717201E-2</v>
      </c>
      <c r="O16" s="14">
        <v>6.6486965844739704E-2</v>
      </c>
      <c r="P16" s="14">
        <v>6.9798422012540107E-2</v>
      </c>
      <c r="Q16" s="14">
        <v>7.3112742149359505E-2</v>
      </c>
      <c r="R16" s="14"/>
      <c r="S16" s="14">
        <v>3.8940695671944199E-2</v>
      </c>
      <c r="T16" s="14">
        <v>9.0051726692257597E-2</v>
      </c>
      <c r="U16" s="14">
        <v>5.2671296096089899E-2</v>
      </c>
      <c r="V16" s="14">
        <v>6.7413233070587997E-2</v>
      </c>
      <c r="W16" s="14">
        <v>6.3336939736272996E-2</v>
      </c>
      <c r="X16" s="14">
        <v>4.8078379664339102E-2</v>
      </c>
      <c r="Y16" s="14">
        <v>4.4943882198465901E-2</v>
      </c>
      <c r="Z16" s="14">
        <v>7.1698341719237696E-2</v>
      </c>
      <c r="AA16" s="14">
        <v>6.0147342610449801E-2</v>
      </c>
      <c r="AB16" s="14">
        <v>0.13150800091190001</v>
      </c>
      <c r="AC16" s="14">
        <v>2.95356658641532E-2</v>
      </c>
      <c r="AD16" s="14">
        <v>0</v>
      </c>
      <c r="AE16" s="14"/>
      <c r="AF16" s="14">
        <v>4.2726212154799499E-2</v>
      </c>
      <c r="AG16" s="14">
        <v>4.1404032035271897E-2</v>
      </c>
      <c r="AH16" s="14">
        <v>9.8389956366623996E-2</v>
      </c>
      <c r="AI16" s="14">
        <v>5.05420223316176E-2</v>
      </c>
      <c r="AJ16" s="14"/>
      <c r="AK16" s="14">
        <v>3.6979638187457101E-2</v>
      </c>
      <c r="AL16" s="14">
        <v>4.3030899682896799E-2</v>
      </c>
      <c r="AM16" s="14">
        <v>9.4721300018022897E-2</v>
      </c>
      <c r="AN16" s="14">
        <v>0.108711828604314</v>
      </c>
      <c r="AO16" s="14"/>
      <c r="AP16" s="14">
        <v>2.24067421100228E-2</v>
      </c>
      <c r="AQ16" s="14">
        <v>3.5974092014394402E-2</v>
      </c>
      <c r="AR16" s="14">
        <v>7.8562981739196902E-2</v>
      </c>
      <c r="AS16" s="14"/>
      <c r="AT16" s="14">
        <v>6.1056962217717399E-2</v>
      </c>
      <c r="AU16" s="14" t="s">
        <v>80</v>
      </c>
      <c r="AV16" s="14"/>
      <c r="AW16" s="14">
        <v>5.67955188577388E-2</v>
      </c>
      <c r="AX16" s="14">
        <v>2.69943469315349E-2</v>
      </c>
      <c r="AY16" s="14"/>
      <c r="AZ16" s="14">
        <v>5.0688225468725798E-2</v>
      </c>
      <c r="BA16" s="14">
        <v>6.9482863146339002E-2</v>
      </c>
    </row>
    <row r="17" spans="2:53" x14ac:dyDescent="0.35">
      <c r="B17" s="15" t="s">
        <v>98</v>
      </c>
      <c r="C17" s="23">
        <v>8.6706854470577598E-3</v>
      </c>
      <c r="D17" s="23">
        <v>2.4517079565828902E-3</v>
      </c>
      <c r="E17" s="23">
        <v>1.5649818053079301E-2</v>
      </c>
      <c r="F17" s="23"/>
      <c r="G17" s="23">
        <v>1.3407311949852301E-2</v>
      </c>
      <c r="H17" s="23">
        <v>0</v>
      </c>
      <c r="I17" s="23">
        <v>1.53860469609962E-2</v>
      </c>
      <c r="J17" s="23">
        <v>1.9264058563422101E-2</v>
      </c>
      <c r="K17" s="23">
        <v>1.09134134647403E-2</v>
      </c>
      <c r="L17" s="23">
        <v>0</v>
      </c>
      <c r="M17" s="23"/>
      <c r="N17" s="23">
        <v>7.2458048939232503E-3</v>
      </c>
      <c r="O17" s="23">
        <v>1.1845685479948499E-2</v>
      </c>
      <c r="P17" s="23">
        <v>8.4174191671533699E-3</v>
      </c>
      <c r="Q17" s="23">
        <v>8.2670045868533399E-3</v>
      </c>
      <c r="R17" s="23"/>
      <c r="S17" s="23">
        <v>0</v>
      </c>
      <c r="T17" s="23">
        <v>1.97557251309936E-2</v>
      </c>
      <c r="U17" s="23">
        <v>1.5925396028763899E-2</v>
      </c>
      <c r="V17" s="23">
        <v>1.8487221614811599E-2</v>
      </c>
      <c r="W17" s="23">
        <v>0</v>
      </c>
      <c r="X17" s="23">
        <v>0</v>
      </c>
      <c r="Y17" s="23">
        <v>0</v>
      </c>
      <c r="Z17" s="23">
        <v>0</v>
      </c>
      <c r="AA17" s="23">
        <v>2.55187388493744E-2</v>
      </c>
      <c r="AB17" s="23">
        <v>0</v>
      </c>
      <c r="AC17" s="23">
        <v>0</v>
      </c>
      <c r="AD17" s="23">
        <v>0</v>
      </c>
      <c r="AE17" s="23"/>
      <c r="AF17" s="23">
        <v>1.5469558439166401E-2</v>
      </c>
      <c r="AG17" s="23">
        <v>0</v>
      </c>
      <c r="AH17" s="23">
        <v>0</v>
      </c>
      <c r="AI17" s="23">
        <v>1.65767240946426E-2</v>
      </c>
      <c r="AJ17" s="23"/>
      <c r="AK17" s="23">
        <v>1.78935105827796E-2</v>
      </c>
      <c r="AL17" s="23">
        <v>0</v>
      </c>
      <c r="AM17" s="23">
        <v>0</v>
      </c>
      <c r="AN17" s="23">
        <v>0</v>
      </c>
      <c r="AO17" s="23"/>
      <c r="AP17" s="23">
        <v>1.45311859161848E-2</v>
      </c>
      <c r="AQ17" s="23">
        <v>0</v>
      </c>
      <c r="AR17" s="23">
        <v>0</v>
      </c>
      <c r="AS17" s="23"/>
      <c r="AT17" s="23">
        <v>8.6706854470577598E-3</v>
      </c>
      <c r="AU17" s="23" t="s">
        <v>80</v>
      </c>
      <c r="AV17" s="23"/>
      <c r="AW17" s="23">
        <v>4.7245579419706802E-3</v>
      </c>
      <c r="AX17" s="23">
        <v>0</v>
      </c>
      <c r="AY17" s="23"/>
      <c r="AZ17" s="23">
        <v>1.2923421479033999E-2</v>
      </c>
      <c r="BA17" s="23">
        <v>5.2148032746710303E-3</v>
      </c>
    </row>
    <row r="18" spans="2:53" x14ac:dyDescent="0.35">
      <c r="B18" t="s">
        <v>561</v>
      </c>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BA18"/>
  <sheetViews>
    <sheetView showGridLines="0" workbookViewId="0">
      <pane xSplit="2" topLeftCell="C1" activePane="topRight" state="frozen"/>
      <selection pane="topRight" activeCell="H11" sqref="H11"/>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140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ht="43.5" x14ac:dyDescent="0.35">
      <c r="B9" s="15" t="s">
        <v>137</v>
      </c>
      <c r="C9" s="14">
        <v>0.36979646336577199</v>
      </c>
      <c r="D9" s="14">
        <v>0.30839619962869003</v>
      </c>
      <c r="E9" s="14">
        <v>0.43959924834714298</v>
      </c>
      <c r="F9" s="14"/>
      <c r="G9" s="14">
        <v>0.380799694321516</v>
      </c>
      <c r="H9" s="14">
        <v>0.348228584065432</v>
      </c>
      <c r="I9" s="14">
        <v>0.41157496014747202</v>
      </c>
      <c r="J9" s="14">
        <v>0.35370866500374398</v>
      </c>
      <c r="K9" s="14">
        <v>0.25196560190884698</v>
      </c>
      <c r="L9" s="14">
        <v>0.43194646290470001</v>
      </c>
      <c r="M9" s="14"/>
      <c r="N9" s="14">
        <v>0.34313949059741</v>
      </c>
      <c r="O9" s="14">
        <v>0.295501174701921</v>
      </c>
      <c r="P9" s="14">
        <v>0.443971188629183</v>
      </c>
      <c r="Q9" s="14">
        <v>0.457327484429359</v>
      </c>
      <c r="R9" s="14"/>
      <c r="S9" s="14">
        <v>0.33044140369623298</v>
      </c>
      <c r="T9" s="14">
        <v>0.32961557763059002</v>
      </c>
      <c r="U9" s="14">
        <v>0.51689293052372398</v>
      </c>
      <c r="V9" s="14">
        <v>0.44488280712035799</v>
      </c>
      <c r="W9" s="14">
        <v>0.29132327184720103</v>
      </c>
      <c r="X9" s="14">
        <v>0.36267190449899001</v>
      </c>
      <c r="Y9" s="14">
        <v>0.27430067934875002</v>
      </c>
      <c r="Z9" s="14">
        <v>0.40413308992865399</v>
      </c>
      <c r="AA9" s="14">
        <v>0.317330054813519</v>
      </c>
      <c r="AB9" s="14">
        <v>0.31237259470970202</v>
      </c>
      <c r="AC9" s="14">
        <v>0.69576759211320804</v>
      </c>
      <c r="AD9" s="14">
        <v>0.34118045087642002</v>
      </c>
      <c r="AE9" s="14"/>
      <c r="AF9" s="14">
        <v>0.32393410360452801</v>
      </c>
      <c r="AG9" s="14">
        <v>0.366446527878595</v>
      </c>
      <c r="AH9" s="14">
        <v>0.352925568489388</v>
      </c>
      <c r="AI9" s="14">
        <v>0.40372205364622898</v>
      </c>
      <c r="AJ9" s="14"/>
      <c r="AK9" s="14">
        <v>0.33696730120207702</v>
      </c>
      <c r="AL9" s="14">
        <v>0.33844996857349102</v>
      </c>
      <c r="AM9" s="14">
        <v>0.43752677032001303</v>
      </c>
      <c r="AN9" s="14">
        <v>0.34574685915282799</v>
      </c>
      <c r="AO9" s="14"/>
      <c r="AP9" s="14">
        <v>0.32749311646241602</v>
      </c>
      <c r="AQ9" s="14">
        <v>0.309312892573263</v>
      </c>
      <c r="AR9" s="14">
        <v>0.40200476415784198</v>
      </c>
      <c r="AS9" s="14"/>
      <c r="AT9" s="14">
        <v>0.36979646336577199</v>
      </c>
      <c r="AU9" s="14" t="s">
        <v>80</v>
      </c>
      <c r="AV9" s="14"/>
      <c r="AW9" s="14">
        <v>0.370510096603899</v>
      </c>
      <c r="AX9" s="14">
        <v>0.36156905824176799</v>
      </c>
      <c r="AY9" s="14"/>
      <c r="AZ9" s="14">
        <v>0.38884823592004902</v>
      </c>
      <c r="BA9" s="14">
        <v>0.35431450525042202</v>
      </c>
    </row>
    <row r="10" spans="2:53" ht="29" x14ac:dyDescent="0.35">
      <c r="B10" s="15" t="s">
        <v>138</v>
      </c>
      <c r="C10" s="14">
        <v>0.24170830656182399</v>
      </c>
      <c r="D10" s="14">
        <v>0.28778443196002701</v>
      </c>
      <c r="E10" s="14">
        <v>0.19096641308256801</v>
      </c>
      <c r="F10" s="14"/>
      <c r="G10" s="14">
        <v>0.18453815718705499</v>
      </c>
      <c r="H10" s="14">
        <v>0.30992960070728398</v>
      </c>
      <c r="I10" s="14">
        <v>0.26491695045867902</v>
      </c>
      <c r="J10" s="14">
        <v>0.24026826926637801</v>
      </c>
      <c r="K10" s="14">
        <v>0.15916975302223399</v>
      </c>
      <c r="L10" s="14">
        <v>0.25212107808385897</v>
      </c>
      <c r="M10" s="14"/>
      <c r="N10" s="14">
        <v>0.290112862422505</v>
      </c>
      <c r="O10" s="14">
        <v>0.20228572255209401</v>
      </c>
      <c r="P10" s="14">
        <v>0.26894876903182702</v>
      </c>
      <c r="Q10" s="14">
        <v>0.15605168854989701</v>
      </c>
      <c r="R10" s="14"/>
      <c r="S10" s="14">
        <v>0.32685546778729302</v>
      </c>
      <c r="T10" s="14">
        <v>0.23282398779501401</v>
      </c>
      <c r="U10" s="14">
        <v>0.18419659914554501</v>
      </c>
      <c r="V10" s="14">
        <v>0.12060108934100899</v>
      </c>
      <c r="W10" s="14">
        <v>0.28146639036960103</v>
      </c>
      <c r="X10" s="14">
        <v>0.258880632745909</v>
      </c>
      <c r="Y10" s="14">
        <v>0.17691382087834301</v>
      </c>
      <c r="Z10" s="14">
        <v>0.21499468735324501</v>
      </c>
      <c r="AA10" s="14">
        <v>0.20598259364316299</v>
      </c>
      <c r="AB10" s="14">
        <v>0.32993243270995898</v>
      </c>
      <c r="AC10" s="14">
        <v>0.120024822723848</v>
      </c>
      <c r="AD10" s="14">
        <v>0.49894523787074702</v>
      </c>
      <c r="AE10" s="14"/>
      <c r="AF10" s="14">
        <v>0.27392681700149801</v>
      </c>
      <c r="AG10" s="14">
        <v>0.25282058530079299</v>
      </c>
      <c r="AH10" s="14">
        <v>0.17136765604395501</v>
      </c>
      <c r="AI10" s="14">
        <v>0.20479044249360601</v>
      </c>
      <c r="AJ10" s="14"/>
      <c r="AK10" s="14">
        <v>0.26950737292665999</v>
      </c>
      <c r="AL10" s="14">
        <v>0.24126019467141799</v>
      </c>
      <c r="AM10" s="14">
        <v>0.26095148850032901</v>
      </c>
      <c r="AN10" s="14">
        <v>0.20619652128678001</v>
      </c>
      <c r="AO10" s="14"/>
      <c r="AP10" s="14">
        <v>0.266314417385206</v>
      </c>
      <c r="AQ10" s="14">
        <v>0.25787833591165499</v>
      </c>
      <c r="AR10" s="14">
        <v>0.28057132308623101</v>
      </c>
      <c r="AS10" s="14"/>
      <c r="AT10" s="14">
        <v>0.24170830656182399</v>
      </c>
      <c r="AU10" s="14" t="s">
        <v>80</v>
      </c>
      <c r="AV10" s="14"/>
      <c r="AW10" s="14">
        <v>0.25940434811019097</v>
      </c>
      <c r="AX10" s="14">
        <v>8.1376078065483401E-2</v>
      </c>
      <c r="AY10" s="14"/>
      <c r="AZ10" s="14">
        <v>0.23452454715493701</v>
      </c>
      <c r="BA10" s="14">
        <v>0.24754601336476501</v>
      </c>
    </row>
    <row r="11" spans="2:53" ht="58" x14ac:dyDescent="0.35">
      <c r="B11" s="15" t="s">
        <v>139</v>
      </c>
      <c r="C11" s="14">
        <v>0.34221911727662502</v>
      </c>
      <c r="D11" s="14">
        <v>0.36607691907193901</v>
      </c>
      <c r="E11" s="14">
        <v>0.31347291316821901</v>
      </c>
      <c r="F11" s="14"/>
      <c r="G11" s="14">
        <v>0.36779380046778198</v>
      </c>
      <c r="H11" s="14">
        <v>0.30313818783802099</v>
      </c>
      <c r="I11" s="14">
        <v>0.26829222918976098</v>
      </c>
      <c r="J11" s="14">
        <v>0.35853365573033802</v>
      </c>
      <c r="K11" s="14">
        <v>0.57827657437235402</v>
      </c>
      <c r="L11" s="14">
        <v>0.25971239618402597</v>
      </c>
      <c r="M11" s="14"/>
      <c r="N11" s="14">
        <v>0.342861984370952</v>
      </c>
      <c r="O11" s="14">
        <v>0.454504972795094</v>
      </c>
      <c r="P11" s="14">
        <v>0.22903951721795701</v>
      </c>
      <c r="Q11" s="14">
        <v>0.31280495400736102</v>
      </c>
      <c r="R11" s="14"/>
      <c r="S11" s="14">
        <v>0.30519568450472401</v>
      </c>
      <c r="T11" s="14">
        <v>0.41788844592382901</v>
      </c>
      <c r="U11" s="14">
        <v>0.25015552794278401</v>
      </c>
      <c r="V11" s="14">
        <v>0.41627028736671001</v>
      </c>
      <c r="W11" s="14">
        <v>0.40347947876492901</v>
      </c>
      <c r="X11" s="14">
        <v>0.34662740316702001</v>
      </c>
      <c r="Y11" s="14">
        <v>0.50105167607970003</v>
      </c>
      <c r="Z11" s="14">
        <v>0.26141727491573202</v>
      </c>
      <c r="AA11" s="14">
        <v>0.33991605361611099</v>
      </c>
      <c r="AB11" s="14">
        <v>0.357694972580339</v>
      </c>
      <c r="AC11" s="14">
        <v>0.119182230886131</v>
      </c>
      <c r="AD11" s="14">
        <v>0.159874311252833</v>
      </c>
      <c r="AE11" s="14"/>
      <c r="AF11" s="14">
        <v>0.36230379054163198</v>
      </c>
      <c r="AG11" s="14">
        <v>0.33439295979273498</v>
      </c>
      <c r="AH11" s="14">
        <v>0.459735690746985</v>
      </c>
      <c r="AI11" s="14">
        <v>0.30757122424592398</v>
      </c>
      <c r="AJ11" s="14"/>
      <c r="AK11" s="14">
        <v>0.356012414923842</v>
      </c>
      <c r="AL11" s="14">
        <v>0.37062893882262898</v>
      </c>
      <c r="AM11" s="14">
        <v>0.254969314096121</v>
      </c>
      <c r="AN11" s="14">
        <v>0.42154878071699797</v>
      </c>
      <c r="AO11" s="14"/>
      <c r="AP11" s="14">
        <v>0.37554535096290298</v>
      </c>
      <c r="AQ11" s="14">
        <v>0.39539175580394298</v>
      </c>
      <c r="AR11" s="14">
        <v>0.25503256152671899</v>
      </c>
      <c r="AS11" s="14"/>
      <c r="AT11" s="14">
        <v>0.34221911727662502</v>
      </c>
      <c r="AU11" s="14" t="s">
        <v>80</v>
      </c>
      <c r="AV11" s="14"/>
      <c r="AW11" s="14">
        <v>0.328333001915875</v>
      </c>
      <c r="AX11" s="14">
        <v>0.50253302196363703</v>
      </c>
      <c r="AY11" s="14"/>
      <c r="AZ11" s="14">
        <v>0.33461058162163398</v>
      </c>
      <c r="BA11" s="14">
        <v>0.34840200813332101</v>
      </c>
    </row>
    <row r="12" spans="2:53" x14ac:dyDescent="0.35">
      <c r="B12" s="15" t="s">
        <v>135</v>
      </c>
      <c r="C12" s="14">
        <v>2.5949770140179702E-2</v>
      </c>
      <c r="D12" s="14">
        <v>2.1739325341790201E-2</v>
      </c>
      <c r="E12" s="14">
        <v>3.0738274915996101E-2</v>
      </c>
      <c r="F12" s="14"/>
      <c r="G12" s="14">
        <v>2.6310144764288501E-2</v>
      </c>
      <c r="H12" s="14">
        <v>2.3253623714620301E-2</v>
      </c>
      <c r="I12" s="14">
        <v>3.0885334256067602E-2</v>
      </c>
      <c r="J12" s="14">
        <v>9.5135426375976707E-3</v>
      </c>
      <c r="K12" s="14">
        <v>1.05880706965641E-2</v>
      </c>
      <c r="L12" s="14">
        <v>4.3782215876451799E-2</v>
      </c>
      <c r="M12" s="14"/>
      <c r="N12" s="14">
        <v>1.3267828139865901E-2</v>
      </c>
      <c r="O12" s="14">
        <v>2.9603496888041099E-2</v>
      </c>
      <c r="P12" s="14">
        <v>4.1560690079718902E-2</v>
      </c>
      <c r="Q12" s="14">
        <v>2.77201354419352E-2</v>
      </c>
      <c r="R12" s="14"/>
      <c r="S12" s="14">
        <v>1.50144563604855E-2</v>
      </c>
      <c r="T12" s="14">
        <v>1.9671988650566699E-2</v>
      </c>
      <c r="U12" s="14">
        <v>3.24083648505138E-2</v>
      </c>
      <c r="V12" s="14">
        <v>1.8245816171923099E-2</v>
      </c>
      <c r="W12" s="14">
        <v>2.3730859018269199E-2</v>
      </c>
      <c r="X12" s="14">
        <v>0</v>
      </c>
      <c r="Y12" s="14">
        <v>4.7733823693206501E-2</v>
      </c>
      <c r="Z12" s="14">
        <v>0.119454947802369</v>
      </c>
      <c r="AA12" s="14">
        <v>6.2025321190809599E-2</v>
      </c>
      <c r="AB12" s="14">
        <v>0</v>
      </c>
      <c r="AC12" s="14">
        <v>0</v>
      </c>
      <c r="AD12" s="14">
        <v>0</v>
      </c>
      <c r="AE12" s="14"/>
      <c r="AF12" s="14">
        <v>2.75181093293109E-2</v>
      </c>
      <c r="AG12" s="14">
        <v>2.3368216244661899E-2</v>
      </c>
      <c r="AH12" s="14">
        <v>1.5971084719671499E-2</v>
      </c>
      <c r="AI12" s="14">
        <v>3.4057217927032798E-2</v>
      </c>
      <c r="AJ12" s="14"/>
      <c r="AK12" s="14">
        <v>2.4642621351696301E-2</v>
      </c>
      <c r="AL12" s="14">
        <v>2.5188514353077299E-2</v>
      </c>
      <c r="AM12" s="14">
        <v>4.6552427083536699E-2</v>
      </c>
      <c r="AN12" s="14">
        <v>1.3015405166295201E-2</v>
      </c>
      <c r="AO12" s="14"/>
      <c r="AP12" s="14">
        <v>1.50227205377519E-2</v>
      </c>
      <c r="AQ12" s="14">
        <v>1.1137861580956801E-2</v>
      </c>
      <c r="AR12" s="14">
        <v>5.4752578370510598E-2</v>
      </c>
      <c r="AS12" s="14"/>
      <c r="AT12" s="14">
        <v>2.5949770140179702E-2</v>
      </c>
      <c r="AU12" s="14" t="s">
        <v>80</v>
      </c>
      <c r="AV12" s="14"/>
      <c r="AW12" s="14">
        <v>2.7102178791779299E-2</v>
      </c>
      <c r="AX12" s="14">
        <v>0</v>
      </c>
      <c r="AY12" s="14"/>
      <c r="AZ12" s="14">
        <v>2.9052074511654199E-2</v>
      </c>
      <c r="BA12" s="14">
        <v>2.3428758186913898E-2</v>
      </c>
    </row>
    <row r="13" spans="2:53" x14ac:dyDescent="0.35">
      <c r="B13" s="15" t="s">
        <v>71</v>
      </c>
      <c r="C13" s="23">
        <v>2.03263426555997E-2</v>
      </c>
      <c r="D13" s="23">
        <v>1.6003123997552601E-2</v>
      </c>
      <c r="E13" s="23">
        <v>2.5223150486073501E-2</v>
      </c>
      <c r="F13" s="23"/>
      <c r="G13" s="23">
        <v>4.05582032593578E-2</v>
      </c>
      <c r="H13" s="23">
        <v>1.54500036746425E-2</v>
      </c>
      <c r="I13" s="23">
        <v>2.4330525948021299E-2</v>
      </c>
      <c r="J13" s="23">
        <v>3.7975867361942299E-2</v>
      </c>
      <c r="K13" s="23">
        <v>0</v>
      </c>
      <c r="L13" s="23">
        <v>1.2437846950963101E-2</v>
      </c>
      <c r="M13" s="23"/>
      <c r="N13" s="23">
        <v>1.0617834469266301E-2</v>
      </c>
      <c r="O13" s="23">
        <v>1.81046330628492E-2</v>
      </c>
      <c r="P13" s="23">
        <v>1.64798350413136E-2</v>
      </c>
      <c r="Q13" s="23">
        <v>4.6095737571447297E-2</v>
      </c>
      <c r="R13" s="23"/>
      <c r="S13" s="23">
        <v>2.2492987651264201E-2</v>
      </c>
      <c r="T13" s="23">
        <v>0</v>
      </c>
      <c r="U13" s="23">
        <v>1.6346577537433699E-2</v>
      </c>
      <c r="V13" s="23">
        <v>0</v>
      </c>
      <c r="W13" s="23">
        <v>0</v>
      </c>
      <c r="X13" s="23">
        <v>3.18200595880807E-2</v>
      </c>
      <c r="Y13" s="23">
        <v>0</v>
      </c>
      <c r="Z13" s="23">
        <v>0</v>
      </c>
      <c r="AA13" s="23">
        <v>7.4745976736396894E-2</v>
      </c>
      <c r="AB13" s="23">
        <v>0</v>
      </c>
      <c r="AC13" s="23">
        <v>6.5025354276812997E-2</v>
      </c>
      <c r="AD13" s="23">
        <v>0</v>
      </c>
      <c r="AE13" s="23"/>
      <c r="AF13" s="23">
        <v>1.2317179523031E-2</v>
      </c>
      <c r="AG13" s="23">
        <v>2.2971710783216099E-2</v>
      </c>
      <c r="AH13" s="23">
        <v>0</v>
      </c>
      <c r="AI13" s="23">
        <v>4.9859061687208397E-2</v>
      </c>
      <c r="AJ13" s="23"/>
      <c r="AK13" s="23">
        <v>1.28702895957246E-2</v>
      </c>
      <c r="AL13" s="23">
        <v>2.4472383579384801E-2</v>
      </c>
      <c r="AM13" s="23">
        <v>0</v>
      </c>
      <c r="AN13" s="23">
        <v>1.34924336770987E-2</v>
      </c>
      <c r="AO13" s="23"/>
      <c r="AP13" s="23">
        <v>1.56243946517238E-2</v>
      </c>
      <c r="AQ13" s="23">
        <v>2.6279154130182499E-2</v>
      </c>
      <c r="AR13" s="23">
        <v>7.6387728586968301E-3</v>
      </c>
      <c r="AS13" s="23"/>
      <c r="AT13" s="23">
        <v>2.03263426555997E-2</v>
      </c>
      <c r="AU13" s="23" t="s">
        <v>80</v>
      </c>
      <c r="AV13" s="23"/>
      <c r="AW13" s="23">
        <v>1.46503745782553E-2</v>
      </c>
      <c r="AX13" s="23">
        <v>5.4521841729111599E-2</v>
      </c>
      <c r="AY13" s="23"/>
      <c r="AZ13" s="23">
        <v>1.29645607917261E-2</v>
      </c>
      <c r="BA13" s="23">
        <v>2.6308715064577701E-2</v>
      </c>
    </row>
    <row r="14" spans="2:53" x14ac:dyDescent="0.35">
      <c r="B14" t="s">
        <v>561</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BA18"/>
  <sheetViews>
    <sheetView showGridLines="0" workbookViewId="0">
      <pane xSplit="2" topLeftCell="AA1" activePane="topRight" state="frozen"/>
      <selection pane="topRight" activeCell="AD10" sqref="AD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145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248</v>
      </c>
      <c r="D7" s="10">
        <v>107</v>
      </c>
      <c r="E7" s="10">
        <v>141</v>
      </c>
      <c r="F7" s="10"/>
      <c r="G7" s="10">
        <v>21</v>
      </c>
      <c r="H7" s="10">
        <v>44</v>
      </c>
      <c r="I7" s="10">
        <v>50</v>
      </c>
      <c r="J7" s="10">
        <v>36</v>
      </c>
      <c r="K7" s="10">
        <v>26</v>
      </c>
      <c r="L7" s="10">
        <v>71</v>
      </c>
      <c r="M7" s="10"/>
      <c r="N7" s="10">
        <v>101</v>
      </c>
      <c r="O7" s="10">
        <v>49</v>
      </c>
      <c r="P7" s="10">
        <v>50</v>
      </c>
      <c r="Q7" s="10">
        <v>46</v>
      </c>
      <c r="R7" s="10"/>
      <c r="S7" s="10">
        <v>39</v>
      </c>
      <c r="T7" s="10">
        <v>33</v>
      </c>
      <c r="U7" s="10">
        <v>29</v>
      </c>
      <c r="V7" s="10">
        <v>24</v>
      </c>
      <c r="W7" s="10">
        <v>13</v>
      </c>
      <c r="X7" s="10">
        <v>23</v>
      </c>
      <c r="Y7" s="10">
        <v>11</v>
      </c>
      <c r="Z7" s="10">
        <v>11</v>
      </c>
      <c r="AA7" s="10">
        <v>26</v>
      </c>
      <c r="AB7" s="10">
        <v>12</v>
      </c>
      <c r="AC7" s="10">
        <v>23</v>
      </c>
      <c r="AD7" s="10">
        <v>4</v>
      </c>
      <c r="AE7" s="10"/>
      <c r="AF7" s="10">
        <v>83</v>
      </c>
      <c r="AG7" s="10">
        <v>77</v>
      </c>
      <c r="AH7" s="10">
        <v>21</v>
      </c>
      <c r="AI7" s="10">
        <v>22</v>
      </c>
      <c r="AJ7" s="10"/>
      <c r="AK7" s="10">
        <v>52</v>
      </c>
      <c r="AL7" s="10">
        <v>81</v>
      </c>
      <c r="AM7" s="10">
        <v>33</v>
      </c>
      <c r="AN7" s="10">
        <v>25</v>
      </c>
      <c r="AO7" s="10"/>
      <c r="AP7" s="10">
        <v>44</v>
      </c>
      <c r="AQ7" s="10">
        <v>55</v>
      </c>
      <c r="AR7" s="10">
        <v>48</v>
      </c>
      <c r="AS7" s="10"/>
      <c r="AT7" s="10">
        <v>248</v>
      </c>
      <c r="AU7" s="10" t="s">
        <v>79</v>
      </c>
      <c r="AV7" s="10"/>
      <c r="AW7" s="10">
        <v>223</v>
      </c>
      <c r="AX7" s="10">
        <v>12</v>
      </c>
      <c r="AY7" s="10"/>
      <c r="AZ7" s="10">
        <v>116</v>
      </c>
      <c r="BA7" s="10">
        <v>132</v>
      </c>
    </row>
    <row r="8" spans="2:53" ht="30" customHeight="1" x14ac:dyDescent="0.35">
      <c r="B8" s="11" t="s">
        <v>20</v>
      </c>
      <c r="C8" s="11">
        <v>246</v>
      </c>
      <c r="D8" s="11">
        <v>108</v>
      </c>
      <c r="E8" s="11">
        <v>138</v>
      </c>
      <c r="F8" s="11"/>
      <c r="G8" s="11">
        <v>30</v>
      </c>
      <c r="H8" s="11">
        <v>42</v>
      </c>
      <c r="I8" s="11">
        <v>48</v>
      </c>
      <c r="J8" s="11">
        <v>34</v>
      </c>
      <c r="K8" s="11">
        <v>24</v>
      </c>
      <c r="L8" s="11">
        <v>68</v>
      </c>
      <c r="M8" s="11"/>
      <c r="N8" s="11">
        <v>93</v>
      </c>
      <c r="O8" s="11">
        <v>47</v>
      </c>
      <c r="P8" s="11">
        <v>55</v>
      </c>
      <c r="Q8" s="11">
        <v>48</v>
      </c>
      <c r="R8" s="11"/>
      <c r="S8" s="11">
        <v>40</v>
      </c>
      <c r="T8" s="11">
        <v>31</v>
      </c>
      <c r="U8" s="11">
        <v>28</v>
      </c>
      <c r="V8" s="11">
        <v>25</v>
      </c>
      <c r="W8" s="11">
        <v>13</v>
      </c>
      <c r="X8" s="11">
        <v>22</v>
      </c>
      <c r="Y8" s="11">
        <v>11</v>
      </c>
      <c r="Z8" s="11">
        <v>10</v>
      </c>
      <c r="AA8" s="11">
        <v>25</v>
      </c>
      <c r="AB8" s="11">
        <v>14</v>
      </c>
      <c r="AC8" s="11">
        <v>22</v>
      </c>
      <c r="AD8" s="11">
        <v>5</v>
      </c>
      <c r="AE8" s="11"/>
      <c r="AF8" s="11">
        <v>79</v>
      </c>
      <c r="AG8" s="11">
        <v>74</v>
      </c>
      <c r="AH8" s="11">
        <v>20</v>
      </c>
      <c r="AI8" s="11">
        <v>23</v>
      </c>
      <c r="AJ8" s="11"/>
      <c r="AK8" s="11">
        <v>51</v>
      </c>
      <c r="AL8" s="11">
        <v>79</v>
      </c>
      <c r="AM8" s="11">
        <v>35</v>
      </c>
      <c r="AN8" s="11">
        <v>24</v>
      </c>
      <c r="AO8" s="11"/>
      <c r="AP8" s="11">
        <v>43</v>
      </c>
      <c r="AQ8" s="11">
        <v>54</v>
      </c>
      <c r="AR8" s="11">
        <v>49</v>
      </c>
      <c r="AS8" s="11"/>
      <c r="AT8" s="11">
        <v>246</v>
      </c>
      <c r="AU8" s="11" t="s">
        <v>79</v>
      </c>
      <c r="AV8" s="11"/>
      <c r="AW8" s="11">
        <v>222</v>
      </c>
      <c r="AX8" s="11">
        <v>12</v>
      </c>
      <c r="AY8" s="11"/>
      <c r="AZ8" s="11">
        <v>116</v>
      </c>
      <c r="BA8" s="11">
        <v>130</v>
      </c>
    </row>
    <row r="9" spans="2:53" ht="29" x14ac:dyDescent="0.35">
      <c r="B9" s="15" t="s">
        <v>141</v>
      </c>
      <c r="C9" s="14">
        <v>0.42592361142389001</v>
      </c>
      <c r="D9" s="14">
        <v>0.405700386605091</v>
      </c>
      <c r="E9" s="14">
        <v>0.44178268022355299</v>
      </c>
      <c r="F9" s="14"/>
      <c r="G9" s="14">
        <v>0.204895290257291</v>
      </c>
      <c r="H9" s="14">
        <v>0.42891343588965503</v>
      </c>
      <c r="I9" s="14">
        <v>0.29086813879120199</v>
      </c>
      <c r="J9" s="14">
        <v>0.53535838031465099</v>
      </c>
      <c r="K9" s="14">
        <v>0.40217509846499</v>
      </c>
      <c r="L9" s="14">
        <v>0.57109178745623901</v>
      </c>
      <c r="M9" s="14"/>
      <c r="N9" s="14">
        <v>0.48670691740945998</v>
      </c>
      <c r="O9" s="14">
        <v>0.52164128778435903</v>
      </c>
      <c r="P9" s="14">
        <v>0.28531298635388302</v>
      </c>
      <c r="Q9" s="14">
        <v>0.40020575018125698</v>
      </c>
      <c r="R9" s="14"/>
      <c r="S9" s="14">
        <v>0.37999639615153302</v>
      </c>
      <c r="T9" s="14">
        <v>0.452579207093186</v>
      </c>
      <c r="U9" s="14">
        <v>0.36233097311423401</v>
      </c>
      <c r="V9" s="14">
        <v>0.33584421766273698</v>
      </c>
      <c r="W9" s="14">
        <v>0.43953608529686899</v>
      </c>
      <c r="X9" s="14">
        <v>0.488280432124862</v>
      </c>
      <c r="Y9" s="14">
        <v>0.254537998952936</v>
      </c>
      <c r="Z9" s="14">
        <v>0.280424286869282</v>
      </c>
      <c r="AA9" s="14">
        <v>0.62028394130585296</v>
      </c>
      <c r="AB9" s="14">
        <v>0.41895806168579602</v>
      </c>
      <c r="AC9" s="14">
        <v>0.56251143535316295</v>
      </c>
      <c r="AD9" s="14">
        <v>0.23676555011018699</v>
      </c>
      <c r="AE9" s="14"/>
      <c r="AF9" s="14">
        <v>0.49956369398428002</v>
      </c>
      <c r="AG9" s="14">
        <v>0.448560581826555</v>
      </c>
      <c r="AH9" s="14">
        <v>0.66673215101817396</v>
      </c>
      <c r="AI9" s="14">
        <v>0.21770353106876</v>
      </c>
      <c r="AJ9" s="14"/>
      <c r="AK9" s="14">
        <v>0.46473537792807801</v>
      </c>
      <c r="AL9" s="14">
        <v>0.39084013408749002</v>
      </c>
      <c r="AM9" s="14">
        <v>0.48422990286523898</v>
      </c>
      <c r="AN9" s="14">
        <v>0.68108357817158105</v>
      </c>
      <c r="AO9" s="14"/>
      <c r="AP9" s="14">
        <v>0.46829320823423398</v>
      </c>
      <c r="AQ9" s="14">
        <v>0.47869746508153199</v>
      </c>
      <c r="AR9" s="14">
        <v>0.42860822608025101</v>
      </c>
      <c r="AS9" s="14"/>
      <c r="AT9" s="14">
        <v>0.42592361142389001</v>
      </c>
      <c r="AU9" s="14" t="s">
        <v>80</v>
      </c>
      <c r="AV9" s="14"/>
      <c r="AW9" s="14">
        <v>0.42680259389067898</v>
      </c>
      <c r="AX9" s="14">
        <v>0.35903294330825097</v>
      </c>
      <c r="AY9" s="14"/>
      <c r="AZ9" s="14">
        <v>0.43990327690318898</v>
      </c>
      <c r="BA9" s="14">
        <v>0.41345613716799801</v>
      </c>
    </row>
    <row r="10" spans="2:53" ht="29" x14ac:dyDescent="0.35">
      <c r="B10" s="15" t="s">
        <v>142</v>
      </c>
      <c r="C10" s="14">
        <v>0.45045112948813998</v>
      </c>
      <c r="D10" s="14">
        <v>0.48236455117216798</v>
      </c>
      <c r="E10" s="14">
        <v>0.42542459911751701</v>
      </c>
      <c r="F10" s="14"/>
      <c r="G10" s="14">
        <v>0.69043206851773398</v>
      </c>
      <c r="H10" s="14">
        <v>0.40979083898431401</v>
      </c>
      <c r="I10" s="14">
        <v>0.54946945916677903</v>
      </c>
      <c r="J10" s="14">
        <v>0.306774735646209</v>
      </c>
      <c r="K10" s="14">
        <v>0.48818802669484601</v>
      </c>
      <c r="L10" s="14">
        <v>0.35831312678955601</v>
      </c>
      <c r="M10" s="14"/>
      <c r="N10" s="14">
        <v>0.42476028219099299</v>
      </c>
      <c r="O10" s="14">
        <v>0.34175549553300599</v>
      </c>
      <c r="P10" s="14">
        <v>0.582603569843123</v>
      </c>
      <c r="Q10" s="14">
        <v>0.42283861664412598</v>
      </c>
      <c r="R10" s="14"/>
      <c r="S10" s="14">
        <v>0.38515999833820203</v>
      </c>
      <c r="T10" s="14">
        <v>0.39523580502238598</v>
      </c>
      <c r="U10" s="14">
        <v>0.53907748928645804</v>
      </c>
      <c r="V10" s="14">
        <v>0.62438405882253101</v>
      </c>
      <c r="W10" s="14">
        <v>0.38828687238473802</v>
      </c>
      <c r="X10" s="14">
        <v>0.38792439607370399</v>
      </c>
      <c r="Y10" s="14">
        <v>0.58674465722477998</v>
      </c>
      <c r="Z10" s="14">
        <v>0.631576923377418</v>
      </c>
      <c r="AA10" s="14">
        <v>0.30414744653972398</v>
      </c>
      <c r="AB10" s="14">
        <v>0.50121783880639403</v>
      </c>
      <c r="AC10" s="14">
        <v>0.34927195046876403</v>
      </c>
      <c r="AD10" s="14">
        <v>0.76323444988981304</v>
      </c>
      <c r="AE10" s="14"/>
      <c r="AF10" s="14">
        <v>0.41785464203475198</v>
      </c>
      <c r="AG10" s="14">
        <v>0.37046570974319099</v>
      </c>
      <c r="AH10" s="14">
        <v>0.287830662437566</v>
      </c>
      <c r="AI10" s="14">
        <v>0.61454989210327204</v>
      </c>
      <c r="AJ10" s="14"/>
      <c r="AK10" s="14">
        <v>0.49874243260373102</v>
      </c>
      <c r="AL10" s="14">
        <v>0.415780443335658</v>
      </c>
      <c r="AM10" s="14">
        <v>0.38305111383896201</v>
      </c>
      <c r="AN10" s="14">
        <v>0.31891642182841901</v>
      </c>
      <c r="AO10" s="14"/>
      <c r="AP10" s="14">
        <v>0.50736203599562402</v>
      </c>
      <c r="AQ10" s="14">
        <v>0.36216562270629699</v>
      </c>
      <c r="AR10" s="14">
        <v>0.414740619686985</v>
      </c>
      <c r="AS10" s="14"/>
      <c r="AT10" s="14">
        <v>0.45045112948813998</v>
      </c>
      <c r="AU10" s="14" t="s">
        <v>80</v>
      </c>
      <c r="AV10" s="14"/>
      <c r="AW10" s="14">
        <v>0.465795922894012</v>
      </c>
      <c r="AX10" s="14">
        <v>0.47162093412842998</v>
      </c>
      <c r="AY10" s="14"/>
      <c r="AZ10" s="14">
        <v>0.46919746846298999</v>
      </c>
      <c r="BA10" s="14">
        <v>0.433732596494109</v>
      </c>
    </row>
    <row r="11" spans="2:53" ht="29" x14ac:dyDescent="0.35">
      <c r="B11" s="15" t="s">
        <v>143</v>
      </c>
      <c r="C11" s="14">
        <v>8.8331886748197294E-2</v>
      </c>
      <c r="D11" s="14">
        <v>7.7506757652966607E-2</v>
      </c>
      <c r="E11" s="14">
        <v>9.6820961493927105E-2</v>
      </c>
      <c r="F11" s="14"/>
      <c r="G11" s="14">
        <v>6.56867191865384E-2</v>
      </c>
      <c r="H11" s="14">
        <v>0.16129572512603099</v>
      </c>
      <c r="I11" s="14">
        <v>0.120277253582288</v>
      </c>
      <c r="J11" s="14">
        <v>7.7892391805094094E-2</v>
      </c>
      <c r="K11" s="14">
        <v>7.3155493355555795E-2</v>
      </c>
      <c r="L11" s="14">
        <v>4.1066963604099699E-2</v>
      </c>
      <c r="M11" s="14"/>
      <c r="N11" s="14">
        <v>6.9540493216156296E-2</v>
      </c>
      <c r="O11" s="14">
        <v>7.8201404069643807E-2</v>
      </c>
      <c r="P11" s="14">
        <v>7.3783019184864407E-2</v>
      </c>
      <c r="Q11" s="14">
        <v>0.157328579267007</v>
      </c>
      <c r="R11" s="14"/>
      <c r="S11" s="14">
        <v>0.16639615512990999</v>
      </c>
      <c r="T11" s="14">
        <v>0.152184987884428</v>
      </c>
      <c r="U11" s="14">
        <v>6.6788171602894797E-2</v>
      </c>
      <c r="V11" s="14">
        <v>3.9771723514731898E-2</v>
      </c>
      <c r="W11" s="14">
        <v>0</v>
      </c>
      <c r="X11" s="14">
        <v>0.123795171801434</v>
      </c>
      <c r="Y11" s="14">
        <v>0.158717343822284</v>
      </c>
      <c r="Z11" s="14">
        <v>0</v>
      </c>
      <c r="AA11" s="14">
        <v>3.76426175924061E-2</v>
      </c>
      <c r="AB11" s="14">
        <v>7.9824099507809707E-2</v>
      </c>
      <c r="AC11" s="14">
        <v>4.2450476565668402E-2</v>
      </c>
      <c r="AD11" s="14">
        <v>0</v>
      </c>
      <c r="AE11" s="14"/>
      <c r="AF11" s="14">
        <v>5.7860584598142299E-2</v>
      </c>
      <c r="AG11" s="14">
        <v>0.102799698712796</v>
      </c>
      <c r="AH11" s="14">
        <v>4.5437186544260197E-2</v>
      </c>
      <c r="AI11" s="14">
        <v>0.16774657682796701</v>
      </c>
      <c r="AJ11" s="14"/>
      <c r="AK11" s="14">
        <v>1.8070119114135499E-2</v>
      </c>
      <c r="AL11" s="14">
        <v>0.118071677638868</v>
      </c>
      <c r="AM11" s="14">
        <v>8.1685287234759499E-2</v>
      </c>
      <c r="AN11" s="14">
        <v>0</v>
      </c>
      <c r="AO11" s="14"/>
      <c r="AP11" s="14">
        <v>2.4344755770141301E-2</v>
      </c>
      <c r="AQ11" s="14">
        <v>8.7906205895020698E-2</v>
      </c>
      <c r="AR11" s="14">
        <v>9.61790129023289E-2</v>
      </c>
      <c r="AS11" s="14"/>
      <c r="AT11" s="14">
        <v>8.8331886748197294E-2</v>
      </c>
      <c r="AU11" s="14" t="s">
        <v>80</v>
      </c>
      <c r="AV11" s="14"/>
      <c r="AW11" s="14">
        <v>8.9689470588732806E-2</v>
      </c>
      <c r="AX11" s="14">
        <v>0</v>
      </c>
      <c r="AY11" s="14"/>
      <c r="AZ11" s="14">
        <v>5.7566938379955898E-2</v>
      </c>
      <c r="BA11" s="14">
        <v>0.115768966865235</v>
      </c>
    </row>
    <row r="12" spans="2:53" ht="29" x14ac:dyDescent="0.35">
      <c r="B12" s="15" t="s">
        <v>144</v>
      </c>
      <c r="C12" s="14">
        <v>3.1499545498075203E-2</v>
      </c>
      <c r="D12" s="14">
        <v>3.4428304569774602E-2</v>
      </c>
      <c r="E12" s="14">
        <v>2.9202810331855001E-2</v>
      </c>
      <c r="F12" s="14"/>
      <c r="G12" s="14">
        <v>3.8985922038436802E-2</v>
      </c>
      <c r="H12" s="14">
        <v>0</v>
      </c>
      <c r="I12" s="14">
        <v>3.9385148459731602E-2</v>
      </c>
      <c r="J12" s="14">
        <v>5.27799561286761E-2</v>
      </c>
      <c r="K12" s="14">
        <v>3.6481381484607903E-2</v>
      </c>
      <c r="L12" s="14">
        <v>2.9528122150105401E-2</v>
      </c>
      <c r="M12" s="14"/>
      <c r="N12" s="14">
        <v>1.8992307183390199E-2</v>
      </c>
      <c r="O12" s="14">
        <v>5.8401812612990697E-2</v>
      </c>
      <c r="P12" s="14">
        <v>5.8300424618129398E-2</v>
      </c>
      <c r="Q12" s="14">
        <v>0</v>
      </c>
      <c r="R12" s="14"/>
      <c r="S12" s="14">
        <v>4.5172570994541798E-2</v>
      </c>
      <c r="T12" s="14">
        <v>0</v>
      </c>
      <c r="U12" s="14">
        <v>3.1803365996413098E-2</v>
      </c>
      <c r="V12" s="14">
        <v>0</v>
      </c>
      <c r="W12" s="14">
        <v>0.17217704231839301</v>
      </c>
      <c r="X12" s="14">
        <v>0</v>
      </c>
      <c r="Y12" s="14">
        <v>0</v>
      </c>
      <c r="Z12" s="14">
        <v>8.7998789753299694E-2</v>
      </c>
      <c r="AA12" s="14">
        <v>3.7925994562016403E-2</v>
      </c>
      <c r="AB12" s="14">
        <v>0</v>
      </c>
      <c r="AC12" s="14">
        <v>4.5766137612405597E-2</v>
      </c>
      <c r="AD12" s="14">
        <v>0</v>
      </c>
      <c r="AE12" s="14"/>
      <c r="AF12" s="14">
        <v>2.4721079382826201E-2</v>
      </c>
      <c r="AG12" s="14">
        <v>6.5599535490133906E-2</v>
      </c>
      <c r="AH12" s="14">
        <v>0</v>
      </c>
      <c r="AI12" s="14">
        <v>0</v>
      </c>
      <c r="AJ12" s="14"/>
      <c r="AK12" s="14">
        <v>1.8452070354055501E-2</v>
      </c>
      <c r="AL12" s="14">
        <v>6.34486427973322E-2</v>
      </c>
      <c r="AM12" s="14">
        <v>5.1033696061039101E-2</v>
      </c>
      <c r="AN12" s="14">
        <v>0</v>
      </c>
      <c r="AO12" s="14"/>
      <c r="AP12" s="14">
        <v>0</v>
      </c>
      <c r="AQ12" s="14">
        <v>5.4069788024814699E-2</v>
      </c>
      <c r="AR12" s="14">
        <v>6.0472141330434902E-2</v>
      </c>
      <c r="AS12" s="14"/>
      <c r="AT12" s="14">
        <v>3.1499545498075203E-2</v>
      </c>
      <c r="AU12" s="14" t="s">
        <v>80</v>
      </c>
      <c r="AV12" s="14"/>
      <c r="AW12" s="14">
        <v>1.7712012626576401E-2</v>
      </c>
      <c r="AX12" s="14">
        <v>0.16934612256331999</v>
      </c>
      <c r="AY12" s="14"/>
      <c r="AZ12" s="14">
        <v>3.3332316253864902E-2</v>
      </c>
      <c r="BA12" s="14">
        <v>2.9865026971963301E-2</v>
      </c>
    </row>
    <row r="13" spans="2:53" x14ac:dyDescent="0.35">
      <c r="B13" s="15" t="s">
        <v>71</v>
      </c>
      <c r="C13" s="23">
        <v>3.7938268416966001E-3</v>
      </c>
      <c r="D13" s="23">
        <v>0</v>
      </c>
      <c r="E13" s="23">
        <v>6.7689488331477204E-3</v>
      </c>
      <c r="F13" s="23"/>
      <c r="G13" s="23">
        <v>0</v>
      </c>
      <c r="H13" s="23">
        <v>0</v>
      </c>
      <c r="I13" s="23">
        <v>0</v>
      </c>
      <c r="J13" s="23">
        <v>2.7194536105370402E-2</v>
      </c>
      <c r="K13" s="23">
        <v>0</v>
      </c>
      <c r="L13" s="23">
        <v>0</v>
      </c>
      <c r="M13" s="23"/>
      <c r="N13" s="23">
        <v>0</v>
      </c>
      <c r="O13" s="23">
        <v>0</v>
      </c>
      <c r="P13" s="23">
        <v>0</v>
      </c>
      <c r="Q13" s="23">
        <v>1.9627053907610902E-2</v>
      </c>
      <c r="R13" s="23"/>
      <c r="S13" s="23">
        <v>2.3274879385813699E-2</v>
      </c>
      <c r="T13" s="23">
        <v>0</v>
      </c>
      <c r="U13" s="23">
        <v>0</v>
      </c>
      <c r="V13" s="23">
        <v>0</v>
      </c>
      <c r="W13" s="23">
        <v>0</v>
      </c>
      <c r="X13" s="23">
        <v>0</v>
      </c>
      <c r="Y13" s="23">
        <v>0</v>
      </c>
      <c r="Z13" s="23">
        <v>0</v>
      </c>
      <c r="AA13" s="23">
        <v>0</v>
      </c>
      <c r="AB13" s="23">
        <v>0</v>
      </c>
      <c r="AC13" s="23">
        <v>0</v>
      </c>
      <c r="AD13" s="23">
        <v>0</v>
      </c>
      <c r="AE13" s="23"/>
      <c r="AF13" s="23">
        <v>0</v>
      </c>
      <c r="AG13" s="23">
        <v>1.2574474227322999E-2</v>
      </c>
      <c r="AH13" s="23">
        <v>0</v>
      </c>
      <c r="AI13" s="23">
        <v>0</v>
      </c>
      <c r="AJ13" s="23"/>
      <c r="AK13" s="23">
        <v>0</v>
      </c>
      <c r="AL13" s="23">
        <v>1.1859102140651501E-2</v>
      </c>
      <c r="AM13" s="23">
        <v>0</v>
      </c>
      <c r="AN13" s="23">
        <v>0</v>
      </c>
      <c r="AO13" s="23"/>
      <c r="AP13" s="23">
        <v>0</v>
      </c>
      <c r="AQ13" s="23">
        <v>1.7160918292335001E-2</v>
      </c>
      <c r="AR13" s="23">
        <v>0</v>
      </c>
      <c r="AS13" s="23"/>
      <c r="AT13" s="23">
        <v>3.7938268416966001E-3</v>
      </c>
      <c r="AU13" s="23" t="s">
        <v>80</v>
      </c>
      <c r="AV13" s="23"/>
      <c r="AW13" s="23">
        <v>0</v>
      </c>
      <c r="AX13" s="23">
        <v>0</v>
      </c>
      <c r="AY13" s="23"/>
      <c r="AZ13" s="23">
        <v>0</v>
      </c>
      <c r="BA13" s="23">
        <v>7.1772725006937696E-3</v>
      </c>
    </row>
    <row r="14" spans="2:53" x14ac:dyDescent="0.35">
      <c r="B14" t="s">
        <v>565</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113"/>
  <sheetViews>
    <sheetView showGridLines="0" tabSelected="1" workbookViewId="0"/>
  </sheetViews>
  <sheetFormatPr defaultColWidth="10.90625" defaultRowHeight="14.5" x14ac:dyDescent="0.35"/>
  <cols>
    <col min="4" max="4" width="100.7265625" customWidth="1"/>
    <col min="5" max="5" width="20.7265625" customWidth="1"/>
    <col min="6" max="6" width="89.6328125" customWidth="1"/>
  </cols>
  <sheetData>
    <row r="2" spans="3:6" ht="40" customHeight="1" x14ac:dyDescent="0.35">
      <c r="D2" s="1" t="s">
        <v>11</v>
      </c>
    </row>
    <row r="6" spans="3:6" x14ac:dyDescent="0.35">
      <c r="D6" s="8" t="str">
        <f>HYPERLINK("#'Full Results'!A1", "Full Results")</f>
        <v>Full Results</v>
      </c>
    </row>
    <row r="8" spans="3:6" x14ac:dyDescent="0.35">
      <c r="D8" s="6" t="s">
        <v>12</v>
      </c>
      <c r="E8" s="6" t="s">
        <v>13</v>
      </c>
      <c r="F8" s="6" t="s">
        <v>14</v>
      </c>
    </row>
    <row r="9" spans="3:6" x14ac:dyDescent="0.35">
      <c r="C9">
        <v>1</v>
      </c>
      <c r="D9" s="8" t="str">
        <f>HYPERLINK("#'Table 1'!A1", "Grid Summary: How easy or difficult would it be for you to find the following to deal with an emergency in your life? This might be to pay for something like urgent home or car repairs, or to deal with a health problem etc.  ")</f>
        <v>Grid Summary: How easy or difficult would it be for you to find the following to deal with an emergency in your life? This might be to pay for something like urgent home or car repairs, or to deal with a health problem etc.  </v>
      </c>
      <c r="E9" s="7"/>
      <c r="F9" t="s">
        <v>78</v>
      </c>
    </row>
    <row r="10" spans="3:6" x14ac:dyDescent="0.35">
      <c r="C10">
        <v>2</v>
      </c>
      <c r="D10" s="8" t="str">
        <f>HYPERLINK("#'Table 2'!A1", "How easy or difficult would it be for you to find the following to deal with an emergency in your life? This might be to pay for something like urgent home or car repairs, or to deal with a health problem etc.  : £500")</f>
        <v>How easy or difficult would it be for you to find the following to deal with an emergency in your life? This might be to pay for something like urgent home or car repairs, or to deal with a health problem etc.  : £500</v>
      </c>
      <c r="E10" s="21" t="str">
        <f>HYPERLINK("#'Full Results'!A11", "11")</f>
        <v>11</v>
      </c>
      <c r="F10" t="s">
        <v>78</v>
      </c>
    </row>
    <row r="11" spans="3:6" x14ac:dyDescent="0.35">
      <c r="C11">
        <v>3</v>
      </c>
      <c r="D11" s="8" t="str">
        <f>HYPERLINK("#'Table 3'!A1", "How easy or difficult would it be for you to find the following to deal with an emergency in your life? This might be to pay for something like urgent home or car repairs, or to deal with a health problem etc.  : £1,000")</f>
        <v>How easy or difficult would it be for you to find the following to deal with an emergency in your life? This might be to pay for something like urgent home or car repairs, or to deal with a health problem etc.  : £1,000</v>
      </c>
      <c r="E11" s="21" t="str">
        <f>HYPERLINK("#'Full Results'!A23", "23")</f>
        <v>23</v>
      </c>
      <c r="F11" t="s">
        <v>78</v>
      </c>
    </row>
    <row r="12" spans="3:6" x14ac:dyDescent="0.35">
      <c r="C12">
        <v>4</v>
      </c>
      <c r="D12" s="8" t="str">
        <f>HYPERLINK("#'Table 4'!A1", "How easy or difficult would it be for you to find the following to deal with an emergency in your life? This might be to pay for something like urgent home or car repairs, or to deal with a health problem etc.  : £5,000")</f>
        <v>How easy or difficult would it be for you to find the following to deal with an emergency in your life? This might be to pay for something like urgent home or car repairs, or to deal with a health problem etc.  : £5,000</v>
      </c>
      <c r="E12" s="21" t="str">
        <f>HYPERLINK("#'Full Results'!A35", "35")</f>
        <v>35</v>
      </c>
      <c r="F12" t="s">
        <v>78</v>
      </c>
    </row>
    <row r="13" spans="3:6" x14ac:dyDescent="0.35">
      <c r="C13">
        <v>5</v>
      </c>
      <c r="D13" s="8" t="str">
        <f>HYPERLINK("#'Table 5'!A1", " Which of the following best describes your current health status?")</f>
        <v xml:space="preserve"> Which of the following best describes your current health status?</v>
      </c>
      <c r="E13" s="21" t="str">
        <f>HYPERLINK("#'Full Results'!A47", "47")</f>
        <v>47</v>
      </c>
      <c r="F13" t="s">
        <v>78</v>
      </c>
    </row>
    <row r="14" spans="3:6" x14ac:dyDescent="0.35">
      <c r="C14">
        <v>6</v>
      </c>
      <c r="D14" s="8" t="str">
        <f>HYPERLINK("#'Table 6'!A1", " Do you have a private health insurance plan?")</f>
        <v xml:space="preserve"> Do you have a private health insurance plan?</v>
      </c>
      <c r="E14" s="21" t="str">
        <f>HYPERLINK("#'Full Results'!A56", "56")</f>
        <v>56</v>
      </c>
      <c r="F14" t="s">
        <v>78</v>
      </c>
    </row>
    <row r="15" spans="3:6" x14ac:dyDescent="0.35">
      <c r="C15" s="40">
        <v>7</v>
      </c>
      <c r="D15" s="8" t="str">
        <f>HYPERLINK("#'Table 7'!A1", " Have you ever personally used private healthcare services in the UK? This would mean using any healthcare service you had to pay for, or was paid for through private insurance which you have.The private healthcare system includes private GP appo...")</f>
        <v xml:space="preserve"> Have you ever personally used private healthcare services in the UK? This would mean using any healthcare service you had to pay for, or was paid for through private insurance which you have.The private healthcare system includes private GP appo...</v>
      </c>
      <c r="E15" s="21" t="str">
        <f>HYPERLINK("#'Full Results'!A64", "64")</f>
        <v>64</v>
      </c>
      <c r="F15" t="s">
        <v>78</v>
      </c>
    </row>
    <row r="16" spans="3:6" x14ac:dyDescent="0.35">
      <c r="C16" s="40">
        <v>8</v>
      </c>
      <c r="D16" s="8" t="str">
        <f>HYPERLINK("#'Table 8'!A1", "Has anyone in your immediate family or friendship group ever used private healthcare in the UK? Please tick all that apply. ")</f>
        <v>Has anyone in your immediate family or friendship group ever used private healthcare in the UK? Please tick all that apply. </v>
      </c>
      <c r="E16" s="21" t="str">
        <f>HYPERLINK("#'Full Results'!A70", "70")</f>
        <v>70</v>
      </c>
      <c r="F16" t="s">
        <v>78</v>
      </c>
    </row>
    <row r="17" spans="3:6" x14ac:dyDescent="0.35">
      <c r="C17" s="40">
        <v>9</v>
      </c>
      <c r="D17" s="8" t="str">
        <f>HYPERLINK("#'Table 9'!A1", " You said that you have used private healthcare in the past. How regularly have you used private healthcare?")</f>
        <v xml:space="preserve"> You said that you have used private healthcare in the past. How regularly have you used private healthcare?</v>
      </c>
      <c r="E17" s="21" t="str">
        <f>HYPERLINK("#'Full Results'!A78", "78")</f>
        <v>78</v>
      </c>
      <c r="F17" t="s">
        <v>561</v>
      </c>
    </row>
    <row r="18" spans="3:6" x14ac:dyDescent="0.35">
      <c r="C18" s="40">
        <v>10</v>
      </c>
      <c r="D18" s="8" t="str">
        <f>HYPERLINK("#'Table 10'!A1", " Which of the following best describes how long you have been using private healthcare?")</f>
        <v xml:space="preserve"> Which of the following best describes how long you have been using private healthcare?</v>
      </c>
      <c r="E18" s="21" t="str">
        <f>HYPERLINK("#'Full Results'!A86", "86")</f>
        <v>86</v>
      </c>
      <c r="F18" t="s">
        <v>561</v>
      </c>
    </row>
    <row r="19" spans="3:6" x14ac:dyDescent="0.35">
      <c r="C19" s="40">
        <v>11</v>
      </c>
      <c r="D19" s="8" t="str">
        <f>HYPERLINK("#'Table 11'!A1", "You said that you had used private healthcare. Which of the following services have you used?Please select all that apply ")</f>
        <v>You said that you had used private healthcare. Which of the following services have you used?Please select all that apply </v>
      </c>
      <c r="E19" s="21" t="str">
        <f>HYPERLINK("#'Full Results'!A92", "92")</f>
        <v>92</v>
      </c>
      <c r="F19" t="s">
        <v>561</v>
      </c>
    </row>
    <row r="20" spans="3:6" x14ac:dyDescent="0.35">
      <c r="C20" s="40">
        <v>12</v>
      </c>
      <c r="D20" s="8" t="str">
        <f>HYPERLINK("#'Table 12'!A1", " We are going to ask some questions about the most recent time that you used private healthcare.  When was the most recent time you used private healthcare?")</f>
        <v xml:space="preserve"> We are going to ask some questions about the most recent time that you used private healthcare.  When was the most recent time you used private healthcare?</v>
      </c>
      <c r="E20" s="21" t="str">
        <f>HYPERLINK("#'Full Results'!A104", "104")</f>
        <v>104</v>
      </c>
      <c r="F20" t="s">
        <v>561</v>
      </c>
    </row>
    <row r="21" spans="3:6" x14ac:dyDescent="0.35">
      <c r="C21" s="40">
        <v>13</v>
      </c>
      <c r="D21" s="8" t="str">
        <f>HYPERLINK("#'Table 13'!A1", " You said you used private healthcare in the last 12 months. How many times in the last 12 months have you used private healthcare services?")</f>
        <v xml:space="preserve"> You said you used private healthcare in the last 12 months. How many times in the last 12 months have you used private healthcare services?</v>
      </c>
      <c r="E21" s="21" t="str">
        <f>HYPERLINK("#'Full Results'!A113", "113")</f>
        <v>113</v>
      </c>
      <c r="F21" t="s">
        <v>562</v>
      </c>
    </row>
    <row r="22" spans="3:6" x14ac:dyDescent="0.35">
      <c r="C22">
        <v>14</v>
      </c>
      <c r="D22" s="8" t="str">
        <f>HYPERLINK("#'Table 14'!A1", " And thinking about this time you most recently used private healthcare, what was it you used it for on this occasion?Please select the one option which best describes the service you used")</f>
        <v xml:space="preserve"> And thinking about this time you most recently used private healthcare, what was it you used it for on this occasion?Please select the one option which best describes the service you used</v>
      </c>
      <c r="E22" s="21" t="str">
        <f>HYPERLINK("#'Full Results'!A120", "120")</f>
        <v>120</v>
      </c>
      <c r="F22" t="s">
        <v>561</v>
      </c>
    </row>
    <row r="23" spans="3:6" x14ac:dyDescent="0.35">
      <c r="C23">
        <v>15</v>
      </c>
      <c r="D23" s="8" t="str">
        <f>HYPERLINK("#'Table 15'!A1", " Thinking about the most recent time that you used private healthcare, how did you pay? Select any which apply")</f>
        <v xml:space="preserve"> Thinking about the most recent time that you used private healthcare, how did you pay? Select any which apply</v>
      </c>
      <c r="E23" s="21" t="str">
        <f>HYPERLINK("#'Full Results'!A132", "132")</f>
        <v>132</v>
      </c>
      <c r="F23" t="s">
        <v>561</v>
      </c>
    </row>
    <row r="24" spans="3:6" x14ac:dyDescent="0.35">
      <c r="C24">
        <v>16</v>
      </c>
      <c r="D24" s="8" t="str">
        <f>HYPERLINK("#'Table 16'!A1", " You said that you paid yourself (“self-pay”) for your most recent time using private healthcare. Thinking about this most recent time you used private healthcare, did you think your treatment was worth the money? ")</f>
        <v xml:space="preserve"> You said that you paid yourself (“self-pay”) for your most recent time using private healthcare. Thinking about this most recent time you used private healthcare, did you think your treatment was worth the money? </v>
      </c>
      <c r="E24" s="21" t="str">
        <f>HYPERLINK("#'Full Results'!A140", "140")</f>
        <v>140</v>
      </c>
      <c r="F24" t="s">
        <v>565</v>
      </c>
    </row>
    <row r="25" spans="3:6" x14ac:dyDescent="0.35">
      <c r="C25">
        <v>17</v>
      </c>
      <c r="D25" s="8" t="str">
        <f>HYPERLINK("#'Table 17'!A1", " You said that you used a private health insurance plan for your most recent time using private healthcare. Thinking about this most recent time you used private healthcare, did you think your treatment was worth the money? ")</f>
        <v xml:space="preserve"> You said that you used a private health insurance plan for your most recent time using private healthcare. Thinking about this most recent time you used private healthcare, did you think your treatment was worth the money? </v>
      </c>
      <c r="E25" s="21" t="str">
        <f>HYPERLINK("#'Full Results'!A148", "148")</f>
        <v>148</v>
      </c>
      <c r="F25" t="s">
        <v>568</v>
      </c>
    </row>
    <row r="26" spans="3:6" x14ac:dyDescent="0.35">
      <c r="C26">
        <v>18</v>
      </c>
      <c r="D26" s="8" t="str">
        <f>HYPERLINK("#'Table 18'!A1", "Grid Summary: Thinking about the most recent time you used private healthcare, how satisfied or dissatisfied were you with each of the following aspects? ")</f>
        <v>Grid Summary: Thinking about the most recent time you used private healthcare, how satisfied or dissatisfied were you with each of the following aspects? </v>
      </c>
      <c r="E26" s="7"/>
      <c r="F26" t="s">
        <v>561</v>
      </c>
    </row>
    <row r="27" spans="3:6" x14ac:dyDescent="0.35">
      <c r="C27">
        <v>19</v>
      </c>
      <c r="D27" s="8" t="str">
        <f>HYPERLINK("#'Table 19'!A1", "Thinking about the most recent time you used private healthcare, how satisfied or dissatisfied were you with each of the following aspects? : The overall quality of the treatment you received                ")</f>
        <v>Thinking about the most recent time you used private healthcare, how satisfied or dissatisfied were you with each of the following aspects? : The overall quality of the treatment you received                </v>
      </c>
      <c r="E27" s="21" t="str">
        <f>HYPERLINK("#'Full Results'!A156", "156")</f>
        <v>156</v>
      </c>
      <c r="F27" t="s">
        <v>561</v>
      </c>
    </row>
    <row r="28" spans="3:6" x14ac:dyDescent="0.35">
      <c r="C28">
        <v>20</v>
      </c>
      <c r="D28" s="8" t="str">
        <f>HYPERLINK("#'Table 20'!A1", "Thinking about the most recent time you used private healthcare, how satisfied or dissatisfied were you with each of the following aspects? : The ease of booking your appointment                        ")</f>
        <v>Thinking about the most recent time you used private healthcare, how satisfied or dissatisfied were you with each of the following aspects? : The ease of booking your appointment                        </v>
      </c>
      <c r="E28" s="21" t="str">
        <f>HYPERLINK("#'Full Results'!A165", "165")</f>
        <v>165</v>
      </c>
      <c r="F28" t="s">
        <v>561</v>
      </c>
    </row>
    <row r="29" spans="3:6" x14ac:dyDescent="0.35">
      <c r="C29">
        <v>21</v>
      </c>
      <c r="D29" s="8" t="str">
        <f>HYPERLINK("#'Table 21'!A1", "Thinking about the most recent time you used private healthcare, how satisfied or dissatisfied were you with each of the following aspects? : The timeliness of your appointment")</f>
        <v>Thinking about the most recent time you used private healthcare, how satisfied or dissatisfied were you with each of the following aspects? : The timeliness of your appointment</v>
      </c>
      <c r="E29" s="21" t="str">
        <f>HYPERLINK("#'Full Results'!A174", "174")</f>
        <v>174</v>
      </c>
      <c r="F29" t="s">
        <v>561</v>
      </c>
    </row>
    <row r="30" spans="3:6" x14ac:dyDescent="0.35">
      <c r="C30">
        <v>22</v>
      </c>
      <c r="D30" s="8" t="str">
        <f>HYPERLINK("#'Table 22'!A1", "Thinking about the most recent time you used private healthcare, how satisfied or dissatisfied were you with each of the following aspects? : The speed of your test results")</f>
        <v>Thinking about the most recent time you used private healthcare, how satisfied or dissatisfied were you with each of the following aspects? : The speed of your test results</v>
      </c>
      <c r="E30" s="21" t="str">
        <f>HYPERLINK("#'Full Results'!A183", "183")</f>
        <v>183</v>
      </c>
      <c r="F30" t="s">
        <v>561</v>
      </c>
    </row>
    <row r="31" spans="3:6" x14ac:dyDescent="0.35">
      <c r="C31">
        <v>23</v>
      </c>
      <c r="D31" s="8" t="str">
        <f>HYPERLINK("#'Table 23'!A1", " If a friend or family member were considering private healthcare, how likely would you be to recommend it based on your personal experience?")</f>
        <v xml:space="preserve"> If a friend or family member were considering private healthcare, how likely would you be to recommend it based on your personal experience?</v>
      </c>
      <c r="E31" s="21" t="str">
        <f>HYPERLINK("#'Full Results'!A192", "192")</f>
        <v>192</v>
      </c>
      <c r="F31" t="s">
        <v>561</v>
      </c>
    </row>
    <row r="32" spans="3:6" x14ac:dyDescent="0.35">
      <c r="C32">
        <v>24</v>
      </c>
      <c r="D32" s="8" t="str">
        <f>HYPERLINK("#'Table 24'!A1", " The most recent time that you used private healthcare, did you try to use the NHS first, or did you turn immediately to private healthcare?")</f>
        <v xml:space="preserve"> The most recent time that you used private healthcare, did you try to use the NHS first, or did you turn immediately to private healthcare?</v>
      </c>
      <c r="E32" s="21" t="str">
        <f>HYPERLINK("#'Full Results'!A204", "204")</f>
        <v>204</v>
      </c>
      <c r="F32" t="s">
        <v>561</v>
      </c>
    </row>
    <row r="33" spans="3:6" x14ac:dyDescent="0.35">
      <c r="C33">
        <v>25</v>
      </c>
      <c r="D33" s="8" t="str">
        <f>HYPERLINK("#'Table 25'!A1", "How did you find out about private healthcare services before you chose to actually use them? Select any which apply")</f>
        <v>How did you find out about private healthcare services before you chose to actually use them? Select any which apply</v>
      </c>
      <c r="E33" s="21" t="str">
        <f>HYPERLINK("#'Full Results'!A210", "210")</f>
        <v>210</v>
      </c>
      <c r="F33" t="s">
        <v>561</v>
      </c>
    </row>
    <row r="34" spans="3:6" x14ac:dyDescent="0.35">
      <c r="C34">
        <v>26</v>
      </c>
      <c r="D34" s="8" t="str">
        <f>HYPERLINK("#'Table 26'!A1", " Thinking back over ALL the previous times when you have used private healthcare, did you generally try to use the NHS first, or did you turn immediately to private healthcare?  ")</f>
        <v xml:space="preserve"> Thinking back over ALL the previous times when you have used private healthcare, did you generally try to use the NHS first, or did you turn immediately to private healthcare?  </v>
      </c>
      <c r="E34" s="21" t="str">
        <f>HYPERLINK("#'Full Results'!A224", "224")</f>
        <v>224</v>
      </c>
      <c r="F34" t="s">
        <v>561</v>
      </c>
    </row>
    <row r="35" spans="3:6" x14ac:dyDescent="0.35">
      <c r="C35" s="40">
        <v>27</v>
      </c>
      <c r="D35" s="8" t="str">
        <f>HYPERLINK("#'Table 27'!A1", "Which of the following reasons best explains why you have used private healthcare? Please tick all that apply. ")</f>
        <v>Which of the following reasons best explains why you have used private healthcare? Please tick all that apply. </v>
      </c>
      <c r="E35" s="21" t="str">
        <f>HYPERLINK("#'Full Results'!A232", "232")</f>
        <v>232</v>
      </c>
      <c r="F35" t="s">
        <v>561</v>
      </c>
    </row>
    <row r="36" spans="3:6" x14ac:dyDescent="0.35">
      <c r="C36">
        <v>28</v>
      </c>
      <c r="D36" s="8" t="str">
        <f>HYPERLINK("#'Table 28'!A1", " Thinking about the next year, do you expect the amount that you use private healthcare to increase, decrease or stay about the same?")</f>
        <v xml:space="preserve"> Thinking about the next year, do you expect the amount that you use private healthcare to increase, decrease or stay about the same?</v>
      </c>
      <c r="E36" s="21" t="str">
        <f>HYPERLINK("#'Full Results'!A247", "247")</f>
        <v>247</v>
      </c>
      <c r="F36" t="s">
        <v>561</v>
      </c>
    </row>
    <row r="37" spans="3:6" x14ac:dyDescent="0.35">
      <c r="C37">
        <v>29</v>
      </c>
      <c r="D37" s="8" t="str">
        <f>HYPERLINK("#'Table 29'!A1", " You said you expect the amount you use private healthcare to increase. Which of the following best describes why?")</f>
        <v xml:space="preserve"> You said you expect the amount you use private healthcare to increase. Which of the following best describes why?</v>
      </c>
      <c r="E37" s="21" t="str">
        <f>HYPERLINK("#'Full Results'!A256", "256")</f>
        <v>256</v>
      </c>
      <c r="F37" t="s">
        <v>567</v>
      </c>
    </row>
    <row r="38" spans="3:6" x14ac:dyDescent="0.35">
      <c r="C38">
        <v>30</v>
      </c>
      <c r="D38" s="8" t="str">
        <f>HYPERLINK("#'Table 30'!A1", "Which of the following do you consider to be the biggest issues currently facing the healthcare system in the UK?  Select up to three")</f>
        <v>Which of the following do you consider to be the biggest issues currently facing the healthcare system in the UK?  Select up to three</v>
      </c>
      <c r="E38" s="21" t="str">
        <f>HYPERLINK("#'Full Results'!A263", "263")</f>
        <v>263</v>
      </c>
      <c r="F38" t="s">
        <v>78</v>
      </c>
    </row>
    <row r="39" spans="3:6" x14ac:dyDescent="0.35">
      <c r="C39">
        <v>31</v>
      </c>
      <c r="D39" s="8" t="str">
        <f>HYPERLINK("#'Table 31'!A1", "Grid Summary: How familiar, if at all, are you with the following aspects of the private healthcare system in the UK?")</f>
        <v>Grid Summary: How familiar, if at all, are you with the following aspects of the private healthcare system in the UK?</v>
      </c>
      <c r="E39" s="7"/>
      <c r="F39" t="s">
        <v>78</v>
      </c>
    </row>
    <row r="40" spans="3:6" x14ac:dyDescent="0.35">
      <c r="C40">
        <v>32</v>
      </c>
      <c r="D40" s="8" t="str">
        <f>HYPERLINK("#'Table 32'!A1", "How familiar, if at all, are you with the following aspects of the private healthcare system in the UK?: The range of different treatments or services available ")</f>
        <v>How familiar, if at all, are you with the following aspects of the private healthcare system in the UK?: The range of different treatments or services available </v>
      </c>
      <c r="E40" s="21" t="str">
        <f>HYPERLINK("#'Full Results'!A281", "281")</f>
        <v>281</v>
      </c>
      <c r="F40" t="s">
        <v>78</v>
      </c>
    </row>
    <row r="41" spans="3:6" x14ac:dyDescent="0.35">
      <c r="C41">
        <v>33</v>
      </c>
      <c r="D41" s="8" t="str">
        <f>HYPERLINK("#'Table 33'!A1", "How familiar, if at all, are you with the following aspects of the private healthcare system in the UK?: How to access private healthcare e.g. where to go, what to ask for")</f>
        <v>How familiar, if at all, are you with the following aspects of the private healthcare system in the UK?: How to access private healthcare e.g. where to go, what to ask for</v>
      </c>
      <c r="E41" s="21" t="str">
        <f>HYPERLINK("#'Full Results'!A288", "288")</f>
        <v>288</v>
      </c>
      <c r="F41" t="s">
        <v>78</v>
      </c>
    </row>
    <row r="42" spans="3:6" x14ac:dyDescent="0.35">
      <c r="C42">
        <v>34</v>
      </c>
      <c r="D42" s="8" t="str">
        <f>HYPERLINK("#'Table 34'!A1", "How familiar, if at all, are you with the following aspects of the private healthcare system in the UK?: How much different treatments or services cost")</f>
        <v>How familiar, if at all, are you with the following aspects of the private healthcare system in the UK?: How much different treatments or services cost</v>
      </c>
      <c r="E42" s="21" t="str">
        <f>HYPERLINK("#'Full Results'!A295", "295")</f>
        <v>295</v>
      </c>
      <c r="F42" t="s">
        <v>78</v>
      </c>
    </row>
    <row r="43" spans="3:6" x14ac:dyDescent="0.35">
      <c r="C43">
        <v>35</v>
      </c>
      <c r="D43" s="8" t="str">
        <f>HYPERLINK("#'Table 35'!A1", "How familiar, if at all, are you with the following aspects of the private healthcare system in the UK?: How to pay for treatments or services (e.g. via private insurance plans or “self-pay”)")</f>
        <v>How familiar, if at all, are you with the following aspects of the private healthcare system in the UK?: How to pay for treatments or services (e.g. via private insurance plans or “self-pay”)</v>
      </c>
      <c r="E43" s="21" t="str">
        <f>HYPERLINK("#'Full Results'!A302", "302")</f>
        <v>302</v>
      </c>
      <c r="F43" t="s">
        <v>78</v>
      </c>
    </row>
    <row r="44" spans="3:6" x14ac:dyDescent="0.35">
      <c r="C44">
        <v>36</v>
      </c>
      <c r="D44" s="8" t="str">
        <f>HYPERLINK("#'Table 36'!A1", "How familiar, if at all, are you with the following aspects of the private healthcare system in the UK?: The quality of private healthcare")</f>
        <v>How familiar, if at all, are you with the following aspects of the private healthcare system in the UK?: The quality of private healthcare</v>
      </c>
      <c r="E44" s="21" t="str">
        <f>HYPERLINK("#'Full Results'!A309", "309")</f>
        <v>309</v>
      </c>
      <c r="F44" t="s">
        <v>78</v>
      </c>
    </row>
    <row r="45" spans="3:6" x14ac:dyDescent="0.35">
      <c r="C45">
        <v>37</v>
      </c>
      <c r="D45" s="8" t="str">
        <f>HYPERLINK("#'Table 37'!A1", "Grid Summary: When thinking about private versus public (NHS) healthcare, which do you think is more effective at the following?For each item, please indicate whether you think Private healthcare or the NHS is more effective.")</f>
        <v>Grid Summary: When thinking about private versus public (NHS) healthcare, which do you think is more effective at the following?For each item, please indicate whether you think Private healthcare or the NHS is more effective.</v>
      </c>
      <c r="E45" s="7"/>
      <c r="F45" t="s">
        <v>78</v>
      </c>
    </row>
    <row r="46" spans="3:6" x14ac:dyDescent="0.35">
      <c r="C46">
        <v>38</v>
      </c>
      <c r="D46" s="8" t="str">
        <f>HYPERLINK("#'Table 38'!A1", "When thinking about private versus public (NHS) healthcare, which do you think is more effective at the following?For each item, please indicate whether you think Private healthcare or the NHS is more effective.: Speed of access to treatment")</f>
        <v>When thinking about private versus public (NHS) healthcare, which do you think is more effective at the following?For each item, please indicate whether you think Private healthcare or the NHS is more effective.: Speed of access to treatment</v>
      </c>
      <c r="E46" s="21" t="str">
        <f>HYPERLINK("#'Full Results'!A316", "316")</f>
        <v>316</v>
      </c>
      <c r="F46" t="s">
        <v>78</v>
      </c>
    </row>
    <row r="47" spans="3:6" x14ac:dyDescent="0.35">
      <c r="C47">
        <v>39</v>
      </c>
      <c r="D47" s="8" t="str">
        <f>HYPERLINK("#'Table 39'!A1", "When thinking about private versus public (NHS) healthcare, which do you think is more effective at the following?For each item, please indicate whether you think Private healthcare or the NHS is more effective.: Quality of treatment")</f>
        <v>When thinking about private versus public (NHS) healthcare, which do you think is more effective at the following?For each item, please indicate whether you think Private healthcare or the NHS is more effective.: Quality of treatment</v>
      </c>
      <c r="E47" s="21" t="str">
        <f>HYPERLINK("#'Full Results'!A323", "323")</f>
        <v>323</v>
      </c>
      <c r="F47" t="s">
        <v>78</v>
      </c>
    </row>
    <row r="48" spans="3:6" x14ac:dyDescent="0.35">
      <c r="C48">
        <v>40</v>
      </c>
      <c r="D48" s="8" t="str">
        <f>HYPERLINK("#'Table 40'!A1", "When thinking about private versus public (NHS) healthcare, which do you think is more effective at the following?For each item, please indicate whether you think Private healthcare or the NHS is more effective.: Patient experience")</f>
        <v>When thinking about private versus public (NHS) healthcare, which do you think is more effective at the following?For each item, please indicate whether you think Private healthcare or the NHS is more effective.: Patient experience</v>
      </c>
      <c r="E48" s="21" t="str">
        <f>HYPERLINK("#'Full Results'!A330", "330")</f>
        <v>330</v>
      </c>
      <c r="F48" t="s">
        <v>78</v>
      </c>
    </row>
    <row r="49" spans="3:6" x14ac:dyDescent="0.35">
      <c r="C49">
        <v>41</v>
      </c>
      <c r="D49" s="8" t="str">
        <f>HYPERLINK("#'Table 41'!A1", "When thinking about private versus public (NHS) healthcare, which do you think is more effective at the following?For each item, please indicate whether you think Private healthcare or the NHS is more effective.: Availability of specialists")</f>
        <v>When thinking about private versus public (NHS) healthcare, which do you think is more effective at the following?For each item, please indicate whether you think Private healthcare or the NHS is more effective.: Availability of specialists</v>
      </c>
      <c r="E49" s="21" t="str">
        <f>HYPERLINK("#'Full Results'!A337", "337")</f>
        <v>337</v>
      </c>
      <c r="F49" t="s">
        <v>78</v>
      </c>
    </row>
    <row r="50" spans="3:6" x14ac:dyDescent="0.35">
      <c r="C50">
        <v>42</v>
      </c>
      <c r="D50" s="8" t="str">
        <f>HYPERLINK("#'Table 42'!A1", "When thinking about private versus public (NHS) healthcare, which do you think is more effective at the following?For each item, please indicate whether you think Private healthcare or the NHS is more effective.: Ease of access to services")</f>
        <v>When thinking about private versus public (NHS) healthcare, which do you think is more effective at the following?For each item, please indicate whether you think Private healthcare or the NHS is more effective.: Ease of access to services</v>
      </c>
      <c r="E50" s="21" t="str">
        <f>HYPERLINK("#'Full Results'!A344", "344")</f>
        <v>344</v>
      </c>
      <c r="F50" t="s">
        <v>78</v>
      </c>
    </row>
    <row r="51" spans="3:6" x14ac:dyDescent="0.35">
      <c r="C51">
        <v>43</v>
      </c>
      <c r="D51" s="8" t="str">
        <f>HYPERLINK("#'Table 43'!A1", "When thinking about private versus public (NHS) healthcare, which do you think is more effective at the following?For each item, please indicate whether you think Private healthcare or the NHS is more effective.: Training and education of healthc...")</f>
        <v>When thinking about private versus public (NHS) healthcare, which do you think is more effective at the following?For each item, please indicate whether you think Private healthcare or the NHS is more effective.: Training and education of healthc...</v>
      </c>
      <c r="E51" s="21" t="str">
        <f>HYPERLINK("#'Full Results'!A351", "351")</f>
        <v>351</v>
      </c>
      <c r="F51" t="s">
        <v>78</v>
      </c>
    </row>
    <row r="52" spans="3:6" x14ac:dyDescent="0.35">
      <c r="C52">
        <v>44</v>
      </c>
      <c r="D52" s="8" t="str">
        <f>HYPERLINK("#'Table 44'!A1", "When thinking about private versus public (NHS) healthcare, which do you think is more effective at the following?For each item, please indicate whether you think Private healthcare or the NHS is more effective.: Emergency care services")</f>
        <v>When thinking about private versus public (NHS) healthcare, which do you think is more effective at the following?For each item, please indicate whether you think Private healthcare or the NHS is more effective.: Emergency care services</v>
      </c>
      <c r="E52" s="21" t="str">
        <f>HYPERLINK("#'Full Results'!A358", "358")</f>
        <v>358</v>
      </c>
      <c r="F52" t="s">
        <v>78</v>
      </c>
    </row>
    <row r="53" spans="3:6" x14ac:dyDescent="0.35">
      <c r="C53">
        <v>45</v>
      </c>
      <c r="D53" s="8" t="str">
        <f>HYPERLINK("#'Table 45'!A1", "When thinking about private versus public (NHS) healthcare, which do you think is more effective at the following?For each item, please indicate whether you think Private healthcare or the NHS is more effective.: Accessibility")</f>
        <v>When thinking about private versus public (NHS) healthcare, which do you think is more effective at the following?For each item, please indicate whether you think Private healthcare or the NHS is more effective.: Accessibility</v>
      </c>
      <c r="E53" s="21" t="str">
        <f>HYPERLINK("#'Full Results'!A365", "365")</f>
        <v>365</v>
      </c>
      <c r="F53" t="s">
        <v>78</v>
      </c>
    </row>
    <row r="54" spans="3:6" x14ac:dyDescent="0.35">
      <c r="C54">
        <v>46</v>
      </c>
      <c r="D54" s="8" t="str">
        <f>HYPERLINK("#'Table 46'!A1", "When thinking about private versus public (NHS) healthcare, which do you think is more effective at the following?For each item, please indicate whether you think Private healthcare or the NHS is more effective.: Innovative ways to receive treatment")</f>
        <v>When thinking about private versus public (NHS) healthcare, which do you think is more effective at the following?For each item, please indicate whether you think Private healthcare or the NHS is more effective.: Innovative ways to receive treatment</v>
      </c>
      <c r="E54" s="21" t="str">
        <f>HYPERLINK("#'Full Results'!A372", "372")</f>
        <v>372</v>
      </c>
      <c r="F54" t="s">
        <v>78</v>
      </c>
    </row>
    <row r="55" spans="3:6" x14ac:dyDescent="0.35">
      <c r="C55">
        <v>47</v>
      </c>
      <c r="D55" s="8" t="str">
        <f>HYPERLINK("#'Table 47'!A1", "Grid Summary: Do you expect the following would be easier to do through the NHS or private healthcare services? ")</f>
        <v>Grid Summary: Do you expect the following would be easier to do through the NHS or private healthcare services? </v>
      </c>
      <c r="E55" s="7"/>
      <c r="F55" t="s">
        <v>78</v>
      </c>
    </row>
    <row r="56" spans="3:6" x14ac:dyDescent="0.35">
      <c r="C56">
        <v>48</v>
      </c>
      <c r="D56" s="8" t="str">
        <f>HYPERLINK("#'Table 48'!A1", "Do you expect the following would be easier to do through the NHS or private healthcare services? : Getting an appointment quickly")</f>
        <v>Do you expect the following would be easier to do through the NHS or private healthcare services? : Getting an appointment quickly</v>
      </c>
      <c r="E56" s="21" t="str">
        <f>HYPERLINK("#'Full Results'!A379", "379")</f>
        <v>379</v>
      </c>
      <c r="F56" t="s">
        <v>78</v>
      </c>
    </row>
    <row r="57" spans="3:6" x14ac:dyDescent="0.35">
      <c r="C57">
        <v>49</v>
      </c>
      <c r="D57" s="8" t="str">
        <f>HYPERLINK("#'Table 49'!A1", "Do you expect the following would be easier to do through the NHS or private healthcare services? : Getting an appointment at a time that is convenient for me")</f>
        <v>Do you expect the following would be easier to do through the NHS or private healthcare services? : Getting an appointment at a time that is convenient for me</v>
      </c>
      <c r="E57" s="21" t="str">
        <f>HYPERLINK("#'Full Results'!A388", "388")</f>
        <v>388</v>
      </c>
      <c r="F57" t="s">
        <v>78</v>
      </c>
    </row>
    <row r="58" spans="3:6" x14ac:dyDescent="0.35">
      <c r="C58">
        <v>50</v>
      </c>
      <c r="D58" s="8" t="str">
        <f>HYPERLINK("#'Table 50'!A1", "Do you expect the following would be easier to do through the NHS or private healthcare services? : Getting an appointment at a place that is convenient for me")</f>
        <v>Do you expect the following would be easier to do through the NHS or private healthcare services? : Getting an appointment at a place that is convenient for me</v>
      </c>
      <c r="E58" s="21" t="str">
        <f>HYPERLINK("#'Full Results'!A397", "397")</f>
        <v>397</v>
      </c>
      <c r="F58" t="s">
        <v>78</v>
      </c>
    </row>
    <row r="59" spans="3:6" x14ac:dyDescent="0.35">
      <c r="C59">
        <v>51</v>
      </c>
      <c r="D59" s="8" t="str">
        <f>HYPERLINK("#'Table 51'!A1", "Do you expect the following would be easier to do through the NHS or private healthcare services? : Getting an online appointment")</f>
        <v>Do you expect the following would be easier to do through the NHS or private healthcare services? : Getting an online appointment</v>
      </c>
      <c r="E59" s="21" t="str">
        <f>HYPERLINK("#'Full Results'!A406", "406")</f>
        <v>406</v>
      </c>
      <c r="F59" t="s">
        <v>78</v>
      </c>
    </row>
    <row r="60" spans="3:6" ht="13.5" customHeight="1" x14ac:dyDescent="0.35">
      <c r="C60">
        <v>52</v>
      </c>
      <c r="D60" s="35" t="str">
        <f>HYPERLINK("#'Table 52'!A1", "Grid Summary: From what you know, are the following true or not true? If you are not sure, you may say ""don't know")</f>
        <v>Grid Summary: From what you know, are the following true or not true? If you are not sure, you may say "don't know</v>
      </c>
      <c r="E60" s="21"/>
      <c r="F60" t="s">
        <v>78</v>
      </c>
    </row>
    <row r="61" spans="3:6" ht="13.5" customHeight="1" x14ac:dyDescent="0.35">
      <c r="C61">
        <v>53</v>
      </c>
      <c r="D61" s="8" t="str">
        <f>HYPERLINK("#'Table 53'!A1", " From what you know, are the following true or not true? If you are not sure, you may say ""don't know"": I can mix NHS care with private treatment if I need to.")</f>
        <v> From what you know, are the following true or not true? If you are not sure, you may say "don't know": I can mix NHS care with private treatment if I need to.</v>
      </c>
      <c r="E61" s="21" t="str">
        <f>HYPERLINK("#'Full Results'!A415", "415")</f>
        <v>415</v>
      </c>
      <c r="F61" t="s">
        <v>78</v>
      </c>
    </row>
    <row r="62" spans="3:6" x14ac:dyDescent="0.35">
      <c r="C62">
        <v>54</v>
      </c>
      <c r="D62" s="8" t="str">
        <f>HYPERLINK("#'Table 54'!A1", " From what you know, are the following true or not true? If you are not sure, you may say ""don't know"": I can choose to have certain treatments privately while still receiving other care from the NHS.")</f>
        <v> From what you know, are the following true or not true? If you are not sure, you may say "don't know": I can choose to have certain treatments privately while still receiving other care from the NHS.</v>
      </c>
      <c r="E62" s="21" t="str">
        <f>HYPERLINK("#'Full Results'!A421", "421")</f>
        <v>421</v>
      </c>
      <c r="F62" t="s">
        <v>78</v>
      </c>
    </row>
    <row r="63" spans="3:6" x14ac:dyDescent="0.35">
      <c r="C63">
        <v>55</v>
      </c>
      <c r="D63" s="8" t="str">
        <f>HYPERLINK("#'Table 55'!A1", " From what you know, are the following true or not true? If you are not sure, you may say ""don't know"": If I pay for a private consultation, I can still receive NHS treatment for the same condition.")</f>
        <v> From what you know, are the following true or not true? If you are not sure, you may say "don't know": If I pay for a private consultation, I can still receive NHS treatment for the same condition.</v>
      </c>
      <c r="E63" s="21" t="str">
        <f>HYPERLINK("#'Full Results'!A427", "427")</f>
        <v>427</v>
      </c>
      <c r="F63" t="s">
        <v>78</v>
      </c>
    </row>
    <row r="64" spans="3:6" x14ac:dyDescent="0.35">
      <c r="C64">
        <v>56</v>
      </c>
      <c r="D64" s="8" t="str">
        <f>HYPERLINK("#'Table 56'!A1", " From what you know, are the following true or not true? If you are not sure, you may say ""don't know"": After receiving private treatment, I can return to the NHS for follow-up care.")</f>
        <v> From what you know, are the following true or not true? If you are not sure, you may say "don't know": After receiving private treatment, I can return to the NHS for follow-up care.</v>
      </c>
      <c r="E64" s="21" t="str">
        <f>HYPERLINK("#'Full Results'!A433", "433")</f>
        <v>433</v>
      </c>
      <c r="F64" t="s">
        <v>78</v>
      </c>
    </row>
    <row r="65" spans="3:6" x14ac:dyDescent="0.35">
      <c r="C65">
        <v>57</v>
      </c>
      <c r="D65" s="8" t="str">
        <f>HYPERLINK("#'Table 57'!A1", " From what you know, are the following true or not true? If you are not sure, you may say ""don't know"": ​Paying for a private consultation does not affect my position on an NHS waiting list.")</f>
        <v> From what you know, are the following true or not true? If you are not sure, you may say "don't know": ​Paying for a private consultation does not affect my position on an NHS waiting list.</v>
      </c>
      <c r="E65" s="21" t="str">
        <f>HYPERLINK("#'Full Results'!A439", "439")</f>
        <v>439</v>
      </c>
      <c r="F65" t="s">
        <v>78</v>
      </c>
    </row>
    <row r="66" spans="3:6" x14ac:dyDescent="0.35">
      <c r="C66">
        <v>58</v>
      </c>
      <c r="D66" s="8" t="str">
        <f>HYPERLINK("#'Table 58'!A1", " From what you know, are the following true or not true? If you are not sure, you may say ""don't know"": If I pay for private treatment I can claim the costs back from NHS")</f>
        <v> From what you know, are the following true or not true? If you are not sure, you may say "don't know": If I pay for private treatment I can claim the costs back from NHS</v>
      </c>
      <c r="E66" s="21" t="str">
        <f>HYPERLINK("#'Full Results'!A445", "445")</f>
        <v>445</v>
      </c>
      <c r="F66" t="s">
        <v>78</v>
      </c>
    </row>
    <row r="67" spans="3:6" x14ac:dyDescent="0.35">
      <c r="C67">
        <v>59</v>
      </c>
      <c r="D67" s="8" t="str">
        <f>HYPERLINK("#'Table 59'!A1", " From what you know, are the following true or not true? If you are not sure, you may say ""don't know"": Once I choose private treatment, I cannot return to NHS care for the same condition")</f>
        <v> From what you know, are the following true or not true? If you are not sure, you may say "don't know": Once I choose private treatment, I cannot return to NHS care for the same condition</v>
      </c>
      <c r="E67" s="21" t="str">
        <f>HYPERLINK("#'Full Results'!A451", "451")</f>
        <v>451</v>
      </c>
      <c r="F67" t="s">
        <v>78</v>
      </c>
    </row>
    <row r="68" spans="3:6" x14ac:dyDescent="0.35">
      <c r="C68">
        <v>60</v>
      </c>
      <c r="D68" s="8" t="str">
        <f>HYPERLINK("#'Table 60'!A1", " From your own experience, and from what you have seen and heard, do you have a generally positive or negative attitude towards private healthcare? ")</f>
        <v xml:space="preserve"> From your own experience, and from what you have seen and heard, do you have a generally positive or negative attitude towards private healthcare? </v>
      </c>
      <c r="E68" s="21" t="str">
        <f>HYPERLINK("#'Full Results'!A457", "457")</f>
        <v>457</v>
      </c>
      <c r="F68" t="s">
        <v>78</v>
      </c>
    </row>
    <row r="69" spans="3:6" x14ac:dyDescent="0.35">
      <c r="C69">
        <v>61</v>
      </c>
      <c r="D69" s="8" t="str">
        <f>HYPERLINK("#'Table 61'!A1", "What sort of people do you think use private healthcare most?Please select all that apply. ")</f>
        <v>What sort of people do you think use private healthcare most?Please select all that apply. </v>
      </c>
      <c r="E69" s="21" t="str">
        <f>HYPERLINK("#'Full Results'!A466", "466")</f>
        <v>466</v>
      </c>
      <c r="F69" t="s">
        <v>78</v>
      </c>
    </row>
    <row r="70" spans="3:6" x14ac:dyDescent="0.35">
      <c r="C70">
        <v>62</v>
      </c>
      <c r="D70" s="8" t="str">
        <f>HYPERLINK("#'Table 62'!A1", "You said that you had a mostly positive attitude towards private healthcare. Which of the following reasons best explains why?Please select up to three of the following")</f>
        <v>You said that you had a mostly positive attitude towards private healthcare. Which of the following reasons best explains why?Please select up to three of the following</v>
      </c>
      <c r="E70" s="21" t="str">
        <f>HYPERLINK("#'Full Results'!A480", "480")</f>
        <v>480</v>
      </c>
      <c r="F70" t="s">
        <v>321</v>
      </c>
    </row>
    <row r="71" spans="3:6" x14ac:dyDescent="0.35">
      <c r="C71">
        <v>63</v>
      </c>
      <c r="D71" s="8" t="str">
        <f>HYPERLINK("#'Table 63'!A1", "You said that you had a mostly negative attitude towards private healthcare. Which of the following reasons best explains why?Please select up to three of the following")</f>
        <v>You said that you had a mostly negative attitude towards private healthcare. Which of the following reasons best explains why?Please select up to three of the following</v>
      </c>
      <c r="E71" s="21" t="str">
        <f>HYPERLINK("#'Full Results'!A495", "495")</f>
        <v>495</v>
      </c>
      <c r="F71" t="s">
        <v>330</v>
      </c>
    </row>
    <row r="72" spans="3:6" x14ac:dyDescent="0.35">
      <c r="C72">
        <v>64</v>
      </c>
      <c r="D72" s="8" t="str">
        <f>HYPERLINK("#'Table 64'!A1", "Which of the following describes your perception of private healthcare, if any?Please select any which apply")</f>
        <v>Which of the following describes your perception of private healthcare, if any?Please select any which apply</v>
      </c>
      <c r="E72" s="21" t="str">
        <f>HYPERLINK("#'Full Results'!A507", "507")</f>
        <v>507</v>
      </c>
      <c r="F72" t="s">
        <v>78</v>
      </c>
    </row>
    <row r="73" spans="3:6" x14ac:dyDescent="0.35">
      <c r="C73">
        <v>65</v>
      </c>
      <c r="D73" s="8" t="str">
        <f>HYPERLINK("#'Table 65'!A1", "Grid Summary: To what extent do you agree or disagree with the following statements?")</f>
        <v>Grid Summary: To what extent do you agree or disagree with the following statements?</v>
      </c>
      <c r="E73" s="7"/>
      <c r="F73" t="s">
        <v>78</v>
      </c>
    </row>
    <row r="74" spans="3:6" x14ac:dyDescent="0.35">
      <c r="C74">
        <v>66</v>
      </c>
      <c r="D74" s="8" t="str">
        <f>HYPERLINK("#'Table 66'!A1", "To what extent do you agree or disagree with the following statements?: I would be willing to pay for faster and more efficient healthcare when needed.")</f>
        <v>To what extent do you agree or disagree with the following statements?: I would be willing to pay for faster and more efficient healthcare when needed.</v>
      </c>
      <c r="E74" s="21" t="str">
        <f>HYPERLINK("#'Full Results'!A532", "532")</f>
        <v>532</v>
      </c>
      <c r="F74" t="s">
        <v>78</v>
      </c>
    </row>
    <row r="75" spans="3:6" x14ac:dyDescent="0.35">
      <c r="C75">
        <v>67</v>
      </c>
      <c r="D75" s="8" t="str">
        <f>HYPERLINK("#'Table 67'!A1", "To what extent do you agree or disagree with the following statements?: Having the option to use private healthcare improves my overall confidence in accessing healthcare when I need it.")</f>
        <v>To what extent do you agree or disagree with the following statements?: Having the option to use private healthcare improves my overall confidence in accessing healthcare when I need it.</v>
      </c>
      <c r="E75" s="21" t="str">
        <f>HYPERLINK("#'Full Results'!A544", "544")</f>
        <v>544</v>
      </c>
      <c r="F75" t="s">
        <v>78</v>
      </c>
    </row>
    <row r="76" spans="3:6" x14ac:dyDescent="0.35">
      <c r="C76">
        <v>68</v>
      </c>
      <c r="D76" s="8" t="str">
        <f>HYPERLINK("#'Table 68'!A1", "To what extent do you agree or disagree with the following statements?: All workplaces should offer private healthcare as part of their employee benefits package.")</f>
        <v>To what extent do you agree or disagree with the following statements?: All workplaces should offer private healthcare as part of their employee benefits package.</v>
      </c>
      <c r="E76" s="21" t="str">
        <f>HYPERLINK("#'Full Results'!A556", "556")</f>
        <v>556</v>
      </c>
      <c r="F76" t="s">
        <v>78</v>
      </c>
    </row>
    <row r="77" spans="3:6" x14ac:dyDescent="0.35">
      <c r="C77">
        <v>69</v>
      </c>
      <c r="D77" s="8" t="str">
        <f>HYPERLINK("#'Table 69'!A1", "To what extent do you agree or disagree with the following statements?: The ability to access healthcare services at convenient times is more important to me than whether the service is public or private.")</f>
        <v>To what extent do you agree or disagree with the following statements?: The ability to access healthcare services at convenient times is more important to me than whether the service is public or private.</v>
      </c>
      <c r="E77" s="21" t="str">
        <f>HYPERLINK("#'Full Results'!A568", "568")</f>
        <v>568</v>
      </c>
      <c r="F77" t="s">
        <v>78</v>
      </c>
    </row>
    <row r="78" spans="3:6" x14ac:dyDescent="0.35">
      <c r="C78" s="40">
        <v>70</v>
      </c>
      <c r="D78" s="8" t="str">
        <f>HYPERLINK("#'Table 70'!A1", " Would you personally consider using private healthcare if you needed treatment in the future?")</f>
        <v xml:space="preserve"> Would you personally consider using private healthcare if you needed treatment in the future?</v>
      </c>
      <c r="E78" s="21" t="str">
        <f>HYPERLINK("#'Full Results'!A580", "580")</f>
        <v>580</v>
      </c>
      <c r="F78" t="s">
        <v>78</v>
      </c>
    </row>
    <row r="79" spans="3:6" x14ac:dyDescent="0.35">
      <c r="C79" s="40">
        <v>71</v>
      </c>
      <c r="D79" s="8" t="str">
        <f>HYPERLINK("#'Table 71'!A1", " How likely would you be to use private healthcare in the next 12 months if you needed treatment?")</f>
        <v xml:space="preserve"> How likely would you be to use private healthcare in the next 12 months if you needed treatment?</v>
      </c>
      <c r="E79" s="21" t="str">
        <f>HYPERLINK("#'Full Results'!A586", "586")</f>
        <v>586</v>
      </c>
      <c r="F79" t="s">
        <v>78</v>
      </c>
    </row>
    <row r="80" spans="3:6" x14ac:dyDescent="0.35">
      <c r="C80">
        <v>72</v>
      </c>
      <c r="D80" s="8" t="str">
        <f>HYPERLINK("#'Table 72'!A1", "In which of the following circumstances, if any, would you consider using private healthcare?Please select any which apply")</f>
        <v>In which of the following circumstances, if any, would you consider using private healthcare?Please select any which apply</v>
      </c>
      <c r="E80" s="21" t="str">
        <f>HYPERLINK("#'Full Results'!A598", "598")</f>
        <v>598</v>
      </c>
      <c r="F80" t="s">
        <v>78</v>
      </c>
    </row>
    <row r="81" spans="3:6" x14ac:dyDescent="0.35">
      <c r="C81">
        <v>73</v>
      </c>
      <c r="D81" s="8" t="str">
        <f>HYPERLINK("#'Table 73'!A1", "Would any of the following healthcare innovations or newer services make you more likely to consider private healthcare if you needed treatment?Select all that apply")</f>
        <v>Would any of the following healthcare innovations or newer services make you more likely to consider private healthcare if you needed treatment?Select all that apply</v>
      </c>
      <c r="E81" s="21" t="str">
        <f>HYPERLINK("#'Full Results'!A617", "617")</f>
        <v>617</v>
      </c>
      <c r="F81" t="s">
        <v>78</v>
      </c>
    </row>
    <row r="82" spans="3:6" x14ac:dyDescent="0.35">
      <c r="C82">
        <v>74</v>
      </c>
      <c r="D82" s="8" t="str">
        <f>HYPERLINK("#'Table 74'!A1", "You said that you would not consider using private healthcare in the future. Which of the following reasons best explains why?Please select any which apply ")</f>
        <v>You said that you would not consider using private healthcare in the future. Which of the following reasons best explains why?Please select any which apply </v>
      </c>
      <c r="E82" s="21" t="str">
        <f>HYPERLINK("#'Full Results'!A629", "629")</f>
        <v>629</v>
      </c>
      <c r="F82" t="s">
        <v>412</v>
      </c>
    </row>
    <row r="83" spans="3:6" x14ac:dyDescent="0.35">
      <c r="C83">
        <v>75</v>
      </c>
      <c r="D83" s="8" t="str">
        <f>HYPERLINK("#'Table 75'!A1", " You said that you would not consider private healthcare because you can’t afford it. If you somehow came into a lot of money, would you then consider it? ")</f>
        <v xml:space="preserve"> You said that you would not consider private healthcare because you can’t afford it. If you somehow came into a lot of money, would you then consider it? </v>
      </c>
      <c r="E83" s="21" t="str">
        <f>HYPERLINK("#'Full Results'!A644", "644")</f>
        <v>644</v>
      </c>
      <c r="F83" t="s">
        <v>412</v>
      </c>
    </row>
    <row r="84" spans="3:6" x14ac:dyDescent="0.35">
      <c r="C84">
        <v>76</v>
      </c>
      <c r="D84" s="8" t="str">
        <f>HYPERLINK("#'Table 76'!A1", " How much would you guess that a single GP appointment through private healthcare tends to cost?")</f>
        <v xml:space="preserve"> How much would you guess that a single GP appointment through private healthcare tends to cost?</v>
      </c>
      <c r="E84" s="21" t="str">
        <f>HYPERLINK("#'Full Results'!A650", "650")</f>
        <v>650</v>
      </c>
      <c r="F84" t="s">
        <v>78</v>
      </c>
    </row>
    <row r="85" spans="3:6" x14ac:dyDescent="0.35">
      <c r="C85">
        <v>77</v>
      </c>
      <c r="D85" s="8" t="str">
        <f>HYPERLINK("#'Table 77'!A1", " How much would you guess that getting a CT scan through private healthcare tends to cost?")</f>
        <v xml:space="preserve"> How much would you guess that getting a CT scan through private healthcare tends to cost?</v>
      </c>
      <c r="E85" s="21" t="str">
        <f>HYPERLINK("#'Full Results'!A668", "668")</f>
        <v>668</v>
      </c>
      <c r="F85" t="s">
        <v>78</v>
      </c>
    </row>
    <row r="86" spans="3:6" x14ac:dyDescent="0.35">
      <c r="C86">
        <v>78</v>
      </c>
      <c r="D86" s="35" t="str">
        <f>HYPERLINK("#'Table 78'!A1", "Grid Summary: You said that you would not consider private healthcare because you can’t afford it. Here is a list of the average cost of various services available through private healthcare. For each, please say whether you could afford it on reflection.")</f>
        <v>Grid Summary: You said that you would not consider private healthcare because you can’t afford it. Here is a list of the average cost of various services available through private healthcare. For each, please say whether you could afford it on reflection.</v>
      </c>
      <c r="E86" s="7"/>
      <c r="F86" s="32" t="s">
        <v>573</v>
      </c>
    </row>
    <row r="87" spans="3:6" x14ac:dyDescent="0.35">
      <c r="C87">
        <v>79</v>
      </c>
      <c r="D87" s="35" t="str">
        <f>HYPERLINK("#'Table 79'!A1", "GP appointment - typically between £40 and £200:You said that you would not consider private healthcare because you can’t afford it. Here is a list of the average cost of various services available through private healthcare.")</f>
        <v>GP appointment - typically between £40 and £200:You said that you would not consider private healthcare because you can’t afford it. Here is a list of the average cost of various services available through private healthcare.</v>
      </c>
      <c r="E87" s="21" t="str">
        <f>HYPERLINK("#'Full Results'!A687", "687")</f>
        <v>687</v>
      </c>
      <c r="F87" s="32" t="s">
        <v>573</v>
      </c>
    </row>
    <row r="88" spans="3:6" x14ac:dyDescent="0.35">
      <c r="C88">
        <v>80</v>
      </c>
      <c r="D88" s="8" t="str">
        <f>HYPERLINK("#'Table 80'!A1", " MRI scan - typically between £190 and £885:You said that you would not consider private healthcare because you can’t afford it. Here is a list of the average cost of various services available through private healthcare. For each, please say whe...")</f>
        <v xml:space="preserve"> MRI scan - typically between £190 and £885:You said that you would not consider private healthcare because you can’t afford it. Here is a list of the average cost of various services available through private healthcare. For each, please say whe...</v>
      </c>
      <c r="E88" s="21" t="str">
        <f>HYPERLINK("#'Full Results'!A695", "695")</f>
        <v>695</v>
      </c>
      <c r="F88" s="32" t="s">
        <v>573</v>
      </c>
    </row>
    <row r="89" spans="3:6" x14ac:dyDescent="0.35">
      <c r="C89">
        <v>81</v>
      </c>
      <c r="D89" s="8" t="str">
        <f>HYPERLINK("#'Table 81'!A1", " CT scan - typically between £430 and £910:You said that you would not consider private healthcare because you can’t afford it. Here is a list of the average cost of various services available through private healthcare. For each, please say whet...")</f>
        <v xml:space="preserve"> CT scan - typically between £430 and £910:You said that you would not consider private healthcare because you can’t afford it. Here is a list of the average cost of various services available through private healthcare. For each, please say whet...</v>
      </c>
      <c r="E89" s="21" t="str">
        <f>HYPERLINK("#'Full Results'!A703", "703")</f>
        <v>703</v>
      </c>
      <c r="F89" s="32" t="s">
        <v>573</v>
      </c>
    </row>
    <row r="90" spans="3:6" x14ac:dyDescent="0.35">
      <c r="C90">
        <v>82</v>
      </c>
      <c r="D90" s="35" t="str">
        <f>HYPERLINK("#'Table 82'!A1", " Ultrasound - typically between £300 and £400:You said that you would not consider private healthcare because you can’t afford it. Here is a list of the average cost of various services available through private healthcare. For each, please say w...")</f>
        <v xml:space="preserve"> Ultrasound - typically between £300 and £400:You said that you would not consider private healthcare because you can’t afford it. Here is a list of the average cost of various services available through private healthcare. For each, please say w...</v>
      </c>
      <c r="E90" s="21" t="str">
        <f>HYPERLINK("#'Full Results'!A711", "711")</f>
        <v>711</v>
      </c>
      <c r="F90" s="32" t="s">
        <v>573</v>
      </c>
    </row>
    <row r="91" spans="3:6" x14ac:dyDescent="0.35">
      <c r="C91">
        <v>83</v>
      </c>
      <c r="D91" s="35" t="str">
        <f>HYPERLINK("#'Table 83'!A1", " Routine consultation - typically around £200: You said that you would not consider private healthcare because you can’t afford it. Here is a list of the average cost of various services available through private healthcare. ")</f>
        <v xml:space="preserve"> Routine consultation - typically around £200: You said that you would not consider private healthcare because you can’t afford it. Here is a list of the average cost of various services available through private healthcare. </v>
      </c>
      <c r="E91" s="21" t="str">
        <f>HYPERLINK("#'Full Results'!A719", "719")</f>
        <v>719</v>
      </c>
      <c r="F91" s="32" t="s">
        <v>573</v>
      </c>
    </row>
    <row r="92" spans="3:6" x14ac:dyDescent="0.35">
      <c r="C92">
        <v>84</v>
      </c>
      <c r="D92" s="35" t="str">
        <f>HYPERLINK("#'Table 84'!A1", "Hip/knee replacement - typically between £9,000 and £15,000:You said that you would not consider private healthcare because you can’t afford it. Here is a list of the average cost of various services available through private healthcare.")</f>
        <v>Hip/knee replacement - typically between £9,000 and £15,000:You said that you would not consider private healthcare because you can’t afford it. Here is a list of the average cost of various services available through private healthcare.</v>
      </c>
      <c r="E92" s="21" t="str">
        <f>HYPERLINK("#'Full Results'!A727", "727")</f>
        <v>727</v>
      </c>
      <c r="F92" s="32" t="s">
        <v>573</v>
      </c>
    </row>
    <row r="93" spans="3:6" x14ac:dyDescent="0.35">
      <c r="C93">
        <v>85</v>
      </c>
      <c r="D93" s="35" t="str">
        <f>HYPERLINK("#'Table 85'!A1", "Cataract surgery - typically between £2,000 and £4,000: B85You said that you would not consider private healthcare because you can’t afford it. Here is a list of the average cost of various services available through private healthcare. ")</f>
        <v xml:space="preserve">Cataract surgery - typically between £2,000 and £4,000: B85You said that you would not consider private healthcare because you can’t afford it. Here is a list of the average cost of various services available through private healthcare. </v>
      </c>
      <c r="E93" s="21" t="str">
        <f>HYPERLINK("#'Full Results'!A735", "735")</f>
        <v>735</v>
      </c>
      <c r="F93" s="32" t="s">
        <v>573</v>
      </c>
    </row>
    <row r="94" spans="3:6" x14ac:dyDescent="0.35">
      <c r="C94">
        <v>86</v>
      </c>
      <c r="D94" s="8" t="str">
        <f>HYPERLINK("#'Table 86'!A1", " You said that the last time you used private healthcare, you paid for it yourself (“self-pay”). How much did you pay for the healthcare you received in this instance?Please give your best estimate.")</f>
        <v xml:space="preserve"> You said that the last time you used private healthcare, you paid for it yourself (“self-pay”). How much did you pay for the healthcare you received in this instance?Please give your best estimate.</v>
      </c>
      <c r="E94" s="21" t="str">
        <f>HYPERLINK("#'Full Results'!A743", "743")</f>
        <v>743</v>
      </c>
      <c r="F94" t="s">
        <v>565</v>
      </c>
    </row>
    <row r="95" spans="3:6" x14ac:dyDescent="0.35">
      <c r="C95">
        <v>87</v>
      </c>
      <c r="D95" s="8" t="str">
        <f>HYPERLINK("#'Table 87'!A1", "And how did you pay for this?Select any which apply  ")</f>
        <v>And how did you pay for this?Select any which apply  </v>
      </c>
      <c r="E95" s="21" t="str">
        <f>HYPERLINK("#'Full Results'!A761", "761")</f>
        <v>761</v>
      </c>
      <c r="F95" t="s">
        <v>565</v>
      </c>
    </row>
    <row r="96" spans="3:6" x14ac:dyDescent="0.35">
      <c r="C96">
        <v>88</v>
      </c>
      <c r="D96" s="8" t="str">
        <f>HYPERLINK("#'Table 88'!A1", " Approximately how much have you spent on private healthcare in the last year in total, not just for yourself?Please give your best estimate.")</f>
        <v xml:space="preserve"> Approximately how much have you spent on private healthcare in the last year in total, not just for yourself?Please give your best estimate.</v>
      </c>
      <c r="E96" s="21" t="str">
        <f>HYPERLINK("#'Full Results'!A770", "770")</f>
        <v>770</v>
      </c>
      <c r="F96" t="s">
        <v>78</v>
      </c>
    </row>
    <row r="97" spans="3:6" x14ac:dyDescent="0.35">
      <c r="C97">
        <v>89</v>
      </c>
      <c r="D97" s="8" t="str">
        <f>HYPERLINK("#'Table 89'!A1", " For patients who pay themselves (“self pay”), rather than using their private health insurance schemes, many private healthcare providers offer payment plans to enable people to stagger their payments over time.Would this make it more or less li...")</f>
        <v xml:space="preserve"> For patients who pay themselves (“self pay”), rather than using their private health insurance schemes, many private healthcare providers offer payment plans to enable people to stagger their payments over time.Would this make it more or less li...</v>
      </c>
      <c r="E97" s="21" t="str">
        <f>HYPERLINK("#'Full Results'!A783", "783")</f>
        <v>783</v>
      </c>
      <c r="F97" t="s">
        <v>78</v>
      </c>
    </row>
    <row r="98" spans="3:6" x14ac:dyDescent="0.35">
      <c r="C98">
        <v>90</v>
      </c>
      <c r="D98" s="8" t="str">
        <f>HYPERLINK("#'Table 90'!A1", "You said that even if you came into a lot of money, you would not consider private healthcare. Which of the following reasons best explains why? Please select any which apply")</f>
        <v>You said that even if you came into a lot of money, you would not consider private healthcare. Which of the following reasons best explains why? Please select any which apply</v>
      </c>
      <c r="E98" s="21" t="str">
        <f>HYPERLINK("#'Full Results'!A792", "792")</f>
        <v>792</v>
      </c>
      <c r="F98" s="32" t="s">
        <v>573</v>
      </c>
    </row>
    <row r="99" spans="3:6" x14ac:dyDescent="0.35">
      <c r="C99">
        <v>91</v>
      </c>
      <c r="D99" s="8" t="str">
        <f>HYPERLINK("#'Table 91'!A1", " You said that you would consider private healthcare in the future if you needed treatment. If this happened, would you first try to use the NHS, or would you turn straight to private healthcare? ")</f>
        <v xml:space="preserve"> You said that you would consider private healthcare in the future if you needed treatment. If this happened, would you first try to use the NHS, or would you turn straight to private healthcare? </v>
      </c>
      <c r="E99" s="21" t="str">
        <f>HYPERLINK("#'Full Results'!A810", "810")</f>
        <v>810</v>
      </c>
      <c r="F99" t="s">
        <v>501</v>
      </c>
    </row>
    <row r="100" spans="3:6" x14ac:dyDescent="0.35">
      <c r="C100">
        <v>92</v>
      </c>
      <c r="D100" s="8" t="str">
        <f>HYPERLINK("#'Table 92'!A1", "Grid Summary: For each of the following types of healthcare you might need to access, would you be more likely to try to use the NHS first, or to turn straight to private healthcare?")</f>
        <v>Grid Summary: For each of the following types of healthcare you might need to access, would you be more likely to try to use the NHS first, or to turn straight to private healthcare?</v>
      </c>
      <c r="E100" s="7"/>
      <c r="F100" t="s">
        <v>584</v>
      </c>
    </row>
    <row r="101" spans="3:6" x14ac:dyDescent="0.35">
      <c r="C101">
        <v>93</v>
      </c>
      <c r="D101" s="8" t="str">
        <f>HYPERLINK("#'Table 93'!A1", "For each of the following types of healthcare you might need to access, would you be more likely to try to use the NHS first, or to turn straight to private healthcare?: GP appointment ")</f>
        <v>For each of the following types of healthcare you might need to access, would you be more likely to try to use the NHS first, or to turn straight to private healthcare?: GP appointment </v>
      </c>
      <c r="E101" s="21" t="str">
        <f>HYPERLINK("#'Full Results'!A818", "818")</f>
        <v>818</v>
      </c>
      <c r="F101" t="s">
        <v>584</v>
      </c>
    </row>
    <row r="102" spans="3:6" x14ac:dyDescent="0.35">
      <c r="C102">
        <v>94</v>
      </c>
      <c r="D102" s="8" t="str">
        <f>HYPERLINK("#'Table 94'!A1", "For each of the following types of healthcare you might need to access, would you be more likely to try to use the NHS first, or to turn straight to private healthcare?: Consultation with doctor ")</f>
        <v>For each of the following types of healthcare you might need to access, would you be more likely to try to use the NHS first, or to turn straight to private healthcare?: Consultation with doctor </v>
      </c>
      <c r="E102" s="21" t="str">
        <f>HYPERLINK("#'Full Results'!A824", "824")</f>
        <v>824</v>
      </c>
      <c r="F102" t="s">
        <v>584</v>
      </c>
    </row>
    <row r="103" spans="3:6" x14ac:dyDescent="0.35">
      <c r="C103">
        <v>95</v>
      </c>
      <c r="D103" s="8" t="str">
        <f>HYPERLINK("#'Table 95'!A1", "For each of the following types of healthcare you might need to access, would you be more likely to try to use the NHS first, or to turn straight to private healthcare?: Consultation with other healthcare professional")</f>
        <v>For each of the following types of healthcare you might need to access, would you be more likely to try to use the NHS first, or to turn straight to private healthcare?: Consultation with other healthcare professional</v>
      </c>
      <c r="E103" s="21" t="str">
        <f>HYPERLINK("#'Full Results'!A830", "830")</f>
        <v>830</v>
      </c>
      <c r="F103" t="s">
        <v>584</v>
      </c>
    </row>
    <row r="104" spans="3:6" x14ac:dyDescent="0.35">
      <c r="C104">
        <v>96</v>
      </c>
      <c r="D104" s="8" t="str">
        <f>HYPERLINK("#'Table 96'!A1", "For each of the following types of healthcare you might need to access, would you be more likely to try to use the NHS first, or to turn straight to private healthcare?: Diagnostic treatment (i.e. a scan)")</f>
        <v>For each of the following types of healthcare you might need to access, would you be more likely to try to use the NHS first, or to turn straight to private healthcare?: Diagnostic treatment (i.e. a scan)</v>
      </c>
      <c r="E104" s="21" t="str">
        <f>HYPERLINK("#'Full Results'!A836", "836")</f>
        <v>836</v>
      </c>
      <c r="F104" t="s">
        <v>584</v>
      </c>
    </row>
    <row r="105" spans="3:6" x14ac:dyDescent="0.35">
      <c r="C105">
        <v>97</v>
      </c>
      <c r="D105" s="8" t="str">
        <f>HYPERLINK("#'Table 97'!A1", "For each of the following types of healthcare you might need to access, would you be more likely to try to use the NHS first, or to turn straight to private healthcare?: Minor operation where you went home on the same day")</f>
        <v>For each of the following types of healthcare you might need to access, would you be more likely to try to use the NHS first, or to turn straight to private healthcare?: Minor operation where you went home on the same day</v>
      </c>
      <c r="E105" s="21" t="str">
        <f>HYPERLINK("#'Full Results'!A842", "842")</f>
        <v>842</v>
      </c>
      <c r="F105" t="s">
        <v>584</v>
      </c>
    </row>
    <row r="106" spans="3:6" x14ac:dyDescent="0.35">
      <c r="C106">
        <v>98</v>
      </c>
      <c r="D106" s="8" t="str">
        <f>HYPERLINK("#'Table 98'!A1", "For each of the following types of healthcare you might need to access, would you be more likely to try to use the NHS first, or to turn straight to private healthcare?: Major operation where you needed to stay overnight")</f>
        <v>For each of the following types of healthcare you might need to access, would you be more likely to try to use the NHS first, or to turn straight to private healthcare?: Major operation where you needed to stay overnight</v>
      </c>
      <c r="E106" s="21" t="str">
        <f>HYPERLINK("#'Full Results'!A848", "848")</f>
        <v>848</v>
      </c>
      <c r="F106" t="s">
        <v>584</v>
      </c>
    </row>
    <row r="107" spans="3:6" x14ac:dyDescent="0.35">
      <c r="C107">
        <v>99</v>
      </c>
      <c r="D107" s="8" t="str">
        <f>HYPERLINK("#'Table 99'!A1", "For each of the following types of healthcare you might need to access, would you be more likely to try to use the NHS first, or to turn straight to private healthcare?: Ongoing treatment for a serious problem (i.e. cancer treatment)")</f>
        <v>For each of the following types of healthcare you might need to access, would you be more likely to try to use the NHS first, or to turn straight to private healthcare?: Ongoing treatment for a serious problem (i.e. cancer treatment)</v>
      </c>
      <c r="E107" s="21" t="str">
        <f>HYPERLINK("#'Full Results'!A854", "854")</f>
        <v>854</v>
      </c>
      <c r="F107" t="s">
        <v>584</v>
      </c>
    </row>
    <row r="108" spans="3:6" x14ac:dyDescent="0.35">
      <c r="C108">
        <v>100</v>
      </c>
      <c r="D108" s="8" t="str">
        <f>HYPERLINK("#'Table 100'!A1", "You said that you would consider private healthcare in the future. Which of the following reasons best explains why?Select any which apply")</f>
        <v>You said that you would consider private healthcare in the future. Which of the following reasons best explains why?Select any which apply</v>
      </c>
      <c r="E108" s="21" t="str">
        <f>HYPERLINK("#'Full Results'!A860", "860")</f>
        <v>860</v>
      </c>
      <c r="F108" t="s">
        <v>584</v>
      </c>
    </row>
    <row r="109" spans="3:6" x14ac:dyDescent="0.35">
      <c r="C109">
        <v>101</v>
      </c>
      <c r="D109" s="8" t="str">
        <f>HYPERLINK("#'Table 101'!A1", " Would you be more or less likely to apply for a new job if you knew that job had private health insurance included in your overall package? ")</f>
        <v xml:space="preserve"> Would you be more or less likely to apply for a new job if you knew that job had private health insurance included in your overall package? </v>
      </c>
      <c r="E109" s="21" t="str">
        <f>HYPERLINK("#'Full Results'!A874", "874")</f>
        <v>874</v>
      </c>
      <c r="F109" t="s">
        <v>78</v>
      </c>
    </row>
    <row r="110" spans="3:6" x14ac:dyDescent="0.35">
      <c r="C110">
        <v>102</v>
      </c>
      <c r="D110" s="8" t="str">
        <f>HYPERLINK("#'Table 102'!A1", " You said you would be open to using private healthcare but have not used it in the past. Do you know where you would go to receive more information? ")</f>
        <v xml:space="preserve"> You said you would be open to using private healthcare but have not used it in the past. Do you know where you would go to receive more information? </v>
      </c>
      <c r="E110" s="21" t="str">
        <f>HYPERLINK("#'Full Results'!A883", "883")</f>
        <v>883</v>
      </c>
      <c r="F110" t="s">
        <v>584</v>
      </c>
    </row>
    <row r="111" spans="3:6" x14ac:dyDescent="0.35">
      <c r="C111">
        <v>103</v>
      </c>
      <c r="D111" s="8" t="str">
        <f>HYPERLINK("#'Table 103'!A1", "You said that you were open to using private healthcare and that you knew where to go for additional information. Which of the following sources of information would you be most likely to use? Select all that apply")</f>
        <v>You said that you were open to using private healthcare and that you knew where to go for additional information. Which of the following sources of information would you be most likely to use? Select all that apply</v>
      </c>
      <c r="E111" s="21" t="str">
        <f>HYPERLINK("#'Full Results'!A889", "889")</f>
        <v>889</v>
      </c>
      <c r="F111" t="s">
        <v>584</v>
      </c>
    </row>
    <row r="112" spans="3:6" x14ac:dyDescent="0.35">
      <c r="C112">
        <v>104</v>
      </c>
      <c r="D112" s="8" t="str">
        <f>HYPERLINK("#'Table 104'!A1", "You said that you were open to using private healthcare but that you did not know where to go for additional information. Who, if anyone, do you think should provide information on private healthcare? Select all that apply  ")</f>
        <v>You said that you were open to using private healthcare but that you did not know where to go for additional information. Who, if anyone, do you think should provide information on private healthcare? Select all that apply  </v>
      </c>
      <c r="E112" s="21" t="str">
        <f>HYPERLINK("#'Full Results'!A898", "898")</f>
        <v>898</v>
      </c>
      <c r="F112" t="s">
        <v>547</v>
      </c>
    </row>
    <row r="113" spans="3:6" x14ac:dyDescent="0.35">
      <c r="C113">
        <v>105</v>
      </c>
      <c r="D113" s="8" t="str">
        <f>HYPERLINK("#'Table 105'!A1", "You said that you have used or  would consider using private healthcare in the future. Which of the following expenditures, if any, would you cut back on to ensure that you had enough money to pay for private healthcare if you needed treatment?Se...")</f>
        <v>You said that you have used or  would consider using private healthcare in the future. Which of the following expenditures, if any, would you cut back on to ensure that you had enough money to pay for private healthcare if you needed treatment?Se...</v>
      </c>
      <c r="E113" s="21" t="str">
        <f>HYPERLINK("#'Full Results'!A909", "909")</f>
        <v>909</v>
      </c>
      <c r="F113" t="s">
        <v>559</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BA18"/>
  <sheetViews>
    <sheetView showGridLines="0" workbookViewId="0">
      <pane xSplit="2" topLeftCell="C1" activePane="topRight" state="frozen"/>
      <selection pane="topRight" activeCell="AG8" sqref="AG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147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396</v>
      </c>
      <c r="D7" s="10">
        <v>232</v>
      </c>
      <c r="E7" s="10">
        <v>163</v>
      </c>
      <c r="F7" s="10"/>
      <c r="G7" s="10">
        <v>30</v>
      </c>
      <c r="H7" s="10">
        <v>78</v>
      </c>
      <c r="I7" s="10">
        <v>66</v>
      </c>
      <c r="J7" s="10">
        <v>62</v>
      </c>
      <c r="K7" s="10">
        <v>76</v>
      </c>
      <c r="L7" s="10">
        <v>84</v>
      </c>
      <c r="M7" s="10"/>
      <c r="N7" s="10">
        <v>182</v>
      </c>
      <c r="O7" s="10">
        <v>107</v>
      </c>
      <c r="P7" s="10">
        <v>57</v>
      </c>
      <c r="Q7" s="10">
        <v>49</v>
      </c>
      <c r="R7" s="10"/>
      <c r="S7" s="10">
        <v>78</v>
      </c>
      <c r="T7" s="10">
        <v>63</v>
      </c>
      <c r="U7" s="10">
        <v>26</v>
      </c>
      <c r="V7" s="10">
        <v>31</v>
      </c>
      <c r="W7" s="10">
        <v>31</v>
      </c>
      <c r="X7" s="10">
        <v>39</v>
      </c>
      <c r="Y7" s="10">
        <v>29</v>
      </c>
      <c r="Z7" s="10">
        <v>12</v>
      </c>
      <c r="AA7" s="10">
        <v>44</v>
      </c>
      <c r="AB7" s="10">
        <v>27</v>
      </c>
      <c r="AC7" s="10">
        <v>8</v>
      </c>
      <c r="AD7" s="10">
        <v>8</v>
      </c>
      <c r="AE7" s="10"/>
      <c r="AF7" s="10">
        <v>164</v>
      </c>
      <c r="AG7" s="10">
        <v>120</v>
      </c>
      <c r="AH7" s="10">
        <v>37</v>
      </c>
      <c r="AI7" s="10">
        <v>28</v>
      </c>
      <c r="AJ7" s="10"/>
      <c r="AK7" s="10">
        <v>100</v>
      </c>
      <c r="AL7" s="10">
        <v>143</v>
      </c>
      <c r="AM7" s="10">
        <v>44</v>
      </c>
      <c r="AN7" s="10">
        <v>44</v>
      </c>
      <c r="AO7" s="10"/>
      <c r="AP7" s="10">
        <v>87</v>
      </c>
      <c r="AQ7" s="10">
        <v>114</v>
      </c>
      <c r="AR7" s="10">
        <v>69</v>
      </c>
      <c r="AS7" s="10"/>
      <c r="AT7" s="10">
        <v>396</v>
      </c>
      <c r="AU7" s="10" t="s">
        <v>79</v>
      </c>
      <c r="AV7" s="10"/>
      <c r="AW7" s="10">
        <v>360</v>
      </c>
      <c r="AX7" s="10">
        <v>18</v>
      </c>
      <c r="AY7" s="10"/>
      <c r="AZ7" s="10">
        <v>178</v>
      </c>
      <c r="BA7" s="10">
        <v>218</v>
      </c>
    </row>
    <row r="8" spans="2:53" ht="30" customHeight="1" x14ac:dyDescent="0.35">
      <c r="B8" s="11" t="s">
        <v>20</v>
      </c>
      <c r="C8" s="11">
        <v>389</v>
      </c>
      <c r="D8" s="11">
        <v>229</v>
      </c>
      <c r="E8" s="11">
        <v>158</v>
      </c>
      <c r="F8" s="11"/>
      <c r="G8" s="11">
        <v>43</v>
      </c>
      <c r="H8" s="11">
        <v>74</v>
      </c>
      <c r="I8" s="11">
        <v>62</v>
      </c>
      <c r="J8" s="11">
        <v>58</v>
      </c>
      <c r="K8" s="11">
        <v>71</v>
      </c>
      <c r="L8" s="11">
        <v>80</v>
      </c>
      <c r="M8" s="11"/>
      <c r="N8" s="11">
        <v>172</v>
      </c>
      <c r="O8" s="11">
        <v>105</v>
      </c>
      <c r="P8" s="11">
        <v>62</v>
      </c>
      <c r="Q8" s="11">
        <v>49</v>
      </c>
      <c r="R8" s="11"/>
      <c r="S8" s="11">
        <v>77</v>
      </c>
      <c r="T8" s="11">
        <v>61</v>
      </c>
      <c r="U8" s="11">
        <v>23</v>
      </c>
      <c r="V8" s="11">
        <v>30</v>
      </c>
      <c r="W8" s="11">
        <v>30</v>
      </c>
      <c r="X8" s="11">
        <v>37</v>
      </c>
      <c r="Y8" s="11">
        <v>27</v>
      </c>
      <c r="Z8" s="11">
        <v>12</v>
      </c>
      <c r="AA8" s="11">
        <v>43</v>
      </c>
      <c r="AB8" s="11">
        <v>30</v>
      </c>
      <c r="AC8" s="11">
        <v>8</v>
      </c>
      <c r="AD8" s="11">
        <v>9</v>
      </c>
      <c r="AE8" s="11"/>
      <c r="AF8" s="11">
        <v>155</v>
      </c>
      <c r="AG8" s="11">
        <v>119</v>
      </c>
      <c r="AH8" s="11">
        <v>36</v>
      </c>
      <c r="AI8" s="11">
        <v>29</v>
      </c>
      <c r="AJ8" s="11"/>
      <c r="AK8" s="11">
        <v>95</v>
      </c>
      <c r="AL8" s="11">
        <v>142</v>
      </c>
      <c r="AM8" s="11">
        <v>42</v>
      </c>
      <c r="AN8" s="11">
        <v>44</v>
      </c>
      <c r="AO8" s="11"/>
      <c r="AP8" s="11">
        <v>84</v>
      </c>
      <c r="AQ8" s="11">
        <v>115</v>
      </c>
      <c r="AR8" s="11">
        <v>65</v>
      </c>
      <c r="AS8" s="11"/>
      <c r="AT8" s="11">
        <v>389</v>
      </c>
      <c r="AU8" s="11" t="s">
        <v>79</v>
      </c>
      <c r="AV8" s="11"/>
      <c r="AW8" s="11">
        <v>352</v>
      </c>
      <c r="AX8" s="11">
        <v>20</v>
      </c>
      <c r="AY8" s="11"/>
      <c r="AZ8" s="11">
        <v>170</v>
      </c>
      <c r="BA8" s="11">
        <v>219</v>
      </c>
    </row>
    <row r="9" spans="2:53" ht="29" x14ac:dyDescent="0.35">
      <c r="B9" s="15" t="s">
        <v>141</v>
      </c>
      <c r="C9" s="14">
        <v>0.50651470367830598</v>
      </c>
      <c r="D9" s="14">
        <v>0.505057373360152</v>
      </c>
      <c r="E9" s="14">
        <v>0.50553687186770802</v>
      </c>
      <c r="F9" s="14"/>
      <c r="G9" s="14">
        <v>0.45357347716591401</v>
      </c>
      <c r="H9" s="14">
        <v>0.51819182199722402</v>
      </c>
      <c r="I9" s="14">
        <v>0.48748741316934002</v>
      </c>
      <c r="J9" s="14">
        <v>0.61131798654767899</v>
      </c>
      <c r="K9" s="14">
        <v>0.52598795292253797</v>
      </c>
      <c r="L9" s="14">
        <v>0.44598671840514698</v>
      </c>
      <c r="M9" s="14"/>
      <c r="N9" s="14">
        <v>0.52933293677724003</v>
      </c>
      <c r="O9" s="14">
        <v>0.48411038888359398</v>
      </c>
      <c r="P9" s="14">
        <v>0.60635943474041798</v>
      </c>
      <c r="Q9" s="14">
        <v>0.33856100990335403</v>
      </c>
      <c r="R9" s="14"/>
      <c r="S9" s="14">
        <v>0.47430530735454401</v>
      </c>
      <c r="T9" s="14">
        <v>0.48889927099138802</v>
      </c>
      <c r="U9" s="14">
        <v>0.70191072793629405</v>
      </c>
      <c r="V9" s="14">
        <v>0.555848947608513</v>
      </c>
      <c r="W9" s="14">
        <v>0.58038330570498398</v>
      </c>
      <c r="X9" s="14">
        <v>0.52337918062264999</v>
      </c>
      <c r="Y9" s="14">
        <v>0.440364370524364</v>
      </c>
      <c r="Z9" s="14">
        <v>0.60115026558326101</v>
      </c>
      <c r="AA9" s="14">
        <v>0.462581263839976</v>
      </c>
      <c r="AB9" s="14">
        <v>0.44294398677749502</v>
      </c>
      <c r="AC9" s="14">
        <v>0.24391593766907799</v>
      </c>
      <c r="AD9" s="14">
        <v>0.62004358721386699</v>
      </c>
      <c r="AE9" s="14"/>
      <c r="AF9" s="14">
        <v>0.54326330129209299</v>
      </c>
      <c r="AG9" s="14">
        <v>0.54050061125076998</v>
      </c>
      <c r="AH9" s="14">
        <v>0.340991806315666</v>
      </c>
      <c r="AI9" s="14">
        <v>0.54087908083902203</v>
      </c>
      <c r="AJ9" s="14"/>
      <c r="AK9" s="14">
        <v>0.60052942731702097</v>
      </c>
      <c r="AL9" s="14">
        <v>0.490737955641315</v>
      </c>
      <c r="AM9" s="14">
        <v>0.51817593337981005</v>
      </c>
      <c r="AN9" s="14">
        <v>0.39560998405504399</v>
      </c>
      <c r="AO9" s="14"/>
      <c r="AP9" s="14">
        <v>0.58420639594202495</v>
      </c>
      <c r="AQ9" s="14">
        <v>0.54885447754968997</v>
      </c>
      <c r="AR9" s="14">
        <v>0.42054052529967301</v>
      </c>
      <c r="AS9" s="14"/>
      <c r="AT9" s="14">
        <v>0.50651470367830598</v>
      </c>
      <c r="AU9" s="14" t="s">
        <v>80</v>
      </c>
      <c r="AV9" s="14"/>
      <c r="AW9" s="14">
        <v>0.53765650169103796</v>
      </c>
      <c r="AX9" s="14">
        <v>0.34549929322603301</v>
      </c>
      <c r="AY9" s="14"/>
      <c r="AZ9" s="14">
        <v>0.54054823461384005</v>
      </c>
      <c r="BA9" s="14">
        <v>0.48010250721009201</v>
      </c>
    </row>
    <row r="10" spans="2:53" ht="29" x14ac:dyDescent="0.35">
      <c r="B10" s="15" t="s">
        <v>142</v>
      </c>
      <c r="C10" s="14">
        <v>0.37831221550688199</v>
      </c>
      <c r="D10" s="14">
        <v>0.37905542401138898</v>
      </c>
      <c r="E10" s="14">
        <v>0.379603739174183</v>
      </c>
      <c r="F10" s="14"/>
      <c r="G10" s="14">
        <v>0.40699511960039297</v>
      </c>
      <c r="H10" s="14">
        <v>0.44190167310789102</v>
      </c>
      <c r="I10" s="14">
        <v>0.39108073230780799</v>
      </c>
      <c r="J10" s="14">
        <v>0.274920977466591</v>
      </c>
      <c r="K10" s="14">
        <v>0.32972079303643398</v>
      </c>
      <c r="L10" s="14">
        <v>0.41216556716573699</v>
      </c>
      <c r="M10" s="14"/>
      <c r="N10" s="14">
        <v>0.37920346235388502</v>
      </c>
      <c r="O10" s="14">
        <v>0.39113691542569201</v>
      </c>
      <c r="P10" s="14">
        <v>0.25695909630009101</v>
      </c>
      <c r="Q10" s="14">
        <v>0.50858302022449098</v>
      </c>
      <c r="R10" s="14"/>
      <c r="S10" s="14">
        <v>0.41811625066338898</v>
      </c>
      <c r="T10" s="14">
        <v>0.37094243509976399</v>
      </c>
      <c r="U10" s="14">
        <v>0.22343133234064999</v>
      </c>
      <c r="V10" s="14">
        <v>0.38077155071503599</v>
      </c>
      <c r="W10" s="14">
        <v>0.29480436519826397</v>
      </c>
      <c r="X10" s="14">
        <v>0.397316523510996</v>
      </c>
      <c r="Y10" s="14">
        <v>0.36424977315453699</v>
      </c>
      <c r="Z10" s="14">
        <v>0.39884973441673899</v>
      </c>
      <c r="AA10" s="14">
        <v>0.47164238902553801</v>
      </c>
      <c r="AB10" s="14">
        <v>0.40732958951116499</v>
      </c>
      <c r="AC10" s="14">
        <v>0.11394219691530801</v>
      </c>
      <c r="AD10" s="14">
        <v>0.37995641278613301</v>
      </c>
      <c r="AE10" s="14"/>
      <c r="AF10" s="14">
        <v>0.35986295398086798</v>
      </c>
      <c r="AG10" s="14">
        <v>0.34903266328021099</v>
      </c>
      <c r="AH10" s="14">
        <v>0.48401129910788998</v>
      </c>
      <c r="AI10" s="14">
        <v>0.288722251611084</v>
      </c>
      <c r="AJ10" s="14"/>
      <c r="AK10" s="14">
        <v>0.32397000966467798</v>
      </c>
      <c r="AL10" s="14">
        <v>0.41461268712079102</v>
      </c>
      <c r="AM10" s="14">
        <v>0.36565750556507198</v>
      </c>
      <c r="AN10" s="14">
        <v>0.45989406804298499</v>
      </c>
      <c r="AO10" s="14"/>
      <c r="AP10" s="14">
        <v>0.306374715642111</v>
      </c>
      <c r="AQ10" s="14">
        <v>0.36622272878534401</v>
      </c>
      <c r="AR10" s="14">
        <v>0.50442696771162598</v>
      </c>
      <c r="AS10" s="14"/>
      <c r="AT10" s="14">
        <v>0.37831221550688199</v>
      </c>
      <c r="AU10" s="14" t="s">
        <v>80</v>
      </c>
      <c r="AV10" s="14"/>
      <c r="AW10" s="14">
        <v>0.37780692917279302</v>
      </c>
      <c r="AX10" s="14">
        <v>0.23856763209749901</v>
      </c>
      <c r="AY10" s="14"/>
      <c r="AZ10" s="14">
        <v>0.339487561475944</v>
      </c>
      <c r="BA10" s="14">
        <v>0.40844262989197599</v>
      </c>
    </row>
    <row r="11" spans="2:53" ht="29" x14ac:dyDescent="0.35">
      <c r="B11" s="15" t="s">
        <v>143</v>
      </c>
      <c r="C11" s="14">
        <v>7.6203944893860898E-2</v>
      </c>
      <c r="D11" s="14">
        <v>8.7464734839249006E-2</v>
      </c>
      <c r="E11" s="14">
        <v>6.0364747020497801E-2</v>
      </c>
      <c r="F11" s="14"/>
      <c r="G11" s="14">
        <v>0.13943140323369399</v>
      </c>
      <c r="H11" s="14">
        <v>2.7261886701608101E-2</v>
      </c>
      <c r="I11" s="14">
        <v>4.4854128267450201E-2</v>
      </c>
      <c r="J11" s="14">
        <v>0.11376103598572999</v>
      </c>
      <c r="K11" s="14">
        <v>9.0089403033392995E-2</v>
      </c>
      <c r="L11" s="14">
        <v>7.1899335563164399E-2</v>
      </c>
      <c r="M11" s="14"/>
      <c r="N11" s="14">
        <v>7.5711853137756704E-2</v>
      </c>
      <c r="O11" s="14">
        <v>6.2011973845972602E-2</v>
      </c>
      <c r="P11" s="14">
        <v>8.6851840147184098E-2</v>
      </c>
      <c r="Q11" s="14">
        <v>9.6354325898512796E-2</v>
      </c>
      <c r="R11" s="14"/>
      <c r="S11" s="14">
        <v>9.4758225648091499E-2</v>
      </c>
      <c r="T11" s="14">
        <v>0.10932834739705601</v>
      </c>
      <c r="U11" s="14">
        <v>7.4657939723055802E-2</v>
      </c>
      <c r="V11" s="14">
        <v>2.8944397819393598E-2</v>
      </c>
      <c r="W11" s="14">
        <v>0.12481232909675199</v>
      </c>
      <c r="X11" s="14">
        <v>3.11301378040299E-2</v>
      </c>
      <c r="Y11" s="14">
        <v>6.5124779209359995E-2</v>
      </c>
      <c r="Z11" s="14">
        <v>0</v>
      </c>
      <c r="AA11" s="14">
        <v>4.3890842463164097E-2</v>
      </c>
      <c r="AB11" s="14">
        <v>0.114296707180486</v>
      </c>
      <c r="AC11" s="14">
        <v>0.130849620741853</v>
      </c>
      <c r="AD11" s="14">
        <v>0</v>
      </c>
      <c r="AE11" s="14"/>
      <c r="AF11" s="14">
        <v>7.1544530583152396E-2</v>
      </c>
      <c r="AG11" s="14">
        <v>7.2015611245637004E-2</v>
      </c>
      <c r="AH11" s="14">
        <v>9.9300566153053105E-2</v>
      </c>
      <c r="AI11" s="14">
        <v>3.5066032258065101E-2</v>
      </c>
      <c r="AJ11" s="14"/>
      <c r="AK11" s="14">
        <v>4.6540759221882E-2</v>
      </c>
      <c r="AL11" s="14">
        <v>7.4928728243736795E-2</v>
      </c>
      <c r="AM11" s="14">
        <v>9.0866179003385603E-2</v>
      </c>
      <c r="AN11" s="14">
        <v>8.2478326454421699E-2</v>
      </c>
      <c r="AO11" s="14"/>
      <c r="AP11" s="14">
        <v>6.4186495030652505E-2</v>
      </c>
      <c r="AQ11" s="14">
        <v>7.67952765523255E-2</v>
      </c>
      <c r="AR11" s="14">
        <v>5.8690875835371699E-2</v>
      </c>
      <c r="AS11" s="14"/>
      <c r="AT11" s="14">
        <v>7.6203944893860898E-2</v>
      </c>
      <c r="AU11" s="14" t="s">
        <v>80</v>
      </c>
      <c r="AV11" s="14"/>
      <c r="AW11" s="14">
        <v>6.01594688840216E-2</v>
      </c>
      <c r="AX11" s="14">
        <v>0.32352556748948502</v>
      </c>
      <c r="AY11" s="14"/>
      <c r="AZ11" s="14">
        <v>6.9299774847197695E-2</v>
      </c>
      <c r="BA11" s="14">
        <v>8.1562022375384596E-2</v>
      </c>
    </row>
    <row r="12" spans="2:53" ht="29" x14ac:dyDescent="0.35">
      <c r="B12" s="15" t="s">
        <v>144</v>
      </c>
      <c r="C12" s="14">
        <v>9.9636179888579895E-3</v>
      </c>
      <c r="D12" s="14">
        <v>1.2777188508964799E-2</v>
      </c>
      <c r="E12" s="14">
        <v>5.9492851965617004E-3</v>
      </c>
      <c r="F12" s="14"/>
      <c r="G12" s="14">
        <v>0</v>
      </c>
      <c r="H12" s="14">
        <v>0</v>
      </c>
      <c r="I12" s="14">
        <v>3.2274878690718101E-2</v>
      </c>
      <c r="J12" s="14">
        <v>0</v>
      </c>
      <c r="K12" s="14">
        <v>1.3895960824560001E-2</v>
      </c>
      <c r="L12" s="14">
        <v>1.0952395787894699E-2</v>
      </c>
      <c r="M12" s="14"/>
      <c r="N12" s="14">
        <v>1.05783906143393E-2</v>
      </c>
      <c r="O12" s="14">
        <v>1.0180940714800199E-2</v>
      </c>
      <c r="P12" s="14">
        <v>1.58715088720188E-2</v>
      </c>
      <c r="Q12" s="14">
        <v>0</v>
      </c>
      <c r="R12" s="14"/>
      <c r="S12" s="14">
        <v>1.28202163339754E-2</v>
      </c>
      <c r="T12" s="14">
        <v>0</v>
      </c>
      <c r="U12" s="14">
        <v>0</v>
      </c>
      <c r="V12" s="14">
        <v>0</v>
      </c>
      <c r="W12" s="14">
        <v>0</v>
      </c>
      <c r="X12" s="14">
        <v>0</v>
      </c>
      <c r="Y12" s="14">
        <v>3.2171472877172501E-2</v>
      </c>
      <c r="Z12" s="14">
        <v>0</v>
      </c>
      <c r="AA12" s="14">
        <v>2.1885504671322002E-2</v>
      </c>
      <c r="AB12" s="14">
        <v>3.5429716530854402E-2</v>
      </c>
      <c r="AC12" s="14">
        <v>0</v>
      </c>
      <c r="AD12" s="14">
        <v>0</v>
      </c>
      <c r="AE12" s="14"/>
      <c r="AF12" s="14">
        <v>0</v>
      </c>
      <c r="AG12" s="14">
        <v>7.9140708606909096E-3</v>
      </c>
      <c r="AH12" s="14">
        <v>2.4506383336794699E-2</v>
      </c>
      <c r="AI12" s="14">
        <v>7.0801893698183502E-2</v>
      </c>
      <c r="AJ12" s="14"/>
      <c r="AK12" s="14">
        <v>0</v>
      </c>
      <c r="AL12" s="14">
        <v>6.9109735491355399E-3</v>
      </c>
      <c r="AM12" s="14">
        <v>0</v>
      </c>
      <c r="AN12" s="14">
        <v>2.0077956705232099E-2</v>
      </c>
      <c r="AO12" s="14"/>
      <c r="AP12" s="14">
        <v>0</v>
      </c>
      <c r="AQ12" s="14">
        <v>0</v>
      </c>
      <c r="AR12" s="14">
        <v>0</v>
      </c>
      <c r="AS12" s="14"/>
      <c r="AT12" s="14">
        <v>9.9636179888579895E-3</v>
      </c>
      <c r="AU12" s="14" t="s">
        <v>80</v>
      </c>
      <c r="AV12" s="14"/>
      <c r="AW12" s="14">
        <v>5.8368336257497303E-3</v>
      </c>
      <c r="AX12" s="14">
        <v>4.47685340862434E-2</v>
      </c>
      <c r="AY12" s="14"/>
      <c r="AZ12" s="14">
        <v>1.0957516167359399E-2</v>
      </c>
      <c r="BA12" s="14">
        <v>9.1922894420285502E-3</v>
      </c>
    </row>
    <row r="13" spans="2:53" x14ac:dyDescent="0.35">
      <c r="B13" s="15" t="s">
        <v>71</v>
      </c>
      <c r="C13" s="23">
        <v>2.90055179320934E-2</v>
      </c>
      <c r="D13" s="23">
        <v>1.5645279280245498E-2</v>
      </c>
      <c r="E13" s="23">
        <v>4.8545356741049199E-2</v>
      </c>
      <c r="F13" s="23"/>
      <c r="G13" s="23">
        <v>0</v>
      </c>
      <c r="H13" s="23">
        <v>1.26446181932776E-2</v>
      </c>
      <c r="I13" s="23">
        <v>4.4302847564683501E-2</v>
      </c>
      <c r="J13" s="23">
        <v>0</v>
      </c>
      <c r="K13" s="23">
        <v>4.0305890183074997E-2</v>
      </c>
      <c r="L13" s="23">
        <v>5.8995983078056702E-2</v>
      </c>
      <c r="M13" s="23"/>
      <c r="N13" s="23">
        <v>5.1733571167797204E-3</v>
      </c>
      <c r="O13" s="23">
        <v>5.2559781129941099E-2</v>
      </c>
      <c r="P13" s="23">
        <v>3.3958119940288599E-2</v>
      </c>
      <c r="Q13" s="23">
        <v>5.6501643973642303E-2</v>
      </c>
      <c r="R13" s="23"/>
      <c r="S13" s="23">
        <v>0</v>
      </c>
      <c r="T13" s="23">
        <v>3.08299465117917E-2</v>
      </c>
      <c r="U13" s="23">
        <v>0</v>
      </c>
      <c r="V13" s="23">
        <v>3.4435103857057302E-2</v>
      </c>
      <c r="W13" s="23">
        <v>0</v>
      </c>
      <c r="X13" s="23">
        <v>4.8174158062323599E-2</v>
      </c>
      <c r="Y13" s="23">
        <v>9.8089604234566197E-2</v>
      </c>
      <c r="Z13" s="23">
        <v>0</v>
      </c>
      <c r="AA13" s="23">
        <v>0</v>
      </c>
      <c r="AB13" s="23">
        <v>0</v>
      </c>
      <c r="AC13" s="23">
        <v>0.511292244673761</v>
      </c>
      <c r="AD13" s="23">
        <v>0</v>
      </c>
      <c r="AE13" s="23"/>
      <c r="AF13" s="23">
        <v>2.5329214143886999E-2</v>
      </c>
      <c r="AG13" s="23">
        <v>3.05370433626913E-2</v>
      </c>
      <c r="AH13" s="23">
        <v>5.1189945086595703E-2</v>
      </c>
      <c r="AI13" s="23">
        <v>6.4530741593646093E-2</v>
      </c>
      <c r="AJ13" s="23"/>
      <c r="AK13" s="23">
        <v>2.8959803796418101E-2</v>
      </c>
      <c r="AL13" s="23">
        <v>1.2809655445021301E-2</v>
      </c>
      <c r="AM13" s="23">
        <v>2.5300382051732399E-2</v>
      </c>
      <c r="AN13" s="23">
        <v>4.1939664742317098E-2</v>
      </c>
      <c r="AO13" s="23"/>
      <c r="AP13" s="23">
        <v>4.52323933852119E-2</v>
      </c>
      <c r="AQ13" s="23">
        <v>8.1275171126409199E-3</v>
      </c>
      <c r="AR13" s="23">
        <v>1.63416311533289E-2</v>
      </c>
      <c r="AS13" s="23"/>
      <c r="AT13" s="23">
        <v>2.90055179320934E-2</v>
      </c>
      <c r="AU13" s="23" t="s">
        <v>80</v>
      </c>
      <c r="AV13" s="23"/>
      <c r="AW13" s="23">
        <v>1.8540266626398301E-2</v>
      </c>
      <c r="AX13" s="23">
        <v>4.76389731007398E-2</v>
      </c>
      <c r="AY13" s="23"/>
      <c r="AZ13" s="23">
        <v>3.9706912895658697E-2</v>
      </c>
      <c r="BA13" s="23">
        <v>2.0700551080518902E-2</v>
      </c>
    </row>
    <row r="14" spans="2:53" x14ac:dyDescent="0.35">
      <c r="B14" s="16" t="s">
        <v>148</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G19"/>
  <sheetViews>
    <sheetView showGridLines="0" workbookViewId="0">
      <pane xSplit="2" topLeftCell="C1" activePane="topRight" state="frozen"/>
      <selection pane="topRight" activeCell="B13" sqref="B13"/>
    </sheetView>
  </sheetViews>
  <sheetFormatPr defaultColWidth="10.90625" defaultRowHeight="14.5" x14ac:dyDescent="0.35"/>
  <cols>
    <col min="2" max="2" width="25.7265625" customWidth="1"/>
    <col min="3" max="7" width="20.7265625" customWidth="1"/>
  </cols>
  <sheetData>
    <row r="2" spans="2:7" ht="40" customHeight="1" x14ac:dyDescent="0.35">
      <c r="D2" s="29" t="s">
        <v>158</v>
      </c>
      <c r="E2" s="26"/>
      <c r="F2" s="26"/>
      <c r="G2" s="26"/>
    </row>
    <row r="6" spans="2:7" ht="50" customHeight="1" x14ac:dyDescent="0.35">
      <c r="B6" s="17" t="s">
        <v>15</v>
      </c>
      <c r="C6" s="17" t="s">
        <v>149</v>
      </c>
      <c r="D6" s="17" t="s">
        <v>150</v>
      </c>
      <c r="E6" s="17" t="s">
        <v>151</v>
      </c>
      <c r="F6" s="17" t="s">
        <v>152</v>
      </c>
    </row>
    <row r="7" spans="2:7" x14ac:dyDescent="0.35">
      <c r="B7" s="15" t="s">
        <v>153</v>
      </c>
      <c r="C7" s="14">
        <v>0.62445609195437801</v>
      </c>
      <c r="D7" s="14">
        <v>0.62346426547963196</v>
      </c>
      <c r="E7" s="14">
        <v>0.61414306091457105</v>
      </c>
      <c r="F7" s="14">
        <v>0.56438760615703099</v>
      </c>
    </row>
    <row r="8" spans="2:7" x14ac:dyDescent="0.35">
      <c r="B8" s="15" t="s">
        <v>154</v>
      </c>
      <c r="C8" s="14">
        <v>0.29003508091039798</v>
      </c>
      <c r="D8" s="14">
        <v>0.29111816683319602</v>
      </c>
      <c r="E8" s="14">
        <v>0.297801854700247</v>
      </c>
      <c r="F8" s="14">
        <v>0.278371613598284</v>
      </c>
    </row>
    <row r="9" spans="2:7" ht="29" x14ac:dyDescent="0.35">
      <c r="B9" s="15" t="s">
        <v>155</v>
      </c>
      <c r="C9" s="14">
        <v>5.09491432704164E-2</v>
      </c>
      <c r="D9" s="14">
        <v>4.8229081332800898E-2</v>
      </c>
      <c r="E9" s="14">
        <v>5.6362004246939698E-2</v>
      </c>
      <c r="F9" s="14">
        <v>9.3773016569120501E-2</v>
      </c>
    </row>
    <row r="10" spans="2:7" x14ac:dyDescent="0.35">
      <c r="B10" s="15" t="s">
        <v>156</v>
      </c>
      <c r="C10" s="14">
        <v>2.0444881445570599E-2</v>
      </c>
      <c r="D10" s="14">
        <v>1.8405150842586201E-2</v>
      </c>
      <c r="E10" s="14">
        <v>1.75193540435057E-2</v>
      </c>
      <c r="F10" s="14">
        <v>2.00624460165999E-2</v>
      </c>
    </row>
    <row r="11" spans="2:7" x14ac:dyDescent="0.35">
      <c r="B11" s="15" t="s">
        <v>157</v>
      </c>
      <c r="C11" s="14">
        <v>8.4738347329427408E-3</v>
      </c>
      <c r="D11" s="14">
        <v>1.1887773089766599E-2</v>
      </c>
      <c r="E11" s="14">
        <v>8.5766134327570197E-3</v>
      </c>
      <c r="F11" s="14">
        <v>5.674436974953E-3</v>
      </c>
    </row>
    <row r="12" spans="2:7" x14ac:dyDescent="0.35">
      <c r="B12" s="15" t="s">
        <v>71</v>
      </c>
      <c r="C12" s="14">
        <v>5.64096768629387E-3</v>
      </c>
      <c r="D12" s="14">
        <v>6.8955624220185599E-3</v>
      </c>
      <c r="E12" s="14">
        <v>5.5971126619792999E-3</v>
      </c>
      <c r="F12" s="14">
        <v>3.77308806840118E-2</v>
      </c>
    </row>
    <row r="13" spans="2:7" x14ac:dyDescent="0.35">
      <c r="B13" s="34" t="s">
        <v>561</v>
      </c>
      <c r="C13" s="16"/>
      <c r="D13" s="16"/>
      <c r="E13" s="16"/>
      <c r="F13" s="16"/>
    </row>
    <row r="14" spans="2:7" x14ac:dyDescent="0.35">
      <c r="B14" t="s">
        <v>76</v>
      </c>
    </row>
    <row r="15" spans="2:7" x14ac:dyDescent="0.35">
      <c r="B15" t="s">
        <v>77</v>
      </c>
    </row>
    <row r="19" spans="2:2" x14ac:dyDescent="0.35">
      <c r="B19"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BA19"/>
  <sheetViews>
    <sheetView showGridLines="0" workbookViewId="0">
      <pane xSplit="2" topLeftCell="AC1" activePane="topRight" state="frozen"/>
      <selection pane="topRight" activeCell="AF8" sqref="A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159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x14ac:dyDescent="0.35">
      <c r="B9" s="15" t="s">
        <v>153</v>
      </c>
      <c r="C9" s="14">
        <v>0.62445609195437801</v>
      </c>
      <c r="D9" s="14">
        <v>0.63492015787336098</v>
      </c>
      <c r="E9" s="14">
        <v>0.61157309260032</v>
      </c>
      <c r="F9" s="14"/>
      <c r="G9" s="14">
        <v>0.46359791493375702</v>
      </c>
      <c r="H9" s="14">
        <v>0.57632737120861899</v>
      </c>
      <c r="I9" s="14">
        <v>0.57836898154985505</v>
      </c>
      <c r="J9" s="14">
        <v>0.64309723213868097</v>
      </c>
      <c r="K9" s="14">
        <v>0.66183007304891195</v>
      </c>
      <c r="L9" s="14">
        <v>0.74234167785934502</v>
      </c>
      <c r="M9" s="14"/>
      <c r="N9" s="14">
        <v>0.627170870918208</v>
      </c>
      <c r="O9" s="14">
        <v>0.64589204475228501</v>
      </c>
      <c r="P9" s="14">
        <v>0.62734489931382498</v>
      </c>
      <c r="Q9" s="14">
        <v>0.57853792445921404</v>
      </c>
      <c r="R9" s="14"/>
      <c r="S9" s="14">
        <v>0.55307550045887399</v>
      </c>
      <c r="T9" s="14">
        <v>0.62748955731644596</v>
      </c>
      <c r="U9" s="14">
        <v>0.64379547305250595</v>
      </c>
      <c r="V9" s="14">
        <v>0.70893062286390196</v>
      </c>
      <c r="W9" s="14">
        <v>0.56619407399423205</v>
      </c>
      <c r="X9" s="14">
        <v>0.58328444704734905</v>
      </c>
      <c r="Y9" s="14">
        <v>0.612330712947456</v>
      </c>
      <c r="Z9" s="14">
        <v>0.63445763872177396</v>
      </c>
      <c r="AA9" s="14">
        <v>0.70782046568611501</v>
      </c>
      <c r="AB9" s="14">
        <v>0.62223557221292702</v>
      </c>
      <c r="AC9" s="14">
        <v>0.65838137493771598</v>
      </c>
      <c r="AD9" s="14">
        <v>0.64949338692187997</v>
      </c>
      <c r="AE9" s="14"/>
      <c r="AF9" s="14">
        <v>0.69317442177962396</v>
      </c>
      <c r="AG9" s="14">
        <v>0.580351666093465</v>
      </c>
      <c r="AH9" s="14">
        <v>0.70292241223213303</v>
      </c>
      <c r="AI9" s="14">
        <v>0.55489436342601295</v>
      </c>
      <c r="AJ9" s="14"/>
      <c r="AK9" s="14">
        <v>0.68306557196764095</v>
      </c>
      <c r="AL9" s="14">
        <v>0.59660357250416496</v>
      </c>
      <c r="AM9" s="14">
        <v>0.59929480255844803</v>
      </c>
      <c r="AN9" s="14">
        <v>0.69647494081309402</v>
      </c>
      <c r="AO9" s="14"/>
      <c r="AP9" s="14">
        <v>0.68450690631841304</v>
      </c>
      <c r="AQ9" s="14">
        <v>0.579174175724114</v>
      </c>
      <c r="AR9" s="14">
        <v>0.63090104051477602</v>
      </c>
      <c r="AS9" s="14"/>
      <c r="AT9" s="14">
        <v>0.62445609195437801</v>
      </c>
      <c r="AU9" s="14" t="s">
        <v>80</v>
      </c>
      <c r="AV9" s="14"/>
      <c r="AW9" s="14">
        <v>0.64755637572325597</v>
      </c>
      <c r="AX9" s="14">
        <v>0.52907668213818704</v>
      </c>
      <c r="AY9" s="14"/>
      <c r="AZ9" s="14">
        <v>0.69205597231870397</v>
      </c>
      <c r="BA9" s="14">
        <v>0.56952269856951099</v>
      </c>
    </row>
    <row r="10" spans="2:53" x14ac:dyDescent="0.35">
      <c r="B10" s="15" t="s">
        <v>154</v>
      </c>
      <c r="C10" s="14">
        <v>0.29003508091039798</v>
      </c>
      <c r="D10" s="14">
        <v>0.27914790269918899</v>
      </c>
      <c r="E10" s="14">
        <v>0.30312101037000999</v>
      </c>
      <c r="F10" s="14"/>
      <c r="G10" s="14">
        <v>0.37984827886273698</v>
      </c>
      <c r="H10" s="14">
        <v>0.32065406775298799</v>
      </c>
      <c r="I10" s="14">
        <v>0.32337793218723998</v>
      </c>
      <c r="J10" s="14">
        <v>0.25752856524601098</v>
      </c>
      <c r="K10" s="14">
        <v>0.291227547089908</v>
      </c>
      <c r="L10" s="14">
        <v>0.21581891707463</v>
      </c>
      <c r="M10" s="14"/>
      <c r="N10" s="14">
        <v>0.31084977098525801</v>
      </c>
      <c r="O10" s="14">
        <v>0.28757269676840203</v>
      </c>
      <c r="P10" s="14">
        <v>0.29619933536817999</v>
      </c>
      <c r="Q10" s="14">
        <v>0.230013077728806</v>
      </c>
      <c r="R10" s="14"/>
      <c r="S10" s="14">
        <v>0.34631476736543898</v>
      </c>
      <c r="T10" s="14">
        <v>0.34231915407963398</v>
      </c>
      <c r="U10" s="14">
        <v>0.239479410081922</v>
      </c>
      <c r="V10" s="14">
        <v>0.25460248632134902</v>
      </c>
      <c r="W10" s="14">
        <v>0.29618310826385202</v>
      </c>
      <c r="X10" s="14">
        <v>0.3110107886547</v>
      </c>
      <c r="Y10" s="14">
        <v>0.31781140560815002</v>
      </c>
      <c r="Z10" s="14">
        <v>0.29331653382701101</v>
      </c>
      <c r="AA10" s="14">
        <v>0.21933593109076299</v>
      </c>
      <c r="AB10" s="14">
        <v>0.27811312293370499</v>
      </c>
      <c r="AC10" s="14">
        <v>0.18501848188298201</v>
      </c>
      <c r="AD10" s="14">
        <v>0.26611766566596901</v>
      </c>
      <c r="AE10" s="14"/>
      <c r="AF10" s="14">
        <v>0.272692399145607</v>
      </c>
      <c r="AG10" s="14">
        <v>0.31949529199420001</v>
      </c>
      <c r="AH10" s="14">
        <v>0.25088433172761598</v>
      </c>
      <c r="AI10" s="14">
        <v>0.25551211022255099</v>
      </c>
      <c r="AJ10" s="14"/>
      <c r="AK10" s="14">
        <v>0.28729144042305399</v>
      </c>
      <c r="AL10" s="14">
        <v>0.31246658710576802</v>
      </c>
      <c r="AM10" s="14">
        <v>0.25855147120730698</v>
      </c>
      <c r="AN10" s="14">
        <v>0.29125994887817502</v>
      </c>
      <c r="AO10" s="14"/>
      <c r="AP10" s="14">
        <v>0.29417646730387698</v>
      </c>
      <c r="AQ10" s="14">
        <v>0.32648179211952399</v>
      </c>
      <c r="AR10" s="14">
        <v>0.242060075883787</v>
      </c>
      <c r="AS10" s="14"/>
      <c r="AT10" s="14">
        <v>0.29003508091039798</v>
      </c>
      <c r="AU10" s="14" t="s">
        <v>80</v>
      </c>
      <c r="AV10" s="14"/>
      <c r="AW10" s="14">
        <v>0.28782487006211099</v>
      </c>
      <c r="AX10" s="14">
        <v>0.29930120732848697</v>
      </c>
      <c r="AY10" s="14"/>
      <c r="AZ10" s="14">
        <v>0.24821479104256</v>
      </c>
      <c r="BA10" s="14">
        <v>0.32401931908357001</v>
      </c>
    </row>
    <row r="11" spans="2:53" ht="29" x14ac:dyDescent="0.35">
      <c r="B11" s="15" t="s">
        <v>155</v>
      </c>
      <c r="C11" s="14">
        <v>5.09491432704164E-2</v>
      </c>
      <c r="D11" s="14">
        <v>5.3880863165547299E-2</v>
      </c>
      <c r="E11" s="14">
        <v>4.78328804812558E-2</v>
      </c>
      <c r="F11" s="14"/>
      <c r="G11" s="14">
        <v>9.4250052185593194E-2</v>
      </c>
      <c r="H11" s="14">
        <v>6.9472986939225295E-2</v>
      </c>
      <c r="I11" s="14">
        <v>4.1797508599980798E-2</v>
      </c>
      <c r="J11" s="14">
        <v>7.0386406384834996E-2</v>
      </c>
      <c r="K11" s="14">
        <v>1.9250378170481398E-2</v>
      </c>
      <c r="L11" s="14">
        <v>2.9137143720505701E-2</v>
      </c>
      <c r="M11" s="14"/>
      <c r="N11" s="14">
        <v>3.7760835926656397E-2</v>
      </c>
      <c r="O11" s="14">
        <v>4.9100435328069701E-2</v>
      </c>
      <c r="P11" s="14">
        <v>5.1278747327130801E-2</v>
      </c>
      <c r="Q11" s="14">
        <v>9.0510171309918203E-2</v>
      </c>
      <c r="R11" s="14"/>
      <c r="S11" s="14">
        <v>4.5672772128244103E-2</v>
      </c>
      <c r="T11" s="14">
        <v>2.0264780378581999E-2</v>
      </c>
      <c r="U11" s="14">
        <v>6.4793099079523894E-2</v>
      </c>
      <c r="V11" s="14">
        <v>2.0726105296468102E-2</v>
      </c>
      <c r="W11" s="14">
        <v>7.1552731613215195E-2</v>
      </c>
      <c r="X11" s="14">
        <v>7.4439065596185003E-2</v>
      </c>
      <c r="Y11" s="14">
        <v>6.9857881444394795E-2</v>
      </c>
      <c r="Z11" s="14">
        <v>3.6662604638231698E-2</v>
      </c>
      <c r="AA11" s="14">
        <v>3.7042974678694898E-2</v>
      </c>
      <c r="AB11" s="14">
        <v>4.9315327907809597E-2</v>
      </c>
      <c r="AC11" s="14">
        <v>0.12685971714345001</v>
      </c>
      <c r="AD11" s="14">
        <v>8.4388947412150903E-2</v>
      </c>
      <c r="AE11" s="14"/>
      <c r="AF11" s="14">
        <v>2.6561401869837999E-2</v>
      </c>
      <c r="AG11" s="14">
        <v>5.3640715122661102E-2</v>
      </c>
      <c r="AH11" s="14">
        <v>3.1142851282653899E-2</v>
      </c>
      <c r="AI11" s="14">
        <v>8.6544469605207897E-2</v>
      </c>
      <c r="AJ11" s="14"/>
      <c r="AK11" s="14">
        <v>1.7523648493747199E-2</v>
      </c>
      <c r="AL11" s="14">
        <v>6.2298813302556898E-2</v>
      </c>
      <c r="AM11" s="14">
        <v>9.65054565458454E-2</v>
      </c>
      <c r="AN11" s="14">
        <v>0</v>
      </c>
      <c r="AO11" s="14"/>
      <c r="AP11" s="14">
        <v>1.33438864410309E-2</v>
      </c>
      <c r="AQ11" s="14">
        <v>6.2430540847647202E-2</v>
      </c>
      <c r="AR11" s="14">
        <v>7.2670940176668503E-2</v>
      </c>
      <c r="AS11" s="14"/>
      <c r="AT11" s="14">
        <v>5.09491432704164E-2</v>
      </c>
      <c r="AU11" s="14" t="s">
        <v>80</v>
      </c>
      <c r="AV11" s="14"/>
      <c r="AW11" s="14">
        <v>4.3328102098587597E-2</v>
      </c>
      <c r="AX11" s="14">
        <v>8.8415450228656794E-2</v>
      </c>
      <c r="AY11" s="14"/>
      <c r="AZ11" s="14">
        <v>2.8059492249917901E-2</v>
      </c>
      <c r="BA11" s="14">
        <v>6.9549859679597203E-2</v>
      </c>
    </row>
    <row r="12" spans="2:53" x14ac:dyDescent="0.35">
      <c r="B12" s="15" t="s">
        <v>156</v>
      </c>
      <c r="C12" s="14">
        <v>2.0444881445570599E-2</v>
      </c>
      <c r="D12" s="14">
        <v>1.8677072183442001E-2</v>
      </c>
      <c r="E12" s="14">
        <v>2.2485554046422801E-2</v>
      </c>
      <c r="F12" s="14"/>
      <c r="G12" s="14">
        <v>6.2303754017912598E-2</v>
      </c>
      <c r="H12" s="14">
        <v>9.0873541632510296E-3</v>
      </c>
      <c r="I12" s="14">
        <v>4.07166852446149E-2</v>
      </c>
      <c r="J12" s="14">
        <v>0</v>
      </c>
      <c r="K12" s="14">
        <v>1.8801960761723701E-2</v>
      </c>
      <c r="L12" s="14">
        <v>6.6909615897814499E-3</v>
      </c>
      <c r="M12" s="14"/>
      <c r="N12" s="14">
        <v>1.4292185342147099E-2</v>
      </c>
      <c r="O12" s="14">
        <v>5.5760632205980503E-3</v>
      </c>
      <c r="P12" s="14">
        <v>2.5177017990864001E-2</v>
      </c>
      <c r="Q12" s="14">
        <v>5.47883202494708E-2</v>
      </c>
      <c r="R12" s="14"/>
      <c r="S12" s="14">
        <v>3.2428799147280203E-2</v>
      </c>
      <c r="T12" s="14">
        <v>0</v>
      </c>
      <c r="U12" s="14">
        <v>5.1932017786047301E-2</v>
      </c>
      <c r="V12" s="14">
        <v>1.5740785518281099E-2</v>
      </c>
      <c r="W12" s="14">
        <v>4.6741296336283503E-2</v>
      </c>
      <c r="X12" s="14">
        <v>3.1265698701766001E-2</v>
      </c>
      <c r="Y12" s="14">
        <v>0</v>
      </c>
      <c r="Z12" s="14">
        <v>3.5563222812982999E-2</v>
      </c>
      <c r="AA12" s="14">
        <v>0</v>
      </c>
      <c r="AB12" s="14">
        <v>2.4934861083619898E-2</v>
      </c>
      <c r="AC12" s="14">
        <v>0</v>
      </c>
      <c r="AD12" s="14">
        <v>0</v>
      </c>
      <c r="AE12" s="14"/>
      <c r="AF12" s="14">
        <v>3.6541820410782699E-3</v>
      </c>
      <c r="AG12" s="14">
        <v>2.36123183019505E-2</v>
      </c>
      <c r="AH12" s="14">
        <v>0</v>
      </c>
      <c r="AI12" s="14">
        <v>8.6612858576096893E-2</v>
      </c>
      <c r="AJ12" s="14"/>
      <c r="AK12" s="14">
        <v>5.8488608614851697E-3</v>
      </c>
      <c r="AL12" s="14">
        <v>1.6774442472266098E-2</v>
      </c>
      <c r="AM12" s="14">
        <v>3.45618100824263E-2</v>
      </c>
      <c r="AN12" s="14">
        <v>0</v>
      </c>
      <c r="AO12" s="14"/>
      <c r="AP12" s="14">
        <v>7.9727399366799692E-3</v>
      </c>
      <c r="AQ12" s="14">
        <v>1.6233281725947499E-2</v>
      </c>
      <c r="AR12" s="14">
        <v>3.9230577501338598E-2</v>
      </c>
      <c r="AS12" s="14"/>
      <c r="AT12" s="14">
        <v>2.0444881445570599E-2</v>
      </c>
      <c r="AU12" s="14" t="s">
        <v>80</v>
      </c>
      <c r="AV12" s="14"/>
      <c r="AW12" s="14">
        <v>1.4796716973858801E-2</v>
      </c>
      <c r="AX12" s="14">
        <v>3.1006046391252401E-2</v>
      </c>
      <c r="AY12" s="14"/>
      <c r="AZ12" s="14">
        <v>2.25940199687477E-2</v>
      </c>
      <c r="BA12" s="14">
        <v>1.8698436462295701E-2</v>
      </c>
    </row>
    <row r="13" spans="2:53" x14ac:dyDescent="0.35">
      <c r="B13" s="15" t="s">
        <v>157</v>
      </c>
      <c r="C13" s="14">
        <v>8.4738347329427408E-3</v>
      </c>
      <c r="D13" s="14">
        <v>1.0741203949694E-2</v>
      </c>
      <c r="E13" s="14">
        <v>5.9660650649465598E-3</v>
      </c>
      <c r="F13" s="14"/>
      <c r="G13" s="14">
        <v>0</v>
      </c>
      <c r="H13" s="14">
        <v>2.4458219935917201E-2</v>
      </c>
      <c r="I13" s="14">
        <v>1.5738892418308399E-2</v>
      </c>
      <c r="J13" s="14">
        <v>0</v>
      </c>
      <c r="K13" s="14">
        <v>8.8900409289746594E-3</v>
      </c>
      <c r="L13" s="14">
        <v>0</v>
      </c>
      <c r="M13" s="14"/>
      <c r="N13" s="14">
        <v>9.9263368277312195E-3</v>
      </c>
      <c r="O13" s="14">
        <v>0</v>
      </c>
      <c r="P13" s="14">
        <v>0</v>
      </c>
      <c r="Q13" s="14">
        <v>2.8296879093287701E-2</v>
      </c>
      <c r="R13" s="14"/>
      <c r="S13" s="14">
        <v>1.48171770850541E-2</v>
      </c>
      <c r="T13" s="14">
        <v>9.9265082253388402E-3</v>
      </c>
      <c r="U13" s="14">
        <v>0</v>
      </c>
      <c r="V13" s="14">
        <v>0</v>
      </c>
      <c r="W13" s="14">
        <v>1.9328789792416701E-2</v>
      </c>
      <c r="X13" s="14">
        <v>0</v>
      </c>
      <c r="Y13" s="14">
        <v>0</v>
      </c>
      <c r="Z13" s="14">
        <v>0</v>
      </c>
      <c r="AA13" s="14">
        <v>1.1947267394661201E-2</v>
      </c>
      <c r="AB13" s="14">
        <v>2.5401115861938699E-2</v>
      </c>
      <c r="AC13" s="14">
        <v>0</v>
      </c>
      <c r="AD13" s="14">
        <v>0</v>
      </c>
      <c r="AE13" s="14"/>
      <c r="AF13" s="14">
        <v>0</v>
      </c>
      <c r="AG13" s="14">
        <v>9.0937396505428401E-3</v>
      </c>
      <c r="AH13" s="14">
        <v>1.50504047575971E-2</v>
      </c>
      <c r="AI13" s="14">
        <v>1.6436198170130999E-2</v>
      </c>
      <c r="AJ13" s="14"/>
      <c r="AK13" s="14">
        <v>0</v>
      </c>
      <c r="AL13" s="14">
        <v>3.8731397358228998E-3</v>
      </c>
      <c r="AM13" s="14">
        <v>1.10864596059725E-2</v>
      </c>
      <c r="AN13" s="14">
        <v>1.22651103087313E-2</v>
      </c>
      <c r="AO13" s="14"/>
      <c r="AP13" s="14">
        <v>0</v>
      </c>
      <c r="AQ13" s="14">
        <v>5.1221869342512301E-3</v>
      </c>
      <c r="AR13" s="14">
        <v>1.5137365923430599E-2</v>
      </c>
      <c r="AS13" s="14"/>
      <c r="AT13" s="14">
        <v>8.4738347329427408E-3</v>
      </c>
      <c r="AU13" s="14" t="s">
        <v>80</v>
      </c>
      <c r="AV13" s="14"/>
      <c r="AW13" s="14">
        <v>4.92283169920064E-3</v>
      </c>
      <c r="AX13" s="14">
        <v>5.22006139134161E-2</v>
      </c>
      <c r="AY13" s="14"/>
      <c r="AZ13" s="14">
        <v>5.8694489919364004E-3</v>
      </c>
      <c r="BA13" s="14">
        <v>1.0590225260050001E-2</v>
      </c>
    </row>
    <row r="14" spans="2:53" x14ac:dyDescent="0.35">
      <c r="B14" s="15" t="s">
        <v>71</v>
      </c>
      <c r="C14" s="23">
        <v>5.64096768629387E-3</v>
      </c>
      <c r="D14" s="23">
        <v>2.6328001287670199E-3</v>
      </c>
      <c r="E14" s="23">
        <v>9.0213974370450499E-3</v>
      </c>
      <c r="F14" s="23"/>
      <c r="G14" s="23">
        <v>0</v>
      </c>
      <c r="H14" s="23">
        <v>0</v>
      </c>
      <c r="I14" s="23">
        <v>0</v>
      </c>
      <c r="J14" s="23">
        <v>2.89877962304727E-2</v>
      </c>
      <c r="K14" s="23">
        <v>0</v>
      </c>
      <c r="L14" s="23">
        <v>6.0112997557382501E-3</v>
      </c>
      <c r="M14" s="23"/>
      <c r="N14" s="23">
        <v>0</v>
      </c>
      <c r="O14" s="23">
        <v>1.1858759930645699E-2</v>
      </c>
      <c r="P14" s="23">
        <v>0</v>
      </c>
      <c r="Q14" s="23">
        <v>1.7853627159303199E-2</v>
      </c>
      <c r="R14" s="23"/>
      <c r="S14" s="23">
        <v>7.6909838151087897E-3</v>
      </c>
      <c r="T14" s="23">
        <v>0</v>
      </c>
      <c r="U14" s="23">
        <v>0</v>
      </c>
      <c r="V14" s="23">
        <v>0</v>
      </c>
      <c r="W14" s="23">
        <v>0</v>
      </c>
      <c r="X14" s="23">
        <v>0</v>
      </c>
      <c r="Y14" s="23">
        <v>0</v>
      </c>
      <c r="Z14" s="23">
        <v>0</v>
      </c>
      <c r="AA14" s="23">
        <v>2.3853361149766199E-2</v>
      </c>
      <c r="AB14" s="23">
        <v>0</v>
      </c>
      <c r="AC14" s="23">
        <v>2.97404260358511E-2</v>
      </c>
      <c r="AD14" s="23">
        <v>0</v>
      </c>
      <c r="AE14" s="23"/>
      <c r="AF14" s="23">
        <v>3.9175951638532099E-3</v>
      </c>
      <c r="AG14" s="23">
        <v>1.38062688371799E-2</v>
      </c>
      <c r="AH14" s="23">
        <v>0</v>
      </c>
      <c r="AI14" s="23">
        <v>0</v>
      </c>
      <c r="AJ14" s="23"/>
      <c r="AK14" s="23">
        <v>6.2704782540727901E-3</v>
      </c>
      <c r="AL14" s="23">
        <v>7.9834448794213007E-3</v>
      </c>
      <c r="AM14" s="23">
        <v>0</v>
      </c>
      <c r="AN14" s="23">
        <v>0</v>
      </c>
      <c r="AO14" s="23"/>
      <c r="AP14" s="23">
        <v>0</v>
      </c>
      <c r="AQ14" s="23">
        <v>1.05580226485163E-2</v>
      </c>
      <c r="AR14" s="23">
        <v>0</v>
      </c>
      <c r="AS14" s="23"/>
      <c r="AT14" s="23">
        <v>5.64096768629387E-3</v>
      </c>
      <c r="AU14" s="23" t="s">
        <v>80</v>
      </c>
      <c r="AV14" s="23"/>
      <c r="AW14" s="23">
        <v>1.57110344298574E-3</v>
      </c>
      <c r="AX14" s="23">
        <v>0</v>
      </c>
      <c r="AY14" s="23"/>
      <c r="AZ14" s="23">
        <v>3.2062754281343901E-3</v>
      </c>
      <c r="BA14" s="23">
        <v>7.6194609449764302E-3</v>
      </c>
    </row>
    <row r="15" spans="2:53" x14ac:dyDescent="0.35">
      <c r="B15" s="34" t="s">
        <v>561</v>
      </c>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BA19"/>
  <sheetViews>
    <sheetView showGridLines="0" topLeftCell="A2" workbookViewId="0">
      <pane xSplit="2" topLeftCell="C1" activePane="topRight" state="frozen"/>
      <selection pane="topRight" activeCell="AG7" sqref="AG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160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x14ac:dyDescent="0.35">
      <c r="B9" s="15" t="s">
        <v>153</v>
      </c>
      <c r="C9" s="14">
        <v>0.62346426547963196</v>
      </c>
      <c r="D9" s="14">
        <v>0.61172324009207801</v>
      </c>
      <c r="E9" s="14">
        <v>0.63539961891561703</v>
      </c>
      <c r="F9" s="14"/>
      <c r="G9" s="14">
        <v>0.45322424394736899</v>
      </c>
      <c r="H9" s="14">
        <v>0.48354682970472901</v>
      </c>
      <c r="I9" s="14">
        <v>0.62125240019800698</v>
      </c>
      <c r="J9" s="14">
        <v>0.66882000578263701</v>
      </c>
      <c r="K9" s="14">
        <v>0.64639435828763103</v>
      </c>
      <c r="L9" s="14">
        <v>0.77626332915464802</v>
      </c>
      <c r="M9" s="14"/>
      <c r="N9" s="14">
        <v>0.62330907573628502</v>
      </c>
      <c r="O9" s="14">
        <v>0.63747440755333196</v>
      </c>
      <c r="P9" s="14">
        <v>0.63157201521019102</v>
      </c>
      <c r="Q9" s="14">
        <v>0.58175395964969201</v>
      </c>
      <c r="R9" s="14"/>
      <c r="S9" s="14">
        <v>0.54920170926024603</v>
      </c>
      <c r="T9" s="14">
        <v>0.61800551836166495</v>
      </c>
      <c r="U9" s="14">
        <v>0.612336861310664</v>
      </c>
      <c r="V9" s="14">
        <v>0.68590625821458695</v>
      </c>
      <c r="W9" s="14">
        <v>0.58420074291547597</v>
      </c>
      <c r="X9" s="14">
        <v>0.59740635725974101</v>
      </c>
      <c r="Y9" s="14">
        <v>0.54340469181981499</v>
      </c>
      <c r="Z9" s="14">
        <v>0.74590014993202802</v>
      </c>
      <c r="AA9" s="14">
        <v>0.65892001745703699</v>
      </c>
      <c r="AB9" s="14">
        <v>0.67933358646020803</v>
      </c>
      <c r="AC9" s="14">
        <v>0.75606342410086003</v>
      </c>
      <c r="AD9" s="14">
        <v>0.67027986742394896</v>
      </c>
      <c r="AE9" s="14"/>
      <c r="AF9" s="14">
        <v>0.66496051852676297</v>
      </c>
      <c r="AG9" s="14">
        <v>0.58589516083669702</v>
      </c>
      <c r="AH9" s="14">
        <v>0.68249799860550098</v>
      </c>
      <c r="AI9" s="14">
        <v>0.60683411658553399</v>
      </c>
      <c r="AJ9" s="14"/>
      <c r="AK9" s="14">
        <v>0.68772293264054796</v>
      </c>
      <c r="AL9" s="14">
        <v>0.61121414097646598</v>
      </c>
      <c r="AM9" s="14">
        <v>0.691615455619492</v>
      </c>
      <c r="AN9" s="14">
        <v>0.58772581229922805</v>
      </c>
      <c r="AO9" s="14"/>
      <c r="AP9" s="14">
        <v>0.66160607012653005</v>
      </c>
      <c r="AQ9" s="14">
        <v>0.59245972868306696</v>
      </c>
      <c r="AR9" s="14">
        <v>0.66119258363408395</v>
      </c>
      <c r="AS9" s="14"/>
      <c r="AT9" s="14">
        <v>0.62346426547963196</v>
      </c>
      <c r="AU9" s="14" t="s">
        <v>80</v>
      </c>
      <c r="AV9" s="14"/>
      <c r="AW9" s="14">
        <v>0.65116597021426004</v>
      </c>
      <c r="AX9" s="14">
        <v>0.35450343525954903</v>
      </c>
      <c r="AY9" s="14"/>
      <c r="AZ9" s="14">
        <v>0.68551062213702896</v>
      </c>
      <c r="BA9" s="14">
        <v>0.57304380763282703</v>
      </c>
    </row>
    <row r="10" spans="2:53" x14ac:dyDescent="0.35">
      <c r="B10" s="15" t="s">
        <v>154</v>
      </c>
      <c r="C10" s="14">
        <v>0.29111816683319602</v>
      </c>
      <c r="D10" s="14">
        <v>0.29867114924736898</v>
      </c>
      <c r="E10" s="14">
        <v>0.28359457869757998</v>
      </c>
      <c r="F10" s="14"/>
      <c r="G10" s="14">
        <v>0.39326127469497302</v>
      </c>
      <c r="H10" s="14">
        <v>0.39144385179781399</v>
      </c>
      <c r="I10" s="14">
        <v>0.27446510303120802</v>
      </c>
      <c r="J10" s="14">
        <v>0.27114946619677499</v>
      </c>
      <c r="K10" s="14">
        <v>0.30778868318501001</v>
      </c>
      <c r="L10" s="14">
        <v>0.177094446401726</v>
      </c>
      <c r="M10" s="14"/>
      <c r="N10" s="14">
        <v>0.28090365270822998</v>
      </c>
      <c r="O10" s="14">
        <v>0.29026157987317702</v>
      </c>
      <c r="P10" s="14">
        <v>0.32615412660708498</v>
      </c>
      <c r="Q10" s="14">
        <v>0.28356762592463902</v>
      </c>
      <c r="R10" s="14"/>
      <c r="S10" s="14">
        <v>0.35189273181764302</v>
      </c>
      <c r="T10" s="14">
        <v>0.29170024151952401</v>
      </c>
      <c r="U10" s="14">
        <v>0.32235354026130703</v>
      </c>
      <c r="V10" s="14">
        <v>0.28032530310958897</v>
      </c>
      <c r="W10" s="14">
        <v>0.23718374729168901</v>
      </c>
      <c r="X10" s="14">
        <v>0.33042731677921</v>
      </c>
      <c r="Y10" s="14">
        <v>0.33691370981542901</v>
      </c>
      <c r="Z10" s="14">
        <v>0.10875621625381</v>
      </c>
      <c r="AA10" s="14">
        <v>0.26893088892880501</v>
      </c>
      <c r="AB10" s="14">
        <v>0.27009361203277199</v>
      </c>
      <c r="AC10" s="14">
        <v>0.21075381698923201</v>
      </c>
      <c r="AD10" s="14">
        <v>0.24533118516390001</v>
      </c>
      <c r="AE10" s="14"/>
      <c r="AF10" s="14">
        <v>0.290673440352886</v>
      </c>
      <c r="AG10" s="14">
        <v>0.30550043148751199</v>
      </c>
      <c r="AH10" s="14">
        <v>0.25486564989246802</v>
      </c>
      <c r="AI10" s="14">
        <v>0.273429993882912</v>
      </c>
      <c r="AJ10" s="14"/>
      <c r="AK10" s="14">
        <v>0.25308598477927902</v>
      </c>
      <c r="AL10" s="14">
        <v>0.28626244296481701</v>
      </c>
      <c r="AM10" s="14">
        <v>0.22508509851101</v>
      </c>
      <c r="AN10" s="14">
        <v>0.33223161042515997</v>
      </c>
      <c r="AO10" s="14"/>
      <c r="AP10" s="14">
        <v>0.29654257681027402</v>
      </c>
      <c r="AQ10" s="14">
        <v>0.29779346428129899</v>
      </c>
      <c r="AR10" s="14">
        <v>0.25360598300484299</v>
      </c>
      <c r="AS10" s="14"/>
      <c r="AT10" s="14">
        <v>0.29111816683319602</v>
      </c>
      <c r="AU10" s="14" t="s">
        <v>80</v>
      </c>
      <c r="AV10" s="14"/>
      <c r="AW10" s="14">
        <v>0.27791804319298302</v>
      </c>
      <c r="AX10" s="14">
        <v>0.50045184289931099</v>
      </c>
      <c r="AY10" s="14"/>
      <c r="AZ10" s="14">
        <v>0.27107547784054897</v>
      </c>
      <c r="BA10" s="14">
        <v>0.30740536901446802</v>
      </c>
    </row>
    <row r="11" spans="2:53" ht="29" x14ac:dyDescent="0.35">
      <c r="B11" s="15" t="s">
        <v>155</v>
      </c>
      <c r="C11" s="14">
        <v>4.8229081332800898E-2</v>
      </c>
      <c r="D11" s="14">
        <v>5.4841165542076298E-2</v>
      </c>
      <c r="E11" s="14">
        <v>4.0990212289280799E-2</v>
      </c>
      <c r="F11" s="14"/>
      <c r="G11" s="14">
        <v>8.8752905291179504E-2</v>
      </c>
      <c r="H11" s="14">
        <v>7.1388244926939404E-2</v>
      </c>
      <c r="I11" s="14">
        <v>6.2095521363884798E-2</v>
      </c>
      <c r="J11" s="14">
        <v>2.1616398839006401E-2</v>
      </c>
      <c r="K11" s="14">
        <v>2.7833087824334201E-2</v>
      </c>
      <c r="L11" s="14">
        <v>2.8684574199780301E-2</v>
      </c>
      <c r="M11" s="14"/>
      <c r="N11" s="14">
        <v>5.8169664283887999E-2</v>
      </c>
      <c r="O11" s="14">
        <v>4.25119181956378E-2</v>
      </c>
      <c r="P11" s="14">
        <v>8.3133567427583505E-3</v>
      </c>
      <c r="Q11" s="14">
        <v>8.1358297334465104E-2</v>
      </c>
      <c r="R11" s="14"/>
      <c r="S11" s="14">
        <v>5.4412530435606198E-2</v>
      </c>
      <c r="T11" s="14">
        <v>3.95600013306305E-2</v>
      </c>
      <c r="U11" s="14">
        <v>6.5309598428029095E-2</v>
      </c>
      <c r="V11" s="14">
        <v>0</v>
      </c>
      <c r="W11" s="14">
        <v>0.106548568163013</v>
      </c>
      <c r="X11" s="14">
        <v>5.8094590979920299E-2</v>
      </c>
      <c r="Y11" s="14">
        <v>6.9857881444394795E-2</v>
      </c>
      <c r="Z11" s="14">
        <v>3.5563222812982999E-2</v>
      </c>
      <c r="AA11" s="14">
        <v>3.6229213778430101E-2</v>
      </c>
      <c r="AB11" s="14">
        <v>2.6210357458737201E-2</v>
      </c>
      <c r="AC11" s="14">
        <v>3.3182758909907899E-2</v>
      </c>
      <c r="AD11" s="14">
        <v>8.4388947412150903E-2</v>
      </c>
      <c r="AE11" s="14"/>
      <c r="AF11" s="14">
        <v>2.92974186591211E-2</v>
      </c>
      <c r="AG11" s="14">
        <v>5.61688804119546E-2</v>
      </c>
      <c r="AH11" s="14">
        <v>3.15583603913967E-2</v>
      </c>
      <c r="AI11" s="14">
        <v>6.6435785781850998E-2</v>
      </c>
      <c r="AJ11" s="14"/>
      <c r="AK11" s="14">
        <v>4.1069879617236002E-2</v>
      </c>
      <c r="AL11" s="14">
        <v>4.8690013986556001E-2</v>
      </c>
      <c r="AM11" s="14">
        <v>6.0947919487227803E-2</v>
      </c>
      <c r="AN11" s="14">
        <v>3.9524959137368199E-2</v>
      </c>
      <c r="AO11" s="14"/>
      <c r="AP11" s="14">
        <v>2.73138870541609E-2</v>
      </c>
      <c r="AQ11" s="14">
        <v>6.5424797628658299E-2</v>
      </c>
      <c r="AR11" s="14">
        <v>6.2510314544930098E-2</v>
      </c>
      <c r="AS11" s="14"/>
      <c r="AT11" s="14">
        <v>4.8229081332800898E-2</v>
      </c>
      <c r="AU11" s="14" t="s">
        <v>80</v>
      </c>
      <c r="AV11" s="14"/>
      <c r="AW11" s="14">
        <v>4.0916345790846E-2</v>
      </c>
      <c r="AX11" s="14">
        <v>8.3469906009167497E-2</v>
      </c>
      <c r="AY11" s="14"/>
      <c r="AZ11" s="14">
        <v>2.4827654891194501E-2</v>
      </c>
      <c r="BA11" s="14">
        <v>6.7245679550957005E-2</v>
      </c>
    </row>
    <row r="12" spans="2:53" x14ac:dyDescent="0.35">
      <c r="B12" s="15" t="s">
        <v>156</v>
      </c>
      <c r="C12" s="14">
        <v>1.8405150842586201E-2</v>
      </c>
      <c r="D12" s="14">
        <v>1.63588089822231E-2</v>
      </c>
      <c r="E12" s="14">
        <v>2.07507336636878E-2</v>
      </c>
      <c r="F12" s="14"/>
      <c r="G12" s="14">
        <v>3.6988190074958099E-2</v>
      </c>
      <c r="H12" s="14">
        <v>3.8248243224035403E-2</v>
      </c>
      <c r="I12" s="14">
        <v>2.54807088538847E-2</v>
      </c>
      <c r="J12" s="14">
        <v>0</v>
      </c>
      <c r="K12" s="14">
        <v>8.9234155684784992E-3</v>
      </c>
      <c r="L12" s="14">
        <v>5.7311719334953099E-3</v>
      </c>
      <c r="M12" s="14"/>
      <c r="N12" s="14">
        <v>2.7221778311554701E-2</v>
      </c>
      <c r="O12" s="14">
        <v>1.23896433228539E-2</v>
      </c>
      <c r="P12" s="14">
        <v>8.0107281412105606E-3</v>
      </c>
      <c r="Q12" s="14">
        <v>1.8039030939099199E-2</v>
      </c>
      <c r="R12" s="14"/>
      <c r="S12" s="14">
        <v>2.1984867586341401E-2</v>
      </c>
      <c r="T12" s="14">
        <v>2.98183435780707E-2</v>
      </c>
      <c r="U12" s="14">
        <v>0</v>
      </c>
      <c r="V12" s="14">
        <v>3.3768438675823999E-2</v>
      </c>
      <c r="W12" s="14">
        <v>2.2581591698560399E-2</v>
      </c>
      <c r="X12" s="14">
        <v>0</v>
      </c>
      <c r="Y12" s="14">
        <v>2.4776099802808E-2</v>
      </c>
      <c r="Z12" s="14">
        <v>7.2903263913827301E-2</v>
      </c>
      <c r="AA12" s="14">
        <v>0</v>
      </c>
      <c r="AB12" s="14">
        <v>2.4362444048282202E-2</v>
      </c>
      <c r="AC12" s="14">
        <v>0</v>
      </c>
      <c r="AD12" s="14">
        <v>0</v>
      </c>
      <c r="AE12" s="14"/>
      <c r="AF12" s="14">
        <v>7.4039554761949899E-3</v>
      </c>
      <c r="AG12" s="14">
        <v>1.38987304934249E-2</v>
      </c>
      <c r="AH12" s="14">
        <v>1.5106906390962399E-2</v>
      </c>
      <c r="AI12" s="14">
        <v>3.5333613016018998E-2</v>
      </c>
      <c r="AJ12" s="14"/>
      <c r="AK12" s="14">
        <v>1.18507247088647E-2</v>
      </c>
      <c r="AL12" s="14">
        <v>2.0071262769797399E-2</v>
      </c>
      <c r="AM12" s="14">
        <v>1.1265066776297E-2</v>
      </c>
      <c r="AN12" s="14">
        <v>2.7502212971948201E-2</v>
      </c>
      <c r="AO12" s="14"/>
      <c r="AP12" s="14">
        <v>1.45374660090354E-2</v>
      </c>
      <c r="AQ12" s="14">
        <v>1.60060592852845E-2</v>
      </c>
      <c r="AR12" s="14">
        <v>1.5257130364804E-2</v>
      </c>
      <c r="AS12" s="14"/>
      <c r="AT12" s="14">
        <v>1.8405150842586201E-2</v>
      </c>
      <c r="AU12" s="14" t="s">
        <v>80</v>
      </c>
      <c r="AV12" s="14"/>
      <c r="AW12" s="14">
        <v>1.89661496248953E-2</v>
      </c>
      <c r="AX12" s="14">
        <v>0</v>
      </c>
      <c r="AY12" s="14"/>
      <c r="AZ12" s="14">
        <v>5.9286658422433103E-3</v>
      </c>
      <c r="BA12" s="14">
        <v>2.8543861959979398E-2</v>
      </c>
    </row>
    <row r="13" spans="2:53" x14ac:dyDescent="0.35">
      <c r="B13" s="15" t="s">
        <v>157</v>
      </c>
      <c r="C13" s="14">
        <v>1.1887773089766599E-2</v>
      </c>
      <c r="D13" s="14">
        <v>1.071123154995E-2</v>
      </c>
      <c r="E13" s="14">
        <v>1.3240486401018201E-2</v>
      </c>
      <c r="F13" s="14"/>
      <c r="G13" s="14">
        <v>2.7773385991520499E-2</v>
      </c>
      <c r="H13" s="14">
        <v>1.5372830346482E-2</v>
      </c>
      <c r="I13" s="14">
        <v>1.6706266553015499E-2</v>
      </c>
      <c r="J13" s="14">
        <v>9.4263329511082503E-3</v>
      </c>
      <c r="K13" s="14">
        <v>0</v>
      </c>
      <c r="L13" s="14">
        <v>6.4376252922885803E-3</v>
      </c>
      <c r="M13" s="14"/>
      <c r="N13" s="14">
        <v>7.0615727148543696E-3</v>
      </c>
      <c r="O13" s="14">
        <v>5.9453113000696401E-3</v>
      </c>
      <c r="P13" s="14">
        <v>2.5949773298754801E-2</v>
      </c>
      <c r="Q13" s="14">
        <v>1.7427458992802299E-2</v>
      </c>
      <c r="R13" s="14"/>
      <c r="S13" s="14">
        <v>1.48171770850541E-2</v>
      </c>
      <c r="T13" s="14">
        <v>1.12534964862013E-2</v>
      </c>
      <c r="U13" s="14">
        <v>0</v>
      </c>
      <c r="V13" s="14">
        <v>0</v>
      </c>
      <c r="W13" s="14">
        <v>4.9485349931261802E-2</v>
      </c>
      <c r="X13" s="14">
        <v>0</v>
      </c>
      <c r="Y13" s="14">
        <v>2.50476171175531E-2</v>
      </c>
      <c r="Z13" s="14">
        <v>3.6877147087352E-2</v>
      </c>
      <c r="AA13" s="14">
        <v>1.2066518685961499E-2</v>
      </c>
      <c r="AB13" s="14">
        <v>0</v>
      </c>
      <c r="AC13" s="14">
        <v>0</v>
      </c>
      <c r="AD13" s="14">
        <v>0</v>
      </c>
      <c r="AE13" s="14"/>
      <c r="AF13" s="14">
        <v>3.7470718211813901E-3</v>
      </c>
      <c r="AG13" s="14">
        <v>2.5079173150534401E-2</v>
      </c>
      <c r="AH13" s="14">
        <v>0</v>
      </c>
      <c r="AI13" s="14">
        <v>1.79664907336844E-2</v>
      </c>
      <c r="AJ13" s="14"/>
      <c r="AK13" s="14">
        <v>0</v>
      </c>
      <c r="AL13" s="14">
        <v>2.5778694422942401E-2</v>
      </c>
      <c r="AM13" s="14">
        <v>1.10864596059725E-2</v>
      </c>
      <c r="AN13" s="14">
        <v>0</v>
      </c>
      <c r="AO13" s="14"/>
      <c r="AP13" s="14">
        <v>0</v>
      </c>
      <c r="AQ13" s="14">
        <v>1.7757927473174302E-2</v>
      </c>
      <c r="AR13" s="14">
        <v>7.4339884513383702E-3</v>
      </c>
      <c r="AS13" s="14"/>
      <c r="AT13" s="14">
        <v>1.1887773089766599E-2</v>
      </c>
      <c r="AU13" s="14" t="s">
        <v>80</v>
      </c>
      <c r="AV13" s="14"/>
      <c r="AW13" s="14">
        <v>8.0674480118908595E-3</v>
      </c>
      <c r="AX13" s="14">
        <v>6.15748158319721E-2</v>
      </c>
      <c r="AY13" s="14"/>
      <c r="AZ13" s="14">
        <v>9.4513038608498197E-3</v>
      </c>
      <c r="BA13" s="14">
        <v>1.3867710360378101E-2</v>
      </c>
    </row>
    <row r="14" spans="2:53" x14ac:dyDescent="0.35">
      <c r="B14" s="15" t="s">
        <v>71</v>
      </c>
      <c r="C14" s="23">
        <v>6.8955624220185599E-3</v>
      </c>
      <c r="D14" s="23">
        <v>7.6944045863037202E-3</v>
      </c>
      <c r="E14" s="23">
        <v>6.0243700328161997E-3</v>
      </c>
      <c r="F14" s="23"/>
      <c r="G14" s="23">
        <v>0</v>
      </c>
      <c r="H14" s="23">
        <v>0</v>
      </c>
      <c r="I14" s="23">
        <v>0</v>
      </c>
      <c r="J14" s="23">
        <v>2.89877962304727E-2</v>
      </c>
      <c r="K14" s="23">
        <v>9.0604551345459996E-3</v>
      </c>
      <c r="L14" s="23">
        <v>5.7888530180620103E-3</v>
      </c>
      <c r="M14" s="23"/>
      <c r="N14" s="23">
        <v>3.33425624518729E-3</v>
      </c>
      <c r="O14" s="23">
        <v>1.1417139754928699E-2</v>
      </c>
      <c r="P14" s="23">
        <v>0</v>
      </c>
      <c r="Q14" s="23">
        <v>1.7853627159303199E-2</v>
      </c>
      <c r="R14" s="23"/>
      <c r="S14" s="23">
        <v>7.6909838151087897E-3</v>
      </c>
      <c r="T14" s="23">
        <v>9.6623987239085694E-3</v>
      </c>
      <c r="U14" s="23">
        <v>0</v>
      </c>
      <c r="V14" s="23">
        <v>0</v>
      </c>
      <c r="W14" s="23">
        <v>0</v>
      </c>
      <c r="X14" s="23">
        <v>1.40717349811285E-2</v>
      </c>
      <c r="Y14" s="23">
        <v>0</v>
      </c>
      <c r="Z14" s="23">
        <v>0</v>
      </c>
      <c r="AA14" s="23">
        <v>2.3853361149766199E-2</v>
      </c>
      <c r="AB14" s="23">
        <v>0</v>
      </c>
      <c r="AC14" s="23">
        <v>0</v>
      </c>
      <c r="AD14" s="23">
        <v>0</v>
      </c>
      <c r="AE14" s="23"/>
      <c r="AF14" s="23">
        <v>3.9175951638532099E-3</v>
      </c>
      <c r="AG14" s="23">
        <v>1.34576236198775E-2</v>
      </c>
      <c r="AH14" s="23">
        <v>1.5971084719671499E-2</v>
      </c>
      <c r="AI14" s="23">
        <v>0</v>
      </c>
      <c r="AJ14" s="23"/>
      <c r="AK14" s="23">
        <v>6.2704782540727901E-3</v>
      </c>
      <c r="AL14" s="23">
        <v>7.9834448794213007E-3</v>
      </c>
      <c r="AM14" s="23">
        <v>0</v>
      </c>
      <c r="AN14" s="23">
        <v>1.3015405166295201E-2</v>
      </c>
      <c r="AO14" s="23"/>
      <c r="AP14" s="23">
        <v>0</v>
      </c>
      <c r="AQ14" s="23">
        <v>1.05580226485163E-2</v>
      </c>
      <c r="AR14" s="23">
        <v>0</v>
      </c>
      <c r="AS14" s="23"/>
      <c r="AT14" s="23">
        <v>6.8955624220185599E-3</v>
      </c>
      <c r="AU14" s="23" t="s">
        <v>80</v>
      </c>
      <c r="AV14" s="23"/>
      <c r="AW14" s="23">
        <v>2.96604316512426E-3</v>
      </c>
      <c r="AX14" s="23">
        <v>0</v>
      </c>
      <c r="AY14" s="23"/>
      <c r="AZ14" s="23">
        <v>3.2062754281343901E-3</v>
      </c>
      <c r="BA14" s="23">
        <v>9.8935714813905996E-3</v>
      </c>
    </row>
    <row r="15" spans="2:53" x14ac:dyDescent="0.35">
      <c r="B15" s="34" t="s">
        <v>561</v>
      </c>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BA19"/>
  <sheetViews>
    <sheetView showGridLines="0" workbookViewId="0">
      <pane xSplit="2" topLeftCell="C1" activePane="topRight" state="frozen"/>
      <selection pane="topRight" activeCell="AG8" sqref="AG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161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x14ac:dyDescent="0.35">
      <c r="B9" s="15" t="s">
        <v>153</v>
      </c>
      <c r="C9" s="14">
        <v>0.61414306091457105</v>
      </c>
      <c r="D9" s="14">
        <v>0.59848693914683804</v>
      </c>
      <c r="E9" s="14">
        <v>0.63042538448740304</v>
      </c>
      <c r="F9" s="14"/>
      <c r="G9" s="14">
        <v>0.384723561821191</v>
      </c>
      <c r="H9" s="14">
        <v>0.56689741350671796</v>
      </c>
      <c r="I9" s="14">
        <v>0.57260887869553601</v>
      </c>
      <c r="J9" s="14">
        <v>0.61295830734269396</v>
      </c>
      <c r="K9" s="14">
        <v>0.639223913183254</v>
      </c>
      <c r="L9" s="14">
        <v>0.78226898585401605</v>
      </c>
      <c r="M9" s="14"/>
      <c r="N9" s="14">
        <v>0.60442329897826097</v>
      </c>
      <c r="O9" s="14">
        <v>0.64436385129893103</v>
      </c>
      <c r="P9" s="14">
        <v>0.63337303493538599</v>
      </c>
      <c r="Q9" s="14">
        <v>0.54976716670398396</v>
      </c>
      <c r="R9" s="14"/>
      <c r="S9" s="14">
        <v>0.50937102216928698</v>
      </c>
      <c r="T9" s="14">
        <v>0.66372806288292996</v>
      </c>
      <c r="U9" s="14">
        <v>0.66197277611662297</v>
      </c>
      <c r="V9" s="14">
        <v>0.67347147232651905</v>
      </c>
      <c r="W9" s="14">
        <v>0.59221776658811698</v>
      </c>
      <c r="X9" s="14">
        <v>0.55814282538571403</v>
      </c>
      <c r="Y9" s="14">
        <v>0.56642766279300905</v>
      </c>
      <c r="Z9" s="14">
        <v>0.66349482036972496</v>
      </c>
      <c r="AA9" s="14">
        <v>0.68657952305710801</v>
      </c>
      <c r="AB9" s="14">
        <v>0.621201486352423</v>
      </c>
      <c r="AC9" s="14">
        <v>0.63015694382634002</v>
      </c>
      <c r="AD9" s="14">
        <v>0.66447721709447705</v>
      </c>
      <c r="AE9" s="14"/>
      <c r="AF9" s="14">
        <v>0.65820468928376896</v>
      </c>
      <c r="AG9" s="14">
        <v>0.57430875725387998</v>
      </c>
      <c r="AH9" s="14">
        <v>0.70750214948976797</v>
      </c>
      <c r="AI9" s="14">
        <v>0.51968301495894098</v>
      </c>
      <c r="AJ9" s="14"/>
      <c r="AK9" s="14">
        <v>0.62928339488557605</v>
      </c>
      <c r="AL9" s="14">
        <v>0.581133958880374</v>
      </c>
      <c r="AM9" s="14">
        <v>0.72579757098884301</v>
      </c>
      <c r="AN9" s="14">
        <v>0.66080931604281001</v>
      </c>
      <c r="AO9" s="14"/>
      <c r="AP9" s="14">
        <v>0.60548427400926297</v>
      </c>
      <c r="AQ9" s="14">
        <v>0.583691212670019</v>
      </c>
      <c r="AR9" s="14">
        <v>0.66402458611417903</v>
      </c>
      <c r="AS9" s="14"/>
      <c r="AT9" s="14">
        <v>0.61414306091457105</v>
      </c>
      <c r="AU9" s="14" t="s">
        <v>80</v>
      </c>
      <c r="AV9" s="14"/>
      <c r="AW9" s="14">
        <v>0.62464220829373096</v>
      </c>
      <c r="AX9" s="14">
        <v>0.49995492318350798</v>
      </c>
      <c r="AY9" s="14"/>
      <c r="AZ9" s="14">
        <v>0.66520728667616302</v>
      </c>
      <c r="BA9" s="14">
        <v>0.57264696378337598</v>
      </c>
    </row>
    <row r="10" spans="2:53" x14ac:dyDescent="0.35">
      <c r="B10" s="15" t="s">
        <v>154</v>
      </c>
      <c r="C10" s="14">
        <v>0.297801854700247</v>
      </c>
      <c r="D10" s="14">
        <v>0.32472087860885002</v>
      </c>
      <c r="E10" s="14">
        <v>0.26865145960383202</v>
      </c>
      <c r="F10" s="14"/>
      <c r="G10" s="14">
        <v>0.481838554602606</v>
      </c>
      <c r="H10" s="14">
        <v>0.30290078966557599</v>
      </c>
      <c r="I10" s="14">
        <v>0.31982721501904199</v>
      </c>
      <c r="J10" s="14">
        <v>0.30555172251155899</v>
      </c>
      <c r="K10" s="14">
        <v>0.27641634493636902</v>
      </c>
      <c r="L10" s="14">
        <v>0.19318883848929599</v>
      </c>
      <c r="M10" s="14"/>
      <c r="N10" s="14">
        <v>0.304589239911156</v>
      </c>
      <c r="O10" s="14">
        <v>0.29603766790290498</v>
      </c>
      <c r="P10" s="14">
        <v>0.27628121248612297</v>
      </c>
      <c r="Q10" s="14">
        <v>0.324186930624902</v>
      </c>
      <c r="R10" s="14"/>
      <c r="S10" s="14">
        <v>0.35970464738057401</v>
      </c>
      <c r="T10" s="14">
        <v>0.28404439939024201</v>
      </c>
      <c r="U10" s="14">
        <v>0.27051484051461</v>
      </c>
      <c r="V10" s="14">
        <v>0.27287064628138802</v>
      </c>
      <c r="W10" s="14">
        <v>0.25173665649072802</v>
      </c>
      <c r="X10" s="14">
        <v>0.30730611368524302</v>
      </c>
      <c r="Y10" s="14">
        <v>0.36255074158078598</v>
      </c>
      <c r="Z10" s="14">
        <v>0.191778371678474</v>
      </c>
      <c r="AA10" s="14">
        <v>0.262627906709482</v>
      </c>
      <c r="AB10" s="14">
        <v>0.30276405815990798</v>
      </c>
      <c r="AC10" s="14">
        <v>0.34084435910805799</v>
      </c>
      <c r="AD10" s="14">
        <v>0.25113383549337198</v>
      </c>
      <c r="AE10" s="14"/>
      <c r="AF10" s="14">
        <v>0.28851290193809298</v>
      </c>
      <c r="AG10" s="14">
        <v>0.29602023182734999</v>
      </c>
      <c r="AH10" s="14">
        <v>0.24690807114485999</v>
      </c>
      <c r="AI10" s="14">
        <v>0.34112303688850598</v>
      </c>
      <c r="AJ10" s="14"/>
      <c r="AK10" s="14">
        <v>0.30452075169190601</v>
      </c>
      <c r="AL10" s="14">
        <v>0.294435444311618</v>
      </c>
      <c r="AM10" s="14">
        <v>0.20199651119699699</v>
      </c>
      <c r="AN10" s="14">
        <v>0.31190122071999499</v>
      </c>
      <c r="AO10" s="14"/>
      <c r="AP10" s="14">
        <v>0.30805889967841499</v>
      </c>
      <c r="AQ10" s="14">
        <v>0.29497535653748402</v>
      </c>
      <c r="AR10" s="14">
        <v>0.27905723246738501</v>
      </c>
      <c r="AS10" s="14"/>
      <c r="AT10" s="14">
        <v>0.297801854700247</v>
      </c>
      <c r="AU10" s="14" t="s">
        <v>80</v>
      </c>
      <c r="AV10" s="14"/>
      <c r="AW10" s="14">
        <v>0.29975216279605899</v>
      </c>
      <c r="AX10" s="14">
        <v>0.329544297656789</v>
      </c>
      <c r="AY10" s="14"/>
      <c r="AZ10" s="14">
        <v>0.27943947840532701</v>
      </c>
      <c r="BA10" s="14">
        <v>0.31272359176625097</v>
      </c>
    </row>
    <row r="11" spans="2:53" ht="29" x14ac:dyDescent="0.35">
      <c r="B11" s="15" t="s">
        <v>155</v>
      </c>
      <c r="C11" s="14">
        <v>5.6362004246939698E-2</v>
      </c>
      <c r="D11" s="14">
        <v>5.0090509931725598E-2</v>
      </c>
      <c r="E11" s="14">
        <v>6.3550450853562299E-2</v>
      </c>
      <c r="F11" s="14"/>
      <c r="G11" s="14">
        <v>0.106265398995468</v>
      </c>
      <c r="H11" s="14">
        <v>9.2353580524317705E-2</v>
      </c>
      <c r="I11" s="14">
        <v>4.8576429475642197E-2</v>
      </c>
      <c r="J11" s="14">
        <v>4.1780413176871402E-2</v>
      </c>
      <c r="K11" s="14">
        <v>5.6866458608119702E-2</v>
      </c>
      <c r="L11" s="14">
        <v>1.8104550364399501E-2</v>
      </c>
      <c r="M11" s="14"/>
      <c r="N11" s="14">
        <v>7.0316086863531801E-2</v>
      </c>
      <c r="O11" s="14">
        <v>1.8914541736802602E-2</v>
      </c>
      <c r="P11" s="14">
        <v>4.8997600094696198E-2</v>
      </c>
      <c r="Q11" s="14">
        <v>8.9288192485420997E-2</v>
      </c>
      <c r="R11" s="14"/>
      <c r="S11" s="14">
        <v>6.8626937110057101E-2</v>
      </c>
      <c r="T11" s="14">
        <v>3.15643812169734E-2</v>
      </c>
      <c r="U11" s="14">
        <v>5.1727258864671E-2</v>
      </c>
      <c r="V11" s="14">
        <v>5.36578813920928E-2</v>
      </c>
      <c r="W11" s="14">
        <v>0.109252004007755</v>
      </c>
      <c r="X11" s="14">
        <v>0.105109334113115</v>
      </c>
      <c r="Y11" s="14">
        <v>4.5973978508651703E-2</v>
      </c>
      <c r="Z11" s="14">
        <v>0.107958662944229</v>
      </c>
      <c r="AA11" s="14">
        <v>1.33816092371903E-2</v>
      </c>
      <c r="AB11" s="14">
        <v>5.16720114393866E-2</v>
      </c>
      <c r="AC11" s="14">
        <v>0</v>
      </c>
      <c r="AD11" s="14">
        <v>8.4388947412150903E-2</v>
      </c>
      <c r="AE11" s="14"/>
      <c r="AF11" s="14">
        <v>4.2020911086507101E-2</v>
      </c>
      <c r="AG11" s="14">
        <v>7.7047651049586705E-2</v>
      </c>
      <c r="AH11" s="14">
        <v>4.5589779365372902E-2</v>
      </c>
      <c r="AI11" s="14">
        <v>8.2920922525376903E-2</v>
      </c>
      <c r="AJ11" s="14"/>
      <c r="AK11" s="14">
        <v>4.1163743391901202E-2</v>
      </c>
      <c r="AL11" s="14">
        <v>7.4675612149393195E-2</v>
      </c>
      <c r="AM11" s="14">
        <v>4.9854391431890001E-2</v>
      </c>
      <c r="AN11" s="14">
        <v>2.7289463237194101E-2</v>
      </c>
      <c r="AO11" s="14"/>
      <c r="AP11" s="14">
        <v>4.9085245482996302E-2</v>
      </c>
      <c r="AQ11" s="14">
        <v>7.2106879121457995E-2</v>
      </c>
      <c r="AR11" s="14">
        <v>4.1930440074385303E-2</v>
      </c>
      <c r="AS11" s="14"/>
      <c r="AT11" s="14">
        <v>5.6362004246939698E-2</v>
      </c>
      <c r="AU11" s="14" t="s">
        <v>80</v>
      </c>
      <c r="AV11" s="14"/>
      <c r="AW11" s="14">
        <v>4.6568063888776198E-2</v>
      </c>
      <c r="AX11" s="14">
        <v>0.14373837777960299</v>
      </c>
      <c r="AY11" s="14"/>
      <c r="AZ11" s="14">
        <v>3.3760836063136498E-2</v>
      </c>
      <c r="BA11" s="14">
        <v>7.4728292117674094E-2</v>
      </c>
    </row>
    <row r="12" spans="2:53" x14ac:dyDescent="0.35">
      <c r="B12" s="15" t="s">
        <v>156</v>
      </c>
      <c r="C12" s="14">
        <v>1.75193540435057E-2</v>
      </c>
      <c r="D12" s="14">
        <v>1.037545878228E-2</v>
      </c>
      <c r="E12" s="14">
        <v>2.5560330235687601E-2</v>
      </c>
      <c r="F12" s="14"/>
      <c r="G12" s="14">
        <v>2.7172484580734999E-2</v>
      </c>
      <c r="H12" s="14">
        <v>7.5723716720515902E-3</v>
      </c>
      <c r="I12" s="14">
        <v>4.1304642607219201E-2</v>
      </c>
      <c r="J12" s="14">
        <v>1.07217607384032E-2</v>
      </c>
      <c r="K12" s="14">
        <v>1.8066372660452201E-2</v>
      </c>
      <c r="L12" s="14">
        <v>6.4376252922885803E-3</v>
      </c>
      <c r="M12" s="14"/>
      <c r="N12" s="14">
        <v>1.06673989247714E-2</v>
      </c>
      <c r="O12" s="14">
        <v>1.6544244317418098E-2</v>
      </c>
      <c r="P12" s="14">
        <v>3.3337424342584299E-2</v>
      </c>
      <c r="Q12" s="14">
        <v>1.8904083026389101E-2</v>
      </c>
      <c r="R12" s="14"/>
      <c r="S12" s="14">
        <v>3.20967395465908E-2</v>
      </c>
      <c r="T12" s="14">
        <v>2.06631565098549E-2</v>
      </c>
      <c r="U12" s="14">
        <v>1.5785124504094999E-2</v>
      </c>
      <c r="V12" s="14">
        <v>0</v>
      </c>
      <c r="W12" s="14">
        <v>2.42119812148393E-2</v>
      </c>
      <c r="X12" s="14">
        <v>0</v>
      </c>
      <c r="Y12" s="14">
        <v>2.50476171175531E-2</v>
      </c>
      <c r="Z12" s="14">
        <v>3.6768145007572597E-2</v>
      </c>
      <c r="AA12" s="14">
        <v>1.3557599846453199E-2</v>
      </c>
      <c r="AB12" s="14">
        <v>0</v>
      </c>
      <c r="AC12" s="14">
        <v>2.8998697065601702E-2</v>
      </c>
      <c r="AD12" s="14">
        <v>0</v>
      </c>
      <c r="AE12" s="14"/>
      <c r="AF12" s="14">
        <v>7.3439025277776699E-3</v>
      </c>
      <c r="AG12" s="14">
        <v>2.51104584439561E-2</v>
      </c>
      <c r="AH12" s="14">
        <v>0</v>
      </c>
      <c r="AI12" s="14">
        <v>3.7375610781288503E-2</v>
      </c>
      <c r="AJ12" s="14"/>
      <c r="AK12" s="14">
        <v>1.8761631776544201E-2</v>
      </c>
      <c r="AL12" s="14">
        <v>2.1872603652482801E-2</v>
      </c>
      <c r="AM12" s="14">
        <v>2.2351526382269601E-2</v>
      </c>
      <c r="AN12" s="14">
        <v>0</v>
      </c>
      <c r="AO12" s="14"/>
      <c r="AP12" s="14">
        <v>2.9776676049503899E-2</v>
      </c>
      <c r="AQ12" s="14">
        <v>2.32008565736921E-2</v>
      </c>
      <c r="AR12" s="14">
        <v>1.49877413440502E-2</v>
      </c>
      <c r="AS12" s="14"/>
      <c r="AT12" s="14">
        <v>1.75193540435057E-2</v>
      </c>
      <c r="AU12" s="14" t="s">
        <v>80</v>
      </c>
      <c r="AV12" s="14"/>
      <c r="AW12" s="14">
        <v>1.7979187876097799E-2</v>
      </c>
      <c r="AX12" s="14">
        <v>2.6762401380099901E-2</v>
      </c>
      <c r="AY12" s="14"/>
      <c r="AZ12" s="14">
        <v>1.22990494919218E-2</v>
      </c>
      <c r="BA12" s="14">
        <v>2.1761507165307899E-2</v>
      </c>
    </row>
    <row r="13" spans="2:53" x14ac:dyDescent="0.35">
      <c r="B13" s="15" t="s">
        <v>157</v>
      </c>
      <c r="C13" s="14">
        <v>8.5766134327570197E-3</v>
      </c>
      <c r="D13" s="14">
        <v>1.3693413401539799E-2</v>
      </c>
      <c r="E13" s="14">
        <v>2.8839932991221299E-3</v>
      </c>
      <c r="F13" s="14"/>
      <c r="G13" s="14">
        <v>0</v>
      </c>
      <c r="H13" s="14">
        <v>2.2712354338998299E-2</v>
      </c>
      <c r="I13" s="14">
        <v>1.7682834202560501E-2</v>
      </c>
      <c r="J13" s="14">
        <v>0</v>
      </c>
      <c r="K13" s="14">
        <v>9.4269106118053999E-3</v>
      </c>
      <c r="L13" s="14">
        <v>0</v>
      </c>
      <c r="M13" s="14"/>
      <c r="N13" s="14">
        <v>6.64905313906081E-3</v>
      </c>
      <c r="O13" s="14">
        <v>1.81595926356455E-2</v>
      </c>
      <c r="P13" s="14">
        <v>8.0107281412105606E-3</v>
      </c>
      <c r="Q13" s="14">
        <v>0</v>
      </c>
      <c r="R13" s="14"/>
      <c r="S13" s="14">
        <v>1.50037824061009E-2</v>
      </c>
      <c r="T13" s="14">
        <v>0</v>
      </c>
      <c r="U13" s="14">
        <v>0</v>
      </c>
      <c r="V13" s="14">
        <v>0</v>
      </c>
      <c r="W13" s="14">
        <v>2.2581591698560399E-2</v>
      </c>
      <c r="X13" s="14">
        <v>2.9441726815928101E-2</v>
      </c>
      <c r="Y13" s="14">
        <v>0</v>
      </c>
      <c r="Z13" s="14">
        <v>0</v>
      </c>
      <c r="AA13" s="14">
        <v>0</v>
      </c>
      <c r="AB13" s="14">
        <v>2.4362444048282202E-2</v>
      </c>
      <c r="AC13" s="14">
        <v>0</v>
      </c>
      <c r="AD13" s="14">
        <v>0</v>
      </c>
      <c r="AE13" s="14"/>
      <c r="AF13" s="14">
        <v>0</v>
      </c>
      <c r="AG13" s="14">
        <v>1.83476477558699E-2</v>
      </c>
      <c r="AH13" s="14">
        <v>0</v>
      </c>
      <c r="AI13" s="14">
        <v>1.8897414845888E-2</v>
      </c>
      <c r="AJ13" s="14"/>
      <c r="AK13" s="14">
        <v>0</v>
      </c>
      <c r="AL13" s="14">
        <v>1.5981820013967099E-2</v>
      </c>
      <c r="AM13" s="14">
        <v>0</v>
      </c>
      <c r="AN13" s="14">
        <v>0</v>
      </c>
      <c r="AO13" s="14"/>
      <c r="AP13" s="14">
        <v>7.5949047798215298E-3</v>
      </c>
      <c r="AQ13" s="14">
        <v>1.54676724488299E-2</v>
      </c>
      <c r="AR13" s="14">
        <v>0</v>
      </c>
      <c r="AS13" s="14"/>
      <c r="AT13" s="14">
        <v>8.5766134327570197E-3</v>
      </c>
      <c r="AU13" s="14" t="s">
        <v>80</v>
      </c>
      <c r="AV13" s="14"/>
      <c r="AW13" s="14">
        <v>9.5360345600915102E-3</v>
      </c>
      <c r="AX13" s="14">
        <v>0</v>
      </c>
      <c r="AY13" s="14"/>
      <c r="AZ13" s="14">
        <v>3.0330106984459999E-3</v>
      </c>
      <c r="BA13" s="14">
        <v>1.30814869344865E-2</v>
      </c>
    </row>
    <row r="14" spans="2:53" x14ac:dyDescent="0.35">
      <c r="B14" s="15" t="s">
        <v>71</v>
      </c>
      <c r="C14" s="23">
        <v>5.5971126619792999E-3</v>
      </c>
      <c r="D14" s="23">
        <v>2.6328001287670199E-3</v>
      </c>
      <c r="E14" s="23">
        <v>8.9283815203929501E-3</v>
      </c>
      <c r="F14" s="23"/>
      <c r="G14" s="23">
        <v>0</v>
      </c>
      <c r="H14" s="23">
        <v>7.5634902923383696E-3</v>
      </c>
      <c r="I14" s="23">
        <v>0</v>
      </c>
      <c r="J14" s="23">
        <v>2.89877962304727E-2</v>
      </c>
      <c r="K14" s="23">
        <v>0</v>
      </c>
      <c r="L14" s="23">
        <v>0</v>
      </c>
      <c r="M14" s="23"/>
      <c r="N14" s="23">
        <v>3.3549221832187802E-3</v>
      </c>
      <c r="O14" s="23">
        <v>5.9801021082973999E-3</v>
      </c>
      <c r="P14" s="23">
        <v>0</v>
      </c>
      <c r="Q14" s="23">
        <v>1.7853627159303199E-2</v>
      </c>
      <c r="R14" s="23"/>
      <c r="S14" s="23">
        <v>1.5196871387389401E-2</v>
      </c>
      <c r="T14" s="23">
        <v>0</v>
      </c>
      <c r="U14" s="23">
        <v>0</v>
      </c>
      <c r="V14" s="23">
        <v>0</v>
      </c>
      <c r="W14" s="23">
        <v>0</v>
      </c>
      <c r="X14" s="23">
        <v>0</v>
      </c>
      <c r="Y14" s="23">
        <v>0</v>
      </c>
      <c r="Z14" s="23">
        <v>0</v>
      </c>
      <c r="AA14" s="23">
        <v>2.3853361149766199E-2</v>
      </c>
      <c r="AB14" s="23">
        <v>0</v>
      </c>
      <c r="AC14" s="23">
        <v>0</v>
      </c>
      <c r="AD14" s="23">
        <v>0</v>
      </c>
      <c r="AE14" s="23"/>
      <c r="AF14" s="23">
        <v>3.9175951638532099E-3</v>
      </c>
      <c r="AG14" s="23">
        <v>9.1652536693576196E-3</v>
      </c>
      <c r="AH14" s="23">
        <v>0</v>
      </c>
      <c r="AI14" s="23">
        <v>0</v>
      </c>
      <c r="AJ14" s="23"/>
      <c r="AK14" s="23">
        <v>6.2704782540727901E-3</v>
      </c>
      <c r="AL14" s="23">
        <v>1.19005609921646E-2</v>
      </c>
      <c r="AM14" s="23">
        <v>0</v>
      </c>
      <c r="AN14" s="23">
        <v>0</v>
      </c>
      <c r="AO14" s="23"/>
      <c r="AP14" s="23">
        <v>0</v>
      </c>
      <c r="AQ14" s="23">
        <v>1.05580226485163E-2</v>
      </c>
      <c r="AR14" s="23">
        <v>0</v>
      </c>
      <c r="AS14" s="23"/>
      <c r="AT14" s="23">
        <v>5.5971126619792999E-3</v>
      </c>
      <c r="AU14" s="23" t="s">
        <v>80</v>
      </c>
      <c r="AV14" s="23"/>
      <c r="AW14" s="23">
        <v>1.52234258524437E-3</v>
      </c>
      <c r="AX14" s="23">
        <v>0</v>
      </c>
      <c r="AY14" s="23"/>
      <c r="AZ14" s="23">
        <v>6.2603386650051098E-3</v>
      </c>
      <c r="BA14" s="23">
        <v>5.05815823290434E-3</v>
      </c>
    </row>
    <row r="15" spans="2:53" x14ac:dyDescent="0.35">
      <c r="B15" s="34" t="s">
        <v>561</v>
      </c>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BA19"/>
  <sheetViews>
    <sheetView showGridLines="0" workbookViewId="0">
      <pane xSplit="2" topLeftCell="C1" activePane="topRight" state="frozen"/>
      <selection pane="topRight" activeCell="AF7" sqref="AF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162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x14ac:dyDescent="0.35">
      <c r="B9" s="15" t="s">
        <v>153</v>
      </c>
      <c r="C9" s="14">
        <v>0.56438760615703099</v>
      </c>
      <c r="D9" s="14">
        <v>0.56676185573392102</v>
      </c>
      <c r="E9" s="14">
        <v>0.56035793816942403</v>
      </c>
      <c r="F9" s="14"/>
      <c r="G9" s="14">
        <v>0.38311617651937202</v>
      </c>
      <c r="H9" s="14">
        <v>0.44084801388470801</v>
      </c>
      <c r="I9" s="14">
        <v>0.52297018448564303</v>
      </c>
      <c r="J9" s="14">
        <v>0.61299609738234995</v>
      </c>
      <c r="K9" s="14">
        <v>0.601652653252994</v>
      </c>
      <c r="L9" s="14">
        <v>0.72859701321204196</v>
      </c>
      <c r="M9" s="14"/>
      <c r="N9" s="14">
        <v>0.603722177366805</v>
      </c>
      <c r="O9" s="14">
        <v>0.53194089833548497</v>
      </c>
      <c r="P9" s="14">
        <v>0.53547210418021596</v>
      </c>
      <c r="Q9" s="14">
        <v>0.54087218017330796</v>
      </c>
      <c r="R9" s="14"/>
      <c r="S9" s="14">
        <v>0.43295403603621702</v>
      </c>
      <c r="T9" s="14">
        <v>0.58646842380678899</v>
      </c>
      <c r="U9" s="14">
        <v>0.58903677093812501</v>
      </c>
      <c r="V9" s="14">
        <v>0.68686711481534402</v>
      </c>
      <c r="W9" s="14">
        <v>0.55912649175886497</v>
      </c>
      <c r="X9" s="14">
        <v>0.60230772457030701</v>
      </c>
      <c r="Y9" s="14">
        <v>0.52160260306846695</v>
      </c>
      <c r="Z9" s="14">
        <v>0.51605033926502697</v>
      </c>
      <c r="AA9" s="14">
        <v>0.62555653765813202</v>
      </c>
      <c r="AB9" s="14">
        <v>0.59026424973168201</v>
      </c>
      <c r="AC9" s="14">
        <v>0.69005278856038199</v>
      </c>
      <c r="AD9" s="14">
        <v>0.3208511754567</v>
      </c>
      <c r="AE9" s="14"/>
      <c r="AF9" s="14">
        <v>0.63342694268119004</v>
      </c>
      <c r="AG9" s="14">
        <v>0.49417839187650198</v>
      </c>
      <c r="AH9" s="14">
        <v>0.60082397313800395</v>
      </c>
      <c r="AI9" s="14">
        <v>0.53465936377263301</v>
      </c>
      <c r="AJ9" s="14"/>
      <c r="AK9" s="14">
        <v>0.66054117124543898</v>
      </c>
      <c r="AL9" s="14">
        <v>0.49127307200699699</v>
      </c>
      <c r="AM9" s="14">
        <v>0.63571209781411897</v>
      </c>
      <c r="AN9" s="14">
        <v>0.55419227924841796</v>
      </c>
      <c r="AO9" s="14"/>
      <c r="AP9" s="14">
        <v>0.67890458620810401</v>
      </c>
      <c r="AQ9" s="14">
        <v>0.48481020228661098</v>
      </c>
      <c r="AR9" s="14">
        <v>0.59553937180648497</v>
      </c>
      <c r="AS9" s="14"/>
      <c r="AT9" s="14">
        <v>0.56438760615703099</v>
      </c>
      <c r="AU9" s="14" t="s">
        <v>80</v>
      </c>
      <c r="AV9" s="14"/>
      <c r="AW9" s="14">
        <v>0.58343079575524703</v>
      </c>
      <c r="AX9" s="14">
        <v>0.38400194310241198</v>
      </c>
      <c r="AY9" s="14"/>
      <c r="AZ9" s="14">
        <v>0.62828370266935996</v>
      </c>
      <c r="BA9" s="14">
        <v>0.51246400234956602</v>
      </c>
    </row>
    <row r="10" spans="2:53" x14ac:dyDescent="0.35">
      <c r="B10" s="15" t="s">
        <v>154</v>
      </c>
      <c r="C10" s="14">
        <v>0.278371613598284</v>
      </c>
      <c r="D10" s="14">
        <v>0.29428599775859499</v>
      </c>
      <c r="E10" s="14">
        <v>0.26146115826995198</v>
      </c>
      <c r="F10" s="14"/>
      <c r="G10" s="14">
        <v>0.41242938756954201</v>
      </c>
      <c r="H10" s="14">
        <v>0.38861861874702303</v>
      </c>
      <c r="I10" s="14">
        <v>0.30302017776504597</v>
      </c>
      <c r="J10" s="14">
        <v>0.26974953436461402</v>
      </c>
      <c r="K10" s="14">
        <v>0.25426409528573302</v>
      </c>
      <c r="L10" s="14">
        <v>0.12778435576677299</v>
      </c>
      <c r="M10" s="14"/>
      <c r="N10" s="14">
        <v>0.25664038965601299</v>
      </c>
      <c r="O10" s="14">
        <v>0.31378781073668799</v>
      </c>
      <c r="P10" s="14">
        <v>0.30843027732700301</v>
      </c>
      <c r="Q10" s="14">
        <v>0.25064054828509302</v>
      </c>
      <c r="R10" s="14"/>
      <c r="S10" s="14">
        <v>0.38749514091478898</v>
      </c>
      <c r="T10" s="14">
        <v>0.27664445271976201</v>
      </c>
      <c r="U10" s="14">
        <v>0.27287378676836699</v>
      </c>
      <c r="V10" s="14">
        <v>0.21405254530528101</v>
      </c>
      <c r="W10" s="14">
        <v>0.242309986264164</v>
      </c>
      <c r="X10" s="14">
        <v>0.26119641821074002</v>
      </c>
      <c r="Y10" s="14">
        <v>0.22287588944055101</v>
      </c>
      <c r="Z10" s="14">
        <v>0.33882056936993099</v>
      </c>
      <c r="AA10" s="14">
        <v>0.25338958426276997</v>
      </c>
      <c r="AB10" s="14">
        <v>0.227912295005261</v>
      </c>
      <c r="AC10" s="14">
        <v>0.12808167662228501</v>
      </c>
      <c r="AD10" s="14">
        <v>0.49899626981995499</v>
      </c>
      <c r="AE10" s="14"/>
      <c r="AF10" s="14">
        <v>0.26651087332818602</v>
      </c>
      <c r="AG10" s="14">
        <v>0.345852229057523</v>
      </c>
      <c r="AH10" s="14">
        <v>0.25029967391757701</v>
      </c>
      <c r="AI10" s="14">
        <v>0.28152344290504699</v>
      </c>
      <c r="AJ10" s="14"/>
      <c r="AK10" s="14">
        <v>0.20929746766398699</v>
      </c>
      <c r="AL10" s="14">
        <v>0.354942095402834</v>
      </c>
      <c r="AM10" s="14">
        <v>0.21163084836399601</v>
      </c>
      <c r="AN10" s="14">
        <v>0.26847082933595101</v>
      </c>
      <c r="AO10" s="14"/>
      <c r="AP10" s="14">
        <v>0.21092627012738199</v>
      </c>
      <c r="AQ10" s="14">
        <v>0.374659820183248</v>
      </c>
      <c r="AR10" s="14">
        <v>0.23347079581045899</v>
      </c>
      <c r="AS10" s="14"/>
      <c r="AT10" s="14">
        <v>0.278371613598284</v>
      </c>
      <c r="AU10" s="14" t="s">
        <v>80</v>
      </c>
      <c r="AV10" s="14"/>
      <c r="AW10" s="14">
        <v>0.28430227994135598</v>
      </c>
      <c r="AX10" s="14">
        <v>0.22090365526731201</v>
      </c>
      <c r="AY10" s="14"/>
      <c r="AZ10" s="14">
        <v>0.24528984981334201</v>
      </c>
      <c r="BA10" s="14">
        <v>0.30525470176455499</v>
      </c>
    </row>
    <row r="11" spans="2:53" ht="29" x14ac:dyDescent="0.35">
      <c r="B11" s="15" t="s">
        <v>155</v>
      </c>
      <c r="C11" s="14">
        <v>9.3773016569120501E-2</v>
      </c>
      <c r="D11" s="14">
        <v>9.89013197870557E-2</v>
      </c>
      <c r="E11" s="14">
        <v>8.8336588033932698E-2</v>
      </c>
      <c r="F11" s="14"/>
      <c r="G11" s="14">
        <v>0.17668104991956499</v>
      </c>
      <c r="H11" s="14">
        <v>8.4316194119076801E-2</v>
      </c>
      <c r="I11" s="14">
        <v>0.13263739283950199</v>
      </c>
      <c r="J11" s="14">
        <v>5.1390035181146397E-2</v>
      </c>
      <c r="K11" s="14">
        <v>7.7123543093806105E-2</v>
      </c>
      <c r="L11" s="14">
        <v>6.6843342786776602E-2</v>
      </c>
      <c r="M11" s="14"/>
      <c r="N11" s="14">
        <v>8.8799286595795501E-2</v>
      </c>
      <c r="O11" s="14">
        <v>7.8126712748570706E-2</v>
      </c>
      <c r="P11" s="14">
        <v>9.2766959455575101E-2</v>
      </c>
      <c r="Q11" s="14">
        <v>0.12803940034883601</v>
      </c>
      <c r="R11" s="14"/>
      <c r="S11" s="14">
        <v>0.13411803472832401</v>
      </c>
      <c r="T11" s="14">
        <v>5.8056066680839499E-2</v>
      </c>
      <c r="U11" s="14">
        <v>0.119214571054184</v>
      </c>
      <c r="V11" s="14">
        <v>6.59558955649064E-2</v>
      </c>
      <c r="W11" s="14">
        <v>0.10804911801497601</v>
      </c>
      <c r="X11" s="14">
        <v>5.8367578329504601E-2</v>
      </c>
      <c r="Y11" s="14">
        <v>0.14506061370788501</v>
      </c>
      <c r="Z11" s="14">
        <v>7.2225827451214697E-2</v>
      </c>
      <c r="AA11" s="14">
        <v>8.52070970681372E-2</v>
      </c>
      <c r="AB11" s="14">
        <v>0.10428660166088</v>
      </c>
      <c r="AC11" s="14">
        <v>6.3142747610547098E-2</v>
      </c>
      <c r="AD11" s="14">
        <v>8.4388947412150903E-2</v>
      </c>
      <c r="AE11" s="14"/>
      <c r="AF11" s="14">
        <v>6.9715664226128696E-2</v>
      </c>
      <c r="AG11" s="14">
        <v>9.4415002235631804E-2</v>
      </c>
      <c r="AH11" s="14">
        <v>6.7918415560897005E-2</v>
      </c>
      <c r="AI11" s="14">
        <v>8.1617484820337594E-2</v>
      </c>
      <c r="AJ11" s="14"/>
      <c r="AK11" s="14">
        <v>9.4507142645436595E-2</v>
      </c>
      <c r="AL11" s="14">
        <v>0.103467199958866</v>
      </c>
      <c r="AM11" s="14">
        <v>6.1139647276968502E-2</v>
      </c>
      <c r="AN11" s="14">
        <v>9.7941096989849499E-2</v>
      </c>
      <c r="AO11" s="14"/>
      <c r="AP11" s="14">
        <v>9.6730359197768595E-2</v>
      </c>
      <c r="AQ11" s="14">
        <v>9.4743962987078004E-2</v>
      </c>
      <c r="AR11" s="14">
        <v>0.10965053171884701</v>
      </c>
      <c r="AS11" s="14"/>
      <c r="AT11" s="14">
        <v>9.3773016569120501E-2</v>
      </c>
      <c r="AU11" s="14" t="s">
        <v>80</v>
      </c>
      <c r="AV11" s="14"/>
      <c r="AW11" s="14">
        <v>8.5483956761166505E-2</v>
      </c>
      <c r="AX11" s="14">
        <v>0.22343761559998301</v>
      </c>
      <c r="AY11" s="14"/>
      <c r="AZ11" s="14">
        <v>8.8928171067050199E-2</v>
      </c>
      <c r="BA11" s="14">
        <v>9.7710062055292493E-2</v>
      </c>
    </row>
    <row r="12" spans="2:53" x14ac:dyDescent="0.35">
      <c r="B12" s="15" t="s">
        <v>156</v>
      </c>
      <c r="C12" s="14">
        <v>2.00624460165999E-2</v>
      </c>
      <c r="D12" s="14">
        <v>1.0431200831824699E-2</v>
      </c>
      <c r="E12" s="14">
        <v>3.08918840477133E-2</v>
      </c>
      <c r="F12" s="14"/>
      <c r="G12" s="14">
        <v>2.7773385991520499E-2</v>
      </c>
      <c r="H12" s="14">
        <v>3.0538887708727199E-2</v>
      </c>
      <c r="I12" s="14">
        <v>8.8999748175092406E-3</v>
      </c>
      <c r="J12" s="14">
        <v>1.8259893739411399E-2</v>
      </c>
      <c r="K12" s="14">
        <v>2.9686432208083102E-2</v>
      </c>
      <c r="L12" s="14">
        <v>1.16692637858997E-2</v>
      </c>
      <c r="M12" s="14"/>
      <c r="N12" s="14">
        <v>1.0162293566784599E-2</v>
      </c>
      <c r="O12" s="14">
        <v>2.87636197046343E-2</v>
      </c>
      <c r="P12" s="14">
        <v>2.5706304804353299E-2</v>
      </c>
      <c r="Q12" s="14">
        <v>2.68324840425728E-2</v>
      </c>
      <c r="R12" s="14"/>
      <c r="S12" s="14">
        <v>1.52253792810585E-2</v>
      </c>
      <c r="T12" s="14">
        <v>2.0671305947698899E-2</v>
      </c>
      <c r="U12" s="14">
        <v>0</v>
      </c>
      <c r="V12" s="14">
        <v>0</v>
      </c>
      <c r="W12" s="14">
        <v>4.9485349931261802E-2</v>
      </c>
      <c r="X12" s="14">
        <v>4.67844613748509E-2</v>
      </c>
      <c r="Y12" s="14">
        <v>4.3396601094815301E-2</v>
      </c>
      <c r="Z12" s="14">
        <v>7.2903263913827301E-2</v>
      </c>
      <c r="AA12" s="14">
        <v>0</v>
      </c>
      <c r="AB12" s="14">
        <v>0</v>
      </c>
      <c r="AC12" s="14">
        <v>2.9598277581986E-2</v>
      </c>
      <c r="AD12" s="14">
        <v>0</v>
      </c>
      <c r="AE12" s="14"/>
      <c r="AF12" s="14">
        <v>1.5002547746235001E-2</v>
      </c>
      <c r="AG12" s="14">
        <v>1.93685553213452E-2</v>
      </c>
      <c r="AH12" s="14">
        <v>0</v>
      </c>
      <c r="AI12" s="14">
        <v>3.4263917234117501E-2</v>
      </c>
      <c r="AJ12" s="14"/>
      <c r="AK12" s="14">
        <v>1.7515024400293101E-2</v>
      </c>
      <c r="AL12" s="14">
        <v>1.6871087193031199E-2</v>
      </c>
      <c r="AM12" s="14">
        <v>3.4938952269722698E-2</v>
      </c>
      <c r="AN12" s="14">
        <v>0</v>
      </c>
      <c r="AO12" s="14"/>
      <c r="AP12" s="14">
        <v>6.4489477337358403E-3</v>
      </c>
      <c r="AQ12" s="14">
        <v>1.17463145952294E-2</v>
      </c>
      <c r="AR12" s="14">
        <v>2.3400807166268699E-2</v>
      </c>
      <c r="AS12" s="14"/>
      <c r="AT12" s="14">
        <v>2.00624460165999E-2</v>
      </c>
      <c r="AU12" s="14" t="s">
        <v>80</v>
      </c>
      <c r="AV12" s="14"/>
      <c r="AW12" s="14">
        <v>1.0964560722774E-2</v>
      </c>
      <c r="AX12" s="14">
        <v>0.11782947200315499</v>
      </c>
      <c r="AY12" s="14"/>
      <c r="AZ12" s="14">
        <v>1.2389509566446801E-2</v>
      </c>
      <c r="BA12" s="14">
        <v>2.6297670608147899E-2</v>
      </c>
    </row>
    <row r="13" spans="2:53" x14ac:dyDescent="0.35">
      <c r="B13" s="15" t="s">
        <v>157</v>
      </c>
      <c r="C13" s="14">
        <v>5.674436974953E-3</v>
      </c>
      <c r="D13" s="14">
        <v>1.07667714453549E-2</v>
      </c>
      <c r="E13" s="14">
        <v>0</v>
      </c>
      <c r="F13" s="14"/>
      <c r="G13" s="14">
        <v>0</v>
      </c>
      <c r="H13" s="14">
        <v>1.50151270087129E-2</v>
      </c>
      <c r="I13" s="14">
        <v>1.6834127280825201E-2</v>
      </c>
      <c r="J13" s="14">
        <v>0</v>
      </c>
      <c r="K13" s="14">
        <v>0</v>
      </c>
      <c r="L13" s="14">
        <v>0</v>
      </c>
      <c r="M13" s="14"/>
      <c r="N13" s="14">
        <v>6.6602297006193899E-3</v>
      </c>
      <c r="O13" s="14">
        <v>6.6867471313621502E-3</v>
      </c>
      <c r="P13" s="14">
        <v>0</v>
      </c>
      <c r="Q13" s="14">
        <v>8.6312034179773997E-3</v>
      </c>
      <c r="R13" s="14"/>
      <c r="S13" s="14">
        <v>1.48171770850541E-2</v>
      </c>
      <c r="T13" s="14">
        <v>9.6876571263866604E-3</v>
      </c>
      <c r="U13" s="14">
        <v>0</v>
      </c>
      <c r="V13" s="14">
        <v>0</v>
      </c>
      <c r="W13" s="14">
        <v>0</v>
      </c>
      <c r="X13" s="14">
        <v>0</v>
      </c>
      <c r="Y13" s="14">
        <v>0</v>
      </c>
      <c r="Z13" s="14">
        <v>0</v>
      </c>
      <c r="AA13" s="14">
        <v>0</v>
      </c>
      <c r="AB13" s="14">
        <v>2.4362444048282202E-2</v>
      </c>
      <c r="AC13" s="14">
        <v>0</v>
      </c>
      <c r="AD13" s="14">
        <v>0</v>
      </c>
      <c r="AE13" s="14"/>
      <c r="AF13" s="14">
        <v>0</v>
      </c>
      <c r="AG13" s="14">
        <v>4.4464900443151496E-3</v>
      </c>
      <c r="AH13" s="14">
        <v>0</v>
      </c>
      <c r="AI13" s="14">
        <v>1.8897414845888E-2</v>
      </c>
      <c r="AJ13" s="14"/>
      <c r="AK13" s="14">
        <v>0</v>
      </c>
      <c r="AL13" s="14">
        <v>3.8731397358228998E-3</v>
      </c>
      <c r="AM13" s="14">
        <v>2.22982360283858E-2</v>
      </c>
      <c r="AN13" s="14">
        <v>0</v>
      </c>
      <c r="AO13" s="14"/>
      <c r="AP13" s="14">
        <v>0</v>
      </c>
      <c r="AQ13" s="14">
        <v>5.1221869342512301E-3</v>
      </c>
      <c r="AR13" s="14">
        <v>1.4952007675284901E-2</v>
      </c>
      <c r="AS13" s="14"/>
      <c r="AT13" s="14">
        <v>5.674436974953E-3</v>
      </c>
      <c r="AU13" s="14" t="s">
        <v>80</v>
      </c>
      <c r="AV13" s="14"/>
      <c r="AW13" s="14">
        <v>3.29232139580424E-3</v>
      </c>
      <c r="AX13" s="14">
        <v>5.3827314027138001E-2</v>
      </c>
      <c r="AY13" s="14"/>
      <c r="AZ13" s="14">
        <v>3.0091705446754001E-3</v>
      </c>
      <c r="BA13" s="14">
        <v>7.8403007087472203E-3</v>
      </c>
    </row>
    <row r="14" spans="2:53" x14ac:dyDescent="0.35">
      <c r="B14" s="15" t="s">
        <v>71</v>
      </c>
      <c r="C14" s="23">
        <v>3.77308806840118E-2</v>
      </c>
      <c r="D14" s="23">
        <v>1.88528544432487E-2</v>
      </c>
      <c r="E14" s="23">
        <v>5.89524314789776E-2</v>
      </c>
      <c r="F14" s="23"/>
      <c r="G14" s="23">
        <v>0</v>
      </c>
      <c r="H14" s="23">
        <v>4.0663158531751897E-2</v>
      </c>
      <c r="I14" s="23">
        <v>1.5638142811474701E-2</v>
      </c>
      <c r="J14" s="23">
        <v>4.7604439332478897E-2</v>
      </c>
      <c r="K14" s="23">
        <v>3.7273276159383299E-2</v>
      </c>
      <c r="L14" s="23">
        <v>6.5106024448508507E-2</v>
      </c>
      <c r="M14" s="23"/>
      <c r="N14" s="23">
        <v>3.4015623113982603E-2</v>
      </c>
      <c r="O14" s="23">
        <v>4.0694211343258999E-2</v>
      </c>
      <c r="P14" s="23">
        <v>3.76243542328525E-2</v>
      </c>
      <c r="Q14" s="23">
        <v>4.4984183732213197E-2</v>
      </c>
      <c r="R14" s="23"/>
      <c r="S14" s="23">
        <v>1.5390231954557399E-2</v>
      </c>
      <c r="T14" s="23">
        <v>4.8472093718523401E-2</v>
      </c>
      <c r="U14" s="23">
        <v>1.8874871239323601E-2</v>
      </c>
      <c r="V14" s="23">
        <v>3.3124444314468503E-2</v>
      </c>
      <c r="W14" s="23">
        <v>4.1029054030733002E-2</v>
      </c>
      <c r="X14" s="23">
        <v>3.1343817514597298E-2</v>
      </c>
      <c r="Y14" s="23">
        <v>6.7064292688281804E-2</v>
      </c>
      <c r="Z14" s="23">
        <v>0</v>
      </c>
      <c r="AA14" s="23">
        <v>3.5846781010960699E-2</v>
      </c>
      <c r="AB14" s="23">
        <v>5.3174409553896101E-2</v>
      </c>
      <c r="AC14" s="23">
        <v>8.9124509624799397E-2</v>
      </c>
      <c r="AD14" s="23">
        <v>9.5763607311194002E-2</v>
      </c>
      <c r="AE14" s="23"/>
      <c r="AF14" s="23">
        <v>1.53439720182596E-2</v>
      </c>
      <c r="AG14" s="23">
        <v>4.1739331464682297E-2</v>
      </c>
      <c r="AH14" s="23">
        <v>8.0957937383521902E-2</v>
      </c>
      <c r="AI14" s="23">
        <v>4.9038376421976698E-2</v>
      </c>
      <c r="AJ14" s="23"/>
      <c r="AK14" s="23">
        <v>1.8139194044844199E-2</v>
      </c>
      <c r="AL14" s="23">
        <v>2.95734057024486E-2</v>
      </c>
      <c r="AM14" s="23">
        <v>3.42802182468077E-2</v>
      </c>
      <c r="AN14" s="23">
        <v>7.9395794425781693E-2</v>
      </c>
      <c r="AO14" s="23"/>
      <c r="AP14" s="23">
        <v>6.9898367330103097E-3</v>
      </c>
      <c r="AQ14" s="23">
        <v>2.8917513013583002E-2</v>
      </c>
      <c r="AR14" s="23">
        <v>2.2986485822655198E-2</v>
      </c>
      <c r="AS14" s="23"/>
      <c r="AT14" s="23">
        <v>3.77308806840118E-2</v>
      </c>
      <c r="AU14" s="23" t="s">
        <v>80</v>
      </c>
      <c r="AV14" s="23"/>
      <c r="AW14" s="23">
        <v>3.2526085423651499E-2</v>
      </c>
      <c r="AX14" s="23">
        <v>0</v>
      </c>
      <c r="AY14" s="23"/>
      <c r="AZ14" s="23">
        <v>2.2099596339125602E-2</v>
      </c>
      <c r="BA14" s="23">
        <v>5.0433262513691797E-2</v>
      </c>
    </row>
    <row r="15" spans="2:53" x14ac:dyDescent="0.35">
      <c r="B15" s="34" t="s">
        <v>561</v>
      </c>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BA22"/>
  <sheetViews>
    <sheetView showGridLines="0" topLeftCell="A3" workbookViewId="0">
      <pane xSplit="2" topLeftCell="C1" activePane="topRight" state="frozen"/>
      <selection pane="topRight" activeCell="AE8" sqref="AE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170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x14ac:dyDescent="0.35">
      <c r="B9" s="15" t="s">
        <v>163</v>
      </c>
      <c r="C9" s="14">
        <v>0.35381979294432098</v>
      </c>
      <c r="D9" s="14">
        <v>0.37199180740362497</v>
      </c>
      <c r="E9" s="14">
        <v>0.33146595917537203</v>
      </c>
      <c r="F9" s="14"/>
      <c r="G9" s="14">
        <v>0.21333542443440001</v>
      </c>
      <c r="H9" s="14">
        <v>0.353181912245768</v>
      </c>
      <c r="I9" s="14">
        <v>0.41267230432224</v>
      </c>
      <c r="J9" s="14">
        <v>0.43002711039416602</v>
      </c>
      <c r="K9" s="14">
        <v>0.36822266929061598</v>
      </c>
      <c r="L9" s="14">
        <v>0.32486367000209998</v>
      </c>
      <c r="M9" s="14"/>
      <c r="N9" s="14">
        <v>0.42057855696069302</v>
      </c>
      <c r="O9" s="14">
        <v>0.30861929558168499</v>
      </c>
      <c r="P9" s="14">
        <v>0.313992830971356</v>
      </c>
      <c r="Q9" s="14">
        <v>0.31526010756345402</v>
      </c>
      <c r="R9" s="14"/>
      <c r="S9" s="14">
        <v>0.27683971923488898</v>
      </c>
      <c r="T9" s="14">
        <v>0.30777256457146801</v>
      </c>
      <c r="U9" s="14">
        <v>0.25689548179919702</v>
      </c>
      <c r="V9" s="14">
        <v>0.43879155622188598</v>
      </c>
      <c r="W9" s="14">
        <v>0.45079697383585798</v>
      </c>
      <c r="X9" s="14">
        <v>0.38333848099523998</v>
      </c>
      <c r="Y9" s="14">
        <v>0.319830448917236</v>
      </c>
      <c r="Z9" s="14">
        <v>0.44175899024100901</v>
      </c>
      <c r="AA9" s="14">
        <v>0.41217681064316097</v>
      </c>
      <c r="AB9" s="14">
        <v>0.36298583708266002</v>
      </c>
      <c r="AC9" s="14">
        <v>0.36030040947457598</v>
      </c>
      <c r="AD9" s="14">
        <v>0.48927661370380499</v>
      </c>
      <c r="AE9" s="14"/>
      <c r="AF9" s="14">
        <v>0.44344080754890303</v>
      </c>
      <c r="AG9" s="14">
        <v>0.303163172043666</v>
      </c>
      <c r="AH9" s="14">
        <v>0.39073144439406998</v>
      </c>
      <c r="AI9" s="14">
        <v>0.293244012838274</v>
      </c>
      <c r="AJ9" s="14"/>
      <c r="AK9" s="14">
        <v>0.47960668500243198</v>
      </c>
      <c r="AL9" s="14">
        <v>0.31962360663352801</v>
      </c>
      <c r="AM9" s="14">
        <v>0.34379527919109198</v>
      </c>
      <c r="AN9" s="14">
        <v>0.33256679707902698</v>
      </c>
      <c r="AO9" s="14"/>
      <c r="AP9" s="14">
        <v>0.436599930565366</v>
      </c>
      <c r="AQ9" s="14">
        <v>0.33983889120581701</v>
      </c>
      <c r="AR9" s="14">
        <v>0.36696210586240302</v>
      </c>
      <c r="AS9" s="14"/>
      <c r="AT9" s="14">
        <v>0.35381979294432098</v>
      </c>
      <c r="AU9" s="14" t="s">
        <v>80</v>
      </c>
      <c r="AV9" s="14"/>
      <c r="AW9" s="14">
        <v>0.37607991449118</v>
      </c>
      <c r="AX9" s="14">
        <v>0.25032905235867198</v>
      </c>
      <c r="AY9" s="14"/>
      <c r="AZ9" s="14">
        <v>0.37331155916617098</v>
      </c>
      <c r="BA9" s="14">
        <v>0.337980284710579</v>
      </c>
    </row>
    <row r="10" spans="2:53" x14ac:dyDescent="0.35">
      <c r="B10" s="15" t="s">
        <v>164</v>
      </c>
      <c r="C10" s="14">
        <v>0.437665590494694</v>
      </c>
      <c r="D10" s="14">
        <v>0.433983808016488</v>
      </c>
      <c r="E10" s="14">
        <v>0.44316334008257702</v>
      </c>
      <c r="F10" s="14"/>
      <c r="G10" s="14">
        <v>0.60215506991296397</v>
      </c>
      <c r="H10" s="14">
        <v>0.53557361706239703</v>
      </c>
      <c r="I10" s="14">
        <v>0.40720248520650398</v>
      </c>
      <c r="J10" s="14">
        <v>0.36640188196588103</v>
      </c>
      <c r="K10" s="14">
        <v>0.39956366564571799</v>
      </c>
      <c r="L10" s="14">
        <v>0.36990679643957403</v>
      </c>
      <c r="M10" s="14"/>
      <c r="N10" s="14">
        <v>0.36889157796028699</v>
      </c>
      <c r="O10" s="14">
        <v>0.47289711938671097</v>
      </c>
      <c r="P10" s="14">
        <v>0.48487823044648398</v>
      </c>
      <c r="Q10" s="14">
        <v>0.49410316517040298</v>
      </c>
      <c r="R10" s="14"/>
      <c r="S10" s="14">
        <v>0.52511464827605403</v>
      </c>
      <c r="T10" s="14">
        <v>0.42038157402604098</v>
      </c>
      <c r="U10" s="14">
        <v>0.49655439314837102</v>
      </c>
      <c r="V10" s="14">
        <v>0.39047565611357599</v>
      </c>
      <c r="W10" s="14">
        <v>0.39594213079963397</v>
      </c>
      <c r="X10" s="14">
        <v>0.42306840154754199</v>
      </c>
      <c r="Y10" s="14">
        <v>0.43654233287579902</v>
      </c>
      <c r="Z10" s="14">
        <v>0.366885935986905</v>
      </c>
      <c r="AA10" s="14">
        <v>0.34429074894128497</v>
      </c>
      <c r="AB10" s="14">
        <v>0.43773795017814898</v>
      </c>
      <c r="AC10" s="14">
        <v>0.51873128421264703</v>
      </c>
      <c r="AD10" s="14">
        <v>0.42633443888404399</v>
      </c>
      <c r="AE10" s="14"/>
      <c r="AF10" s="14">
        <v>0.372402798116723</v>
      </c>
      <c r="AG10" s="14">
        <v>0.50886429518523801</v>
      </c>
      <c r="AH10" s="14">
        <v>0.33464549081337203</v>
      </c>
      <c r="AI10" s="14">
        <v>0.47058024814268001</v>
      </c>
      <c r="AJ10" s="14"/>
      <c r="AK10" s="14">
        <v>0.36853625445461802</v>
      </c>
      <c r="AL10" s="14">
        <v>0.50534314923373702</v>
      </c>
      <c r="AM10" s="14">
        <v>0.422000863254123</v>
      </c>
      <c r="AN10" s="14">
        <v>0.41697630434417299</v>
      </c>
      <c r="AO10" s="14"/>
      <c r="AP10" s="14">
        <v>0.395579954406518</v>
      </c>
      <c r="AQ10" s="14">
        <v>0.51393340674784405</v>
      </c>
      <c r="AR10" s="14">
        <v>0.40584881787478999</v>
      </c>
      <c r="AS10" s="14"/>
      <c r="AT10" s="14">
        <v>0.437665590494694</v>
      </c>
      <c r="AU10" s="14" t="s">
        <v>80</v>
      </c>
      <c r="AV10" s="14"/>
      <c r="AW10" s="14">
        <v>0.44989323703483503</v>
      </c>
      <c r="AX10" s="14">
        <v>0.39301800016713601</v>
      </c>
      <c r="AY10" s="14"/>
      <c r="AZ10" s="14">
        <v>0.44700116535921802</v>
      </c>
      <c r="BA10" s="14">
        <v>0.430079263363005</v>
      </c>
    </row>
    <row r="11" spans="2:53" x14ac:dyDescent="0.35">
      <c r="B11" s="15" t="s">
        <v>165</v>
      </c>
      <c r="C11" s="14">
        <v>0.15143750958919</v>
      </c>
      <c r="D11" s="14">
        <v>0.161342332116472</v>
      </c>
      <c r="E11" s="14">
        <v>0.14084385588979501</v>
      </c>
      <c r="F11" s="14"/>
      <c r="G11" s="14">
        <v>0.14184190285651599</v>
      </c>
      <c r="H11" s="14">
        <v>9.4264827839059706E-2</v>
      </c>
      <c r="I11" s="14">
        <v>0.105195410132449</v>
      </c>
      <c r="J11" s="14">
        <v>0.13523448095304</v>
      </c>
      <c r="K11" s="14">
        <v>0.192039768651352</v>
      </c>
      <c r="L11" s="14">
        <v>0.21997863529921499</v>
      </c>
      <c r="M11" s="14"/>
      <c r="N11" s="14">
        <v>0.16974748686032801</v>
      </c>
      <c r="O11" s="14">
        <v>0.16540129850579999</v>
      </c>
      <c r="P11" s="14">
        <v>0.10792912986599699</v>
      </c>
      <c r="Q11" s="14">
        <v>0.133758519385026</v>
      </c>
      <c r="R11" s="14"/>
      <c r="S11" s="14">
        <v>0.153118041898688</v>
      </c>
      <c r="T11" s="14">
        <v>0.24114754678327399</v>
      </c>
      <c r="U11" s="14">
        <v>0.19739964615827499</v>
      </c>
      <c r="V11" s="14">
        <v>9.9829667361426594E-2</v>
      </c>
      <c r="W11" s="14">
        <v>8.3938007329663805E-2</v>
      </c>
      <c r="X11" s="14">
        <v>0.109168633629081</v>
      </c>
      <c r="Y11" s="14">
        <v>0.19846907053207999</v>
      </c>
      <c r="Z11" s="14">
        <v>0.114294787251795</v>
      </c>
      <c r="AA11" s="14">
        <v>0.15907138803384699</v>
      </c>
      <c r="AB11" s="14">
        <v>0.12384256567365499</v>
      </c>
      <c r="AC11" s="14">
        <v>8.9125710945871295E-2</v>
      </c>
      <c r="AD11" s="14">
        <v>8.4388947412150903E-2</v>
      </c>
      <c r="AE11" s="14"/>
      <c r="AF11" s="14">
        <v>0.14533051220999499</v>
      </c>
      <c r="AG11" s="14">
        <v>0.121120372339243</v>
      </c>
      <c r="AH11" s="14">
        <v>0.25795183104980801</v>
      </c>
      <c r="AI11" s="14">
        <v>0.13413074279100001</v>
      </c>
      <c r="AJ11" s="14"/>
      <c r="AK11" s="14">
        <v>0.108544048589063</v>
      </c>
      <c r="AL11" s="14">
        <v>0.116220546415735</v>
      </c>
      <c r="AM11" s="14">
        <v>0.18950195862758801</v>
      </c>
      <c r="AN11" s="14">
        <v>0.237023452639922</v>
      </c>
      <c r="AO11" s="14"/>
      <c r="AP11" s="14">
        <v>0.123644141028196</v>
      </c>
      <c r="AQ11" s="14">
        <v>9.6379976463333905E-2</v>
      </c>
      <c r="AR11" s="14">
        <v>0.173013168939879</v>
      </c>
      <c r="AS11" s="14"/>
      <c r="AT11" s="14">
        <v>0.15143750958919</v>
      </c>
      <c r="AU11" s="14" t="s">
        <v>80</v>
      </c>
      <c r="AV11" s="14"/>
      <c r="AW11" s="14">
        <v>0.12794549302828301</v>
      </c>
      <c r="AX11" s="14">
        <v>0.27246659610259699</v>
      </c>
      <c r="AY11" s="14"/>
      <c r="AZ11" s="14">
        <v>0.13051438479248201</v>
      </c>
      <c r="BA11" s="14">
        <v>0.16844017644457199</v>
      </c>
    </row>
    <row r="12" spans="2:53" x14ac:dyDescent="0.35">
      <c r="B12" s="15" t="s">
        <v>166</v>
      </c>
      <c r="C12" s="14">
        <v>2.2170127761200701E-2</v>
      </c>
      <c r="D12" s="14">
        <v>1.39551461925938E-2</v>
      </c>
      <c r="E12" s="14">
        <v>3.1423081949743199E-2</v>
      </c>
      <c r="F12" s="14"/>
      <c r="G12" s="14">
        <v>4.2667602796120002E-2</v>
      </c>
      <c r="H12" s="14">
        <v>9.2572778009517593E-3</v>
      </c>
      <c r="I12" s="14">
        <v>4.0566710959129199E-2</v>
      </c>
      <c r="J12" s="14">
        <v>1.01400957804258E-2</v>
      </c>
      <c r="K12" s="14">
        <v>0</v>
      </c>
      <c r="L12" s="14">
        <v>2.9131541625020501E-2</v>
      </c>
      <c r="M12" s="14"/>
      <c r="N12" s="14">
        <v>3.07711134252633E-2</v>
      </c>
      <c r="O12" s="14">
        <v>5.8655833716511003E-3</v>
      </c>
      <c r="P12" s="14">
        <v>3.4898464474982301E-2</v>
      </c>
      <c r="Q12" s="14">
        <v>1.07216991810877E-2</v>
      </c>
      <c r="R12" s="14"/>
      <c r="S12" s="14">
        <v>7.5072281802427698E-3</v>
      </c>
      <c r="T12" s="14">
        <v>1.00113777146878E-2</v>
      </c>
      <c r="U12" s="14">
        <v>4.9150478894157398E-2</v>
      </c>
      <c r="V12" s="14">
        <v>3.6614331546991702E-2</v>
      </c>
      <c r="W12" s="14">
        <v>4.5615325179748901E-2</v>
      </c>
      <c r="X12" s="14">
        <v>1.8849548599416899E-2</v>
      </c>
      <c r="Y12" s="14">
        <v>0</v>
      </c>
      <c r="Z12" s="14">
        <v>0</v>
      </c>
      <c r="AA12" s="14">
        <v>3.6474691461993697E-2</v>
      </c>
      <c r="AB12" s="14">
        <v>2.5401115861938699E-2</v>
      </c>
      <c r="AC12" s="14">
        <v>3.1842595366905202E-2</v>
      </c>
      <c r="AD12" s="14">
        <v>0</v>
      </c>
      <c r="AE12" s="14"/>
      <c r="AF12" s="14">
        <v>2.27578352931023E-2</v>
      </c>
      <c r="AG12" s="14">
        <v>1.8656471772040599E-2</v>
      </c>
      <c r="AH12" s="14">
        <v>1.6671233742750299E-2</v>
      </c>
      <c r="AI12" s="14">
        <v>1.79664907336844E-2</v>
      </c>
      <c r="AJ12" s="14"/>
      <c r="AK12" s="14">
        <v>2.3675838301147702E-2</v>
      </c>
      <c r="AL12" s="14">
        <v>2.4642800253884201E-2</v>
      </c>
      <c r="AM12" s="14">
        <v>0</v>
      </c>
      <c r="AN12" s="14">
        <v>0</v>
      </c>
      <c r="AO12" s="14"/>
      <c r="AP12" s="14">
        <v>3.5590233699676503E-2</v>
      </c>
      <c r="AQ12" s="14">
        <v>2.22790375189739E-2</v>
      </c>
      <c r="AR12" s="14">
        <v>1.5584095846009701E-2</v>
      </c>
      <c r="AS12" s="14"/>
      <c r="AT12" s="14">
        <v>2.2170127761200701E-2</v>
      </c>
      <c r="AU12" s="14" t="s">
        <v>80</v>
      </c>
      <c r="AV12" s="14"/>
      <c r="AW12" s="14">
        <v>1.9888857198225699E-2</v>
      </c>
      <c r="AX12" s="14">
        <v>0</v>
      </c>
      <c r="AY12" s="14"/>
      <c r="AZ12" s="14">
        <v>1.95330488810769E-2</v>
      </c>
      <c r="BA12" s="14">
        <v>2.43130855701203E-2</v>
      </c>
    </row>
    <row r="13" spans="2:53" x14ac:dyDescent="0.35">
      <c r="B13" s="15" t="s">
        <v>167</v>
      </c>
      <c r="C13" s="14">
        <v>1.42571628542974E-2</v>
      </c>
      <c r="D13" s="14">
        <v>1.321879879821E-2</v>
      </c>
      <c r="E13" s="14">
        <v>1.54628999628826E-2</v>
      </c>
      <c r="F13" s="14"/>
      <c r="G13" s="14">
        <v>0</v>
      </c>
      <c r="H13" s="14">
        <v>7.7223650518238899E-3</v>
      </c>
      <c r="I13" s="14">
        <v>2.5734102098334499E-2</v>
      </c>
      <c r="J13" s="14">
        <v>9.1303948550910501E-3</v>
      </c>
      <c r="K13" s="14">
        <v>1.8801960761723701E-2</v>
      </c>
      <c r="L13" s="14">
        <v>1.8276953769290599E-2</v>
      </c>
      <c r="M13" s="14"/>
      <c r="N13" s="14">
        <v>6.5637113596188502E-3</v>
      </c>
      <c r="O13" s="14">
        <v>1.7929026959891299E-2</v>
      </c>
      <c r="P13" s="14">
        <v>1.6767768102306999E-2</v>
      </c>
      <c r="Q13" s="14">
        <v>2.6443641951133402E-2</v>
      </c>
      <c r="R13" s="14"/>
      <c r="S13" s="14">
        <v>2.2294761700452002E-2</v>
      </c>
      <c r="T13" s="14">
        <v>9.9265082253388402E-3</v>
      </c>
      <c r="U13" s="14">
        <v>0</v>
      </c>
      <c r="V13" s="14">
        <v>1.58882262505236E-2</v>
      </c>
      <c r="W13" s="14">
        <v>2.3707562855095E-2</v>
      </c>
      <c r="X13" s="14">
        <v>1.68291117603417E-2</v>
      </c>
      <c r="Y13" s="14">
        <v>2.26862065756534E-2</v>
      </c>
      <c r="Z13" s="14">
        <v>3.5563222812982999E-2</v>
      </c>
      <c r="AA13" s="14">
        <v>0</v>
      </c>
      <c r="AB13" s="14">
        <v>2.4362444048282202E-2</v>
      </c>
      <c r="AC13" s="14">
        <v>0</v>
      </c>
      <c r="AD13" s="14">
        <v>0</v>
      </c>
      <c r="AE13" s="14"/>
      <c r="AF13" s="14">
        <v>0</v>
      </c>
      <c r="AG13" s="14">
        <v>1.3894298925631401E-2</v>
      </c>
      <c r="AH13" s="14">
        <v>0</v>
      </c>
      <c r="AI13" s="14">
        <v>6.7745599643515994E-2</v>
      </c>
      <c r="AJ13" s="14"/>
      <c r="AK13" s="14">
        <v>5.9789238876571203E-3</v>
      </c>
      <c r="AL13" s="14">
        <v>8.3095079677932403E-3</v>
      </c>
      <c r="AM13" s="14">
        <v>2.1982360927240499E-2</v>
      </c>
      <c r="AN13" s="14">
        <v>0</v>
      </c>
      <c r="AO13" s="14"/>
      <c r="AP13" s="14">
        <v>0</v>
      </c>
      <c r="AQ13" s="14">
        <v>5.0384940664490799E-3</v>
      </c>
      <c r="AR13" s="14">
        <v>3.1110513186287599E-2</v>
      </c>
      <c r="AS13" s="14"/>
      <c r="AT13" s="14">
        <v>1.42571628542974E-2</v>
      </c>
      <c r="AU13" s="14" t="s">
        <v>80</v>
      </c>
      <c r="AV13" s="14"/>
      <c r="AW13" s="14">
        <v>8.1182245088072605E-3</v>
      </c>
      <c r="AX13" s="14">
        <v>8.4186351371594595E-2</v>
      </c>
      <c r="AY13" s="14"/>
      <c r="AZ13" s="14">
        <v>9.6093088207387291E-3</v>
      </c>
      <c r="BA13" s="14">
        <v>1.8034128030047399E-2</v>
      </c>
    </row>
    <row r="14" spans="2:53" x14ac:dyDescent="0.35">
      <c r="B14" s="15" t="s">
        <v>71</v>
      </c>
      <c r="C14" s="14">
        <v>2.0649816356296601E-2</v>
      </c>
      <c r="D14" s="14">
        <v>5.5081074726119096E-3</v>
      </c>
      <c r="E14" s="14">
        <v>3.7640862939630003E-2</v>
      </c>
      <c r="F14" s="14"/>
      <c r="G14" s="14">
        <v>0</v>
      </c>
      <c r="H14" s="14">
        <v>0</v>
      </c>
      <c r="I14" s="14">
        <v>8.6289872813431097E-3</v>
      </c>
      <c r="J14" s="14">
        <v>4.9066036051396297E-2</v>
      </c>
      <c r="K14" s="14">
        <v>2.1371935650590399E-2</v>
      </c>
      <c r="L14" s="14">
        <v>3.7842402864798799E-2</v>
      </c>
      <c r="M14" s="14"/>
      <c r="N14" s="14">
        <v>3.4475534338091899E-3</v>
      </c>
      <c r="O14" s="14">
        <v>2.9287676194262001E-2</v>
      </c>
      <c r="P14" s="14">
        <v>4.1533576138874602E-2</v>
      </c>
      <c r="Q14" s="14">
        <v>1.9712866748895899E-2</v>
      </c>
      <c r="R14" s="14"/>
      <c r="S14" s="14">
        <v>1.51256007096741E-2</v>
      </c>
      <c r="T14" s="14">
        <v>1.0760428679191299E-2</v>
      </c>
      <c r="U14" s="14">
        <v>0</v>
      </c>
      <c r="V14" s="14">
        <v>1.8400562505595901E-2</v>
      </c>
      <c r="W14" s="14">
        <v>0</v>
      </c>
      <c r="X14" s="14">
        <v>4.8745823468378302E-2</v>
      </c>
      <c r="Y14" s="14">
        <v>2.2471941099232999E-2</v>
      </c>
      <c r="Z14" s="14">
        <v>4.1497063707308303E-2</v>
      </c>
      <c r="AA14" s="14">
        <v>4.79863609197132E-2</v>
      </c>
      <c r="AB14" s="14">
        <v>2.56700871553147E-2</v>
      </c>
      <c r="AC14" s="14">
        <v>0</v>
      </c>
      <c r="AD14" s="14">
        <v>0</v>
      </c>
      <c r="AE14" s="14"/>
      <c r="AF14" s="14">
        <v>1.6068046831275901E-2</v>
      </c>
      <c r="AG14" s="14">
        <v>3.4301389734180301E-2</v>
      </c>
      <c r="AH14" s="14">
        <v>0</v>
      </c>
      <c r="AI14" s="14">
        <v>1.6332905850846301E-2</v>
      </c>
      <c r="AJ14" s="14"/>
      <c r="AK14" s="14">
        <v>1.3658249765082699E-2</v>
      </c>
      <c r="AL14" s="14">
        <v>2.5860389495322499E-2</v>
      </c>
      <c r="AM14" s="14">
        <v>2.27195379999563E-2</v>
      </c>
      <c r="AN14" s="14">
        <v>1.34334459368779E-2</v>
      </c>
      <c r="AO14" s="14"/>
      <c r="AP14" s="14">
        <v>8.5857403002432692E-3</v>
      </c>
      <c r="AQ14" s="14">
        <v>2.2530193997581199E-2</v>
      </c>
      <c r="AR14" s="14">
        <v>7.4812982906304398E-3</v>
      </c>
      <c r="AS14" s="14"/>
      <c r="AT14" s="14">
        <v>2.0649816356296601E-2</v>
      </c>
      <c r="AU14" s="14" t="s">
        <v>80</v>
      </c>
      <c r="AV14" s="14"/>
      <c r="AW14" s="14">
        <v>1.8074273738669201E-2</v>
      </c>
      <c r="AX14" s="14">
        <v>0</v>
      </c>
      <c r="AY14" s="14"/>
      <c r="AZ14" s="14">
        <v>2.0030532980313199E-2</v>
      </c>
      <c r="BA14" s="14">
        <v>2.11530618816771E-2</v>
      </c>
    </row>
    <row r="15" spans="2:53" x14ac:dyDescent="0.35">
      <c r="B15" s="15" t="s">
        <v>168</v>
      </c>
      <c r="C15" s="18">
        <v>0.79148538343901498</v>
      </c>
      <c r="D15" s="18">
        <v>0.80597561542011298</v>
      </c>
      <c r="E15" s="18">
        <v>0.77462929925794899</v>
      </c>
      <c r="F15" s="18"/>
      <c r="G15" s="18">
        <v>0.81549049434736398</v>
      </c>
      <c r="H15" s="18">
        <v>0.88875552930816504</v>
      </c>
      <c r="I15" s="18">
        <v>0.81987478952874404</v>
      </c>
      <c r="J15" s="18">
        <v>0.79642899236004705</v>
      </c>
      <c r="K15" s="18">
        <v>0.76778633493633397</v>
      </c>
      <c r="L15" s="18">
        <v>0.69477046644167495</v>
      </c>
      <c r="M15" s="18"/>
      <c r="N15" s="18">
        <v>0.78947013492097995</v>
      </c>
      <c r="O15" s="18">
        <v>0.78151641496839597</v>
      </c>
      <c r="P15" s="18">
        <v>0.79887106141783903</v>
      </c>
      <c r="Q15" s="18">
        <v>0.809363272733857</v>
      </c>
      <c r="R15" s="18"/>
      <c r="S15" s="18">
        <v>0.80195436751094296</v>
      </c>
      <c r="T15" s="18">
        <v>0.72815413859750799</v>
      </c>
      <c r="U15" s="18">
        <v>0.75344987494756699</v>
      </c>
      <c r="V15" s="18">
        <v>0.82926721233546197</v>
      </c>
      <c r="W15" s="18">
        <v>0.84673910463549196</v>
      </c>
      <c r="X15" s="18">
        <v>0.80640688254278203</v>
      </c>
      <c r="Y15" s="18">
        <v>0.75637278179303402</v>
      </c>
      <c r="Z15" s="18">
        <v>0.80864492622791395</v>
      </c>
      <c r="AA15" s="18">
        <v>0.756467559584447</v>
      </c>
      <c r="AB15" s="18">
        <v>0.80072378726080995</v>
      </c>
      <c r="AC15" s="18">
        <v>0.879031693687224</v>
      </c>
      <c r="AD15" s="18">
        <v>0.91561105258784903</v>
      </c>
      <c r="AE15" s="18"/>
      <c r="AF15" s="18">
        <v>0.81584360566562597</v>
      </c>
      <c r="AG15" s="18">
        <v>0.81202746722890395</v>
      </c>
      <c r="AH15" s="18">
        <v>0.72537693520744195</v>
      </c>
      <c r="AI15" s="18">
        <v>0.76382426098095402</v>
      </c>
      <c r="AJ15" s="18"/>
      <c r="AK15" s="18">
        <v>0.84814293945704999</v>
      </c>
      <c r="AL15" s="18">
        <v>0.82496675586726498</v>
      </c>
      <c r="AM15" s="18">
        <v>0.76579614244521499</v>
      </c>
      <c r="AN15" s="18">
        <v>0.74954310142320002</v>
      </c>
      <c r="AO15" s="18"/>
      <c r="AP15" s="18">
        <v>0.832179884971884</v>
      </c>
      <c r="AQ15" s="18">
        <v>0.85377229795366205</v>
      </c>
      <c r="AR15" s="18">
        <v>0.77281092373719296</v>
      </c>
      <c r="AS15" s="18"/>
      <c r="AT15" s="18">
        <v>0.79148538343901498</v>
      </c>
      <c r="AU15" s="18" t="s">
        <v>80</v>
      </c>
      <c r="AV15" s="18"/>
      <c r="AW15" s="18">
        <v>0.82597315152601503</v>
      </c>
      <c r="AX15" s="18">
        <v>0.64334705252580804</v>
      </c>
      <c r="AY15" s="18"/>
      <c r="AZ15" s="18">
        <v>0.82031272452538895</v>
      </c>
      <c r="BA15" s="18">
        <v>0.76805954807358401</v>
      </c>
    </row>
    <row r="16" spans="2:53" x14ac:dyDescent="0.35">
      <c r="B16" s="15" t="s">
        <v>169</v>
      </c>
      <c r="C16" s="18">
        <v>3.6427290615498001E-2</v>
      </c>
      <c r="D16" s="18">
        <v>2.7173944990803799E-2</v>
      </c>
      <c r="E16" s="18">
        <v>4.6885981912625802E-2</v>
      </c>
      <c r="F16" s="18"/>
      <c r="G16" s="18">
        <v>4.2667602796120002E-2</v>
      </c>
      <c r="H16" s="18">
        <v>1.69796428527757E-2</v>
      </c>
      <c r="I16" s="18">
        <v>6.6300813057463701E-2</v>
      </c>
      <c r="J16" s="18">
        <v>1.92704906355168E-2</v>
      </c>
      <c r="K16" s="18">
        <v>1.8801960761723701E-2</v>
      </c>
      <c r="L16" s="18">
        <v>4.74084953943111E-2</v>
      </c>
      <c r="M16" s="18"/>
      <c r="N16" s="18">
        <v>3.7334824784882203E-2</v>
      </c>
      <c r="O16" s="18">
        <v>2.3794610331542398E-2</v>
      </c>
      <c r="P16" s="18">
        <v>5.1666232577289299E-2</v>
      </c>
      <c r="Q16" s="18">
        <v>3.71653411322211E-2</v>
      </c>
      <c r="R16" s="18"/>
      <c r="S16" s="18">
        <v>2.9801989880694699E-2</v>
      </c>
      <c r="T16" s="18">
        <v>1.9937885940026701E-2</v>
      </c>
      <c r="U16" s="18">
        <v>4.9150478894157398E-2</v>
      </c>
      <c r="V16" s="18">
        <v>5.2502557797515302E-2</v>
      </c>
      <c r="W16" s="18">
        <v>6.9322888034843905E-2</v>
      </c>
      <c r="X16" s="18">
        <v>3.5678660359758703E-2</v>
      </c>
      <c r="Y16" s="18">
        <v>2.26862065756534E-2</v>
      </c>
      <c r="Z16" s="18">
        <v>3.5563222812982999E-2</v>
      </c>
      <c r="AA16" s="18">
        <v>3.6474691461993697E-2</v>
      </c>
      <c r="AB16" s="18">
        <v>4.9763559910220898E-2</v>
      </c>
      <c r="AC16" s="18">
        <v>3.1842595366905202E-2</v>
      </c>
      <c r="AD16" s="18">
        <v>0</v>
      </c>
      <c r="AE16" s="18"/>
      <c r="AF16" s="18">
        <v>2.27578352931023E-2</v>
      </c>
      <c r="AG16" s="18">
        <v>3.25507706976721E-2</v>
      </c>
      <c r="AH16" s="18">
        <v>1.6671233742750299E-2</v>
      </c>
      <c r="AI16" s="18">
        <v>8.5712090377200303E-2</v>
      </c>
      <c r="AJ16" s="18"/>
      <c r="AK16" s="18">
        <v>2.9654762188804799E-2</v>
      </c>
      <c r="AL16" s="18">
        <v>3.2952308221677398E-2</v>
      </c>
      <c r="AM16" s="18">
        <v>2.1982360927240499E-2</v>
      </c>
      <c r="AN16" s="18">
        <v>0</v>
      </c>
      <c r="AO16" s="18"/>
      <c r="AP16" s="18">
        <v>3.5590233699676503E-2</v>
      </c>
      <c r="AQ16" s="18">
        <v>2.73175315854229E-2</v>
      </c>
      <c r="AR16" s="18">
        <v>4.6694609032297302E-2</v>
      </c>
      <c r="AS16" s="18"/>
      <c r="AT16" s="18">
        <v>3.6427290615498001E-2</v>
      </c>
      <c r="AU16" s="18" t="s">
        <v>80</v>
      </c>
      <c r="AV16" s="18"/>
      <c r="AW16" s="18">
        <v>2.8007081707033001E-2</v>
      </c>
      <c r="AX16" s="18">
        <v>8.4186351371594595E-2</v>
      </c>
      <c r="AY16" s="18"/>
      <c r="AZ16" s="18">
        <v>2.91423577018157E-2</v>
      </c>
      <c r="BA16" s="18">
        <v>4.2347213600167598E-2</v>
      </c>
    </row>
    <row r="17" spans="2:53" x14ac:dyDescent="0.35">
      <c r="B17" s="15" t="s">
        <v>74</v>
      </c>
      <c r="C17" s="19">
        <v>0.75505809282351699</v>
      </c>
      <c r="D17" s="19">
        <v>0.77880167042930903</v>
      </c>
      <c r="E17" s="19">
        <v>0.72774331734532405</v>
      </c>
      <c r="F17" s="19"/>
      <c r="G17" s="19">
        <v>0.77282289155124395</v>
      </c>
      <c r="H17" s="19">
        <v>0.87177588645538895</v>
      </c>
      <c r="I17" s="19">
        <v>0.75357397647127999</v>
      </c>
      <c r="J17" s="19">
        <v>0.77715850172453005</v>
      </c>
      <c r="K17" s="19">
        <v>0.74898437417460995</v>
      </c>
      <c r="L17" s="19">
        <v>0.64736197104736304</v>
      </c>
      <c r="M17" s="19"/>
      <c r="N17" s="19">
        <v>0.75213531013609802</v>
      </c>
      <c r="O17" s="19">
        <v>0.75772180463685301</v>
      </c>
      <c r="P17" s="19">
        <v>0.74720482884054995</v>
      </c>
      <c r="Q17" s="19">
        <v>0.77219793160163597</v>
      </c>
      <c r="R17" s="19"/>
      <c r="S17" s="19">
        <v>0.77215237763024802</v>
      </c>
      <c r="T17" s="19">
        <v>0.708216252657482</v>
      </c>
      <c r="U17" s="19">
        <v>0.70429939605340997</v>
      </c>
      <c r="V17" s="19">
        <v>0.77676465453794696</v>
      </c>
      <c r="W17" s="19">
        <v>0.77741621660064797</v>
      </c>
      <c r="X17" s="19">
        <v>0.77072822218302295</v>
      </c>
      <c r="Y17" s="19">
        <v>0.73368657521738101</v>
      </c>
      <c r="Z17" s="19">
        <v>0.77308170341493099</v>
      </c>
      <c r="AA17" s="19">
        <v>0.719992868122453</v>
      </c>
      <c r="AB17" s="19">
        <v>0.75096022735058898</v>
      </c>
      <c r="AC17" s="19">
        <v>0.84718909832031797</v>
      </c>
      <c r="AD17" s="19">
        <v>0.91561105258784903</v>
      </c>
      <c r="AE17" s="19"/>
      <c r="AF17" s="19">
        <v>0.79308577037252403</v>
      </c>
      <c r="AG17" s="19">
        <v>0.77947669653123197</v>
      </c>
      <c r="AH17" s="19">
        <v>0.70870570146469203</v>
      </c>
      <c r="AI17" s="19">
        <v>0.67811217060375295</v>
      </c>
      <c r="AJ17" s="19"/>
      <c r="AK17" s="19">
        <v>0.81848817726824497</v>
      </c>
      <c r="AL17" s="19">
        <v>0.79201444764558704</v>
      </c>
      <c r="AM17" s="19">
        <v>0.74381378151797395</v>
      </c>
      <c r="AN17" s="19">
        <v>0.74954310142320002</v>
      </c>
      <c r="AO17" s="19"/>
      <c r="AP17" s="19">
        <v>0.79658965127220804</v>
      </c>
      <c r="AQ17" s="19">
        <v>0.826454766368239</v>
      </c>
      <c r="AR17" s="19">
        <v>0.72611631470489602</v>
      </c>
      <c r="AS17" s="19"/>
      <c r="AT17" s="19">
        <v>0.75505809282351699</v>
      </c>
      <c r="AU17" s="19" t="s">
        <v>80</v>
      </c>
      <c r="AV17" s="19"/>
      <c r="AW17" s="19">
        <v>0.79796606981898199</v>
      </c>
      <c r="AX17" s="19">
        <v>0.55916070115421301</v>
      </c>
      <c r="AY17" s="19"/>
      <c r="AZ17" s="19">
        <v>0.791170366823573</v>
      </c>
      <c r="BA17" s="19">
        <v>0.72571233447341599</v>
      </c>
    </row>
    <row r="18" spans="2:53" x14ac:dyDescent="0.35">
      <c r="B18" s="34" t="s">
        <v>561</v>
      </c>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BA16"/>
  <sheetViews>
    <sheetView showGridLines="0" workbookViewId="0">
      <pane xSplit="2" topLeftCell="C1" activePane="topRight" state="frozen"/>
      <selection pane="topRight" activeCell="AG6" sqref="AG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173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ht="29" x14ac:dyDescent="0.35">
      <c r="B9" s="15" t="s">
        <v>171</v>
      </c>
      <c r="C9" s="14">
        <v>0.57433331269129795</v>
      </c>
      <c r="D9" s="14">
        <v>0.56635409623906197</v>
      </c>
      <c r="E9" s="14">
        <v>0.58190845314735995</v>
      </c>
      <c r="F9" s="14"/>
      <c r="G9" s="14">
        <v>0.71095422035418099</v>
      </c>
      <c r="H9" s="14">
        <v>0.49056391177486097</v>
      </c>
      <c r="I9" s="14">
        <v>0.61937500855794803</v>
      </c>
      <c r="J9" s="14">
        <v>0.61706124276207697</v>
      </c>
      <c r="K9" s="14">
        <v>0.53244248489024604</v>
      </c>
      <c r="L9" s="14">
        <v>0.53568636982462003</v>
      </c>
      <c r="M9" s="14"/>
      <c r="N9" s="14">
        <v>0.50611328921006604</v>
      </c>
      <c r="O9" s="14">
        <v>0.58558956144752194</v>
      </c>
      <c r="P9" s="14">
        <v>0.665946759688686</v>
      </c>
      <c r="Q9" s="14">
        <v>0.62920573341318597</v>
      </c>
      <c r="R9" s="14"/>
      <c r="S9" s="14">
        <v>0.50773435337453798</v>
      </c>
      <c r="T9" s="14">
        <v>0.624068375153912</v>
      </c>
      <c r="U9" s="14">
        <v>0.54860404795485995</v>
      </c>
      <c r="V9" s="14">
        <v>0.52884989018211603</v>
      </c>
      <c r="W9" s="14">
        <v>0.49189072900411002</v>
      </c>
      <c r="X9" s="14">
        <v>0.61012224854297703</v>
      </c>
      <c r="Y9" s="14">
        <v>0.45055657299790502</v>
      </c>
      <c r="Z9" s="14">
        <v>0.59750691251565602</v>
      </c>
      <c r="AA9" s="14">
        <v>0.63838874617199803</v>
      </c>
      <c r="AB9" s="14">
        <v>0.60484158527521403</v>
      </c>
      <c r="AC9" s="14">
        <v>0.79117123039329695</v>
      </c>
      <c r="AD9" s="14">
        <v>0.57262566596027897</v>
      </c>
      <c r="AE9" s="14"/>
      <c r="AF9" s="14">
        <v>0.58224291992655597</v>
      </c>
      <c r="AG9" s="14">
        <v>0.56501430248933404</v>
      </c>
      <c r="AH9" s="14">
        <v>0.47396001198923898</v>
      </c>
      <c r="AI9" s="14">
        <v>0.59038875290182002</v>
      </c>
      <c r="AJ9" s="14"/>
      <c r="AK9" s="14">
        <v>0.51871307003221101</v>
      </c>
      <c r="AL9" s="14">
        <v>0.58203155619431501</v>
      </c>
      <c r="AM9" s="14">
        <v>0.56491701397192595</v>
      </c>
      <c r="AN9" s="14">
        <v>0.51433827460215897</v>
      </c>
      <c r="AO9" s="14"/>
      <c r="AP9" s="14">
        <v>0.551139253492543</v>
      </c>
      <c r="AQ9" s="14">
        <v>0.54727014815406405</v>
      </c>
      <c r="AR9" s="14">
        <v>0.57720650817763397</v>
      </c>
      <c r="AS9" s="14"/>
      <c r="AT9" s="14">
        <v>0.57433331269129795</v>
      </c>
      <c r="AU9" s="14" t="s">
        <v>80</v>
      </c>
      <c r="AV9" s="14"/>
      <c r="AW9" s="14">
        <v>0.57457380797569402</v>
      </c>
      <c r="AX9" s="14">
        <v>0.57429032530035196</v>
      </c>
      <c r="AY9" s="14"/>
      <c r="AZ9" s="14">
        <v>0.60112115389731402</v>
      </c>
      <c r="BA9" s="14">
        <v>0.55256482714116695</v>
      </c>
    </row>
    <row r="10" spans="2:53" ht="29" x14ac:dyDescent="0.35">
      <c r="B10" s="15" t="s">
        <v>172</v>
      </c>
      <c r="C10" s="14">
        <v>0.40270817087181099</v>
      </c>
      <c r="D10" s="14">
        <v>0.41822097954742699</v>
      </c>
      <c r="E10" s="14">
        <v>0.38663926295815298</v>
      </c>
      <c r="F10" s="14"/>
      <c r="G10" s="14">
        <v>0.27572696289823101</v>
      </c>
      <c r="H10" s="14">
        <v>0.493822950348138</v>
      </c>
      <c r="I10" s="14">
        <v>0.36396572674518002</v>
      </c>
      <c r="J10" s="14">
        <v>0.34597739228959201</v>
      </c>
      <c r="K10" s="14">
        <v>0.43431169683752702</v>
      </c>
      <c r="L10" s="14">
        <v>0.44114578983708702</v>
      </c>
      <c r="M10" s="14"/>
      <c r="N10" s="14">
        <v>0.47741876925306798</v>
      </c>
      <c r="O10" s="14">
        <v>0.38369825729843499</v>
      </c>
      <c r="P10" s="14">
        <v>0.31727821488774899</v>
      </c>
      <c r="Q10" s="14">
        <v>0.34287489404260502</v>
      </c>
      <c r="R10" s="14"/>
      <c r="S10" s="14">
        <v>0.46213882813266099</v>
      </c>
      <c r="T10" s="14">
        <v>0.356219174310757</v>
      </c>
      <c r="U10" s="14">
        <v>0.40204573678133598</v>
      </c>
      <c r="V10" s="14">
        <v>0.45266288820307199</v>
      </c>
      <c r="W10" s="14">
        <v>0.48437841197762099</v>
      </c>
      <c r="X10" s="14">
        <v>0.35909962425256398</v>
      </c>
      <c r="Y10" s="14">
        <v>0.54944342700209503</v>
      </c>
      <c r="Z10" s="14">
        <v>0.40249308748434398</v>
      </c>
      <c r="AA10" s="14">
        <v>0.34947412421581803</v>
      </c>
      <c r="AB10" s="14">
        <v>0.39515841472478602</v>
      </c>
      <c r="AC10" s="14">
        <v>0.17929310374255</v>
      </c>
      <c r="AD10" s="14">
        <v>0.34258794926617597</v>
      </c>
      <c r="AE10" s="14"/>
      <c r="AF10" s="14">
        <v>0.40204132769064099</v>
      </c>
      <c r="AG10" s="14">
        <v>0.42612169910530501</v>
      </c>
      <c r="AH10" s="14">
        <v>0.47863957748778502</v>
      </c>
      <c r="AI10" s="14">
        <v>0.36107913340606201</v>
      </c>
      <c r="AJ10" s="14"/>
      <c r="AK10" s="14">
        <v>0.468808610841148</v>
      </c>
      <c r="AL10" s="14">
        <v>0.40267501604388101</v>
      </c>
      <c r="AM10" s="14">
        <v>0.43508298602807399</v>
      </c>
      <c r="AN10" s="14">
        <v>0.45961271812332699</v>
      </c>
      <c r="AO10" s="14"/>
      <c r="AP10" s="14">
        <v>0.426490451679989</v>
      </c>
      <c r="AQ10" s="14">
        <v>0.43144938614832601</v>
      </c>
      <c r="AR10" s="14">
        <v>0.41565468622933599</v>
      </c>
      <c r="AS10" s="14"/>
      <c r="AT10" s="14">
        <v>0.40270817087181099</v>
      </c>
      <c r="AU10" s="14" t="s">
        <v>80</v>
      </c>
      <c r="AV10" s="14"/>
      <c r="AW10" s="14">
        <v>0.41127097543707603</v>
      </c>
      <c r="AX10" s="14">
        <v>0.36770928137686099</v>
      </c>
      <c r="AY10" s="14"/>
      <c r="AZ10" s="14">
        <v>0.38193657936025699</v>
      </c>
      <c r="BA10" s="14">
        <v>0.41958769790032602</v>
      </c>
    </row>
    <row r="11" spans="2:53" x14ac:dyDescent="0.35">
      <c r="B11" s="15" t="s">
        <v>109</v>
      </c>
      <c r="C11" s="23">
        <v>2.2958516436890598E-2</v>
      </c>
      <c r="D11" s="23">
        <v>1.54249242135107E-2</v>
      </c>
      <c r="E11" s="23">
        <v>3.1452283894487301E-2</v>
      </c>
      <c r="F11" s="23"/>
      <c r="G11" s="23">
        <v>1.33188167475881E-2</v>
      </c>
      <c r="H11" s="23">
        <v>1.56131378770015E-2</v>
      </c>
      <c r="I11" s="23">
        <v>1.6659264696872199E-2</v>
      </c>
      <c r="J11" s="23">
        <v>3.69613649483303E-2</v>
      </c>
      <c r="K11" s="23">
        <v>3.3245818272227001E-2</v>
      </c>
      <c r="L11" s="23">
        <v>2.3167840338293201E-2</v>
      </c>
      <c r="M11" s="23"/>
      <c r="N11" s="23">
        <v>1.6467941536865999E-2</v>
      </c>
      <c r="O11" s="23">
        <v>3.0712181254043298E-2</v>
      </c>
      <c r="P11" s="23">
        <v>1.6775025423564599E-2</v>
      </c>
      <c r="Q11" s="23">
        <v>2.79193725442093E-2</v>
      </c>
      <c r="R11" s="23"/>
      <c r="S11" s="23">
        <v>3.01268184928009E-2</v>
      </c>
      <c r="T11" s="23">
        <v>1.9712450535330502E-2</v>
      </c>
      <c r="U11" s="23">
        <v>4.9350215263804398E-2</v>
      </c>
      <c r="V11" s="23">
        <v>1.8487221614811599E-2</v>
      </c>
      <c r="W11" s="23">
        <v>2.3730859018269199E-2</v>
      </c>
      <c r="X11" s="23">
        <v>3.07781272044595E-2</v>
      </c>
      <c r="Y11" s="23">
        <v>0</v>
      </c>
      <c r="Z11" s="23">
        <v>0</v>
      </c>
      <c r="AA11" s="23">
        <v>1.2137129612184199E-2</v>
      </c>
      <c r="AB11" s="23">
        <v>0</v>
      </c>
      <c r="AC11" s="23">
        <v>2.95356658641532E-2</v>
      </c>
      <c r="AD11" s="23">
        <v>8.4786384773545095E-2</v>
      </c>
      <c r="AE11" s="23"/>
      <c r="AF11" s="23">
        <v>1.5715752382802699E-2</v>
      </c>
      <c r="AG11" s="23">
        <v>8.8639984053604706E-3</v>
      </c>
      <c r="AH11" s="23">
        <v>4.7400410522976201E-2</v>
      </c>
      <c r="AI11" s="23">
        <v>4.8532113692118198E-2</v>
      </c>
      <c r="AJ11" s="23"/>
      <c r="AK11" s="23">
        <v>1.2478319126640301E-2</v>
      </c>
      <c r="AL11" s="23">
        <v>1.5293427761803801E-2</v>
      </c>
      <c r="AM11" s="23">
        <v>0</v>
      </c>
      <c r="AN11" s="23">
        <v>2.6049007274513501E-2</v>
      </c>
      <c r="AO11" s="23"/>
      <c r="AP11" s="23">
        <v>2.2370294827467298E-2</v>
      </c>
      <c r="AQ11" s="23">
        <v>2.12804656976095E-2</v>
      </c>
      <c r="AR11" s="23">
        <v>7.1388055930307398E-3</v>
      </c>
      <c r="AS11" s="23"/>
      <c r="AT11" s="23">
        <v>2.2958516436890598E-2</v>
      </c>
      <c r="AU11" s="23" t="s">
        <v>80</v>
      </c>
      <c r="AV11" s="23"/>
      <c r="AW11" s="23">
        <v>1.41552165872296E-2</v>
      </c>
      <c r="AX11" s="23">
        <v>5.8000393322787398E-2</v>
      </c>
      <c r="AY11" s="23"/>
      <c r="AZ11" s="23">
        <v>1.6942266742429601E-2</v>
      </c>
      <c r="BA11" s="23">
        <v>2.7847474958507E-2</v>
      </c>
    </row>
    <row r="12" spans="2:53" x14ac:dyDescent="0.35">
      <c r="B12" s="34" t="s">
        <v>561</v>
      </c>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BA24"/>
  <sheetViews>
    <sheetView showGridLines="0" workbookViewId="0">
      <pane xSplit="2" topLeftCell="C1" activePane="topRight" state="frozen"/>
      <selection pane="topRight" activeCell="AG7" sqref="AG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183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ht="43.5" x14ac:dyDescent="0.35">
      <c r="B9" s="15" t="s">
        <v>174</v>
      </c>
      <c r="C9" s="14">
        <v>0.29216410950097099</v>
      </c>
      <c r="D9" s="14">
        <v>0.26938872514255102</v>
      </c>
      <c r="E9" s="14">
        <v>0.31854573865177899</v>
      </c>
      <c r="F9" s="14"/>
      <c r="G9" s="14">
        <v>0.38946242871542303</v>
      </c>
      <c r="H9" s="14">
        <v>0.37769656541261598</v>
      </c>
      <c r="I9" s="14">
        <v>0.32784452903306699</v>
      </c>
      <c r="J9" s="14">
        <v>0.30596554833246298</v>
      </c>
      <c r="K9" s="14">
        <v>0.166428779793488</v>
      </c>
      <c r="L9" s="14">
        <v>0.21930082830544101</v>
      </c>
      <c r="M9" s="14"/>
      <c r="N9" s="14">
        <v>0.28841109328644798</v>
      </c>
      <c r="O9" s="14">
        <v>0.32334677111483201</v>
      </c>
      <c r="P9" s="14">
        <v>0.33038371056344601</v>
      </c>
      <c r="Q9" s="14">
        <v>0.22362831491269</v>
      </c>
      <c r="R9" s="14"/>
      <c r="S9" s="14">
        <v>0.34934844707949703</v>
      </c>
      <c r="T9" s="14">
        <v>0.324684842956657</v>
      </c>
      <c r="U9" s="14">
        <v>0.16991595971144699</v>
      </c>
      <c r="V9" s="14">
        <v>0.31085020459692497</v>
      </c>
      <c r="W9" s="14">
        <v>0.28794239130413701</v>
      </c>
      <c r="X9" s="14">
        <v>0.167614447889326</v>
      </c>
      <c r="Y9" s="14">
        <v>0.25283095402134098</v>
      </c>
      <c r="Z9" s="14">
        <v>0.47534601106143298</v>
      </c>
      <c r="AA9" s="14">
        <v>0.28443825493693098</v>
      </c>
      <c r="AB9" s="14">
        <v>0.293970745509954</v>
      </c>
      <c r="AC9" s="14">
        <v>0.30060027900777297</v>
      </c>
      <c r="AD9" s="14">
        <v>0.34325843840369802</v>
      </c>
      <c r="AE9" s="14"/>
      <c r="AF9" s="14">
        <v>0.25212913062909997</v>
      </c>
      <c r="AG9" s="14">
        <v>0.34061537952480597</v>
      </c>
      <c r="AH9" s="14">
        <v>0.24685998833037701</v>
      </c>
      <c r="AI9" s="14">
        <v>0.36603883086546002</v>
      </c>
      <c r="AJ9" s="14"/>
      <c r="AK9" s="14">
        <v>0.32123388984664802</v>
      </c>
      <c r="AL9" s="14">
        <v>0.32855358101403798</v>
      </c>
      <c r="AM9" s="14">
        <v>0.21340275825848001</v>
      </c>
      <c r="AN9" s="14">
        <v>0.23082456107719901</v>
      </c>
      <c r="AO9" s="14"/>
      <c r="AP9" s="14">
        <v>0.294669446202246</v>
      </c>
      <c r="AQ9" s="14">
        <v>0.366022509846404</v>
      </c>
      <c r="AR9" s="14">
        <v>0.18959982483399801</v>
      </c>
      <c r="AS9" s="14"/>
      <c r="AT9" s="14">
        <v>0.29216410950097099</v>
      </c>
      <c r="AU9" s="14" t="s">
        <v>80</v>
      </c>
      <c r="AV9" s="14"/>
      <c r="AW9" s="14">
        <v>0.30694816216515802</v>
      </c>
      <c r="AX9" s="14">
        <v>0.236984469696534</v>
      </c>
      <c r="AY9" s="14"/>
      <c r="AZ9" s="14">
        <v>0.30534501988464302</v>
      </c>
      <c r="BA9" s="14">
        <v>0.28145296428333799</v>
      </c>
    </row>
    <row r="10" spans="2:53" x14ac:dyDescent="0.35">
      <c r="B10" s="15" t="s">
        <v>175</v>
      </c>
      <c r="C10" s="14">
        <v>0.26533965648587199</v>
      </c>
      <c r="D10" s="14">
        <v>0.32693618264645502</v>
      </c>
      <c r="E10" s="14">
        <v>0.19416524355550399</v>
      </c>
      <c r="F10" s="14"/>
      <c r="G10" s="14">
        <v>9.1663177798171999E-2</v>
      </c>
      <c r="H10" s="14">
        <v>0.27299518566525699</v>
      </c>
      <c r="I10" s="14">
        <v>0.225027710059994</v>
      </c>
      <c r="J10" s="14">
        <v>0.28933495664117098</v>
      </c>
      <c r="K10" s="14">
        <v>0.45406211428978099</v>
      </c>
      <c r="L10" s="14">
        <v>0.24620311841607001</v>
      </c>
      <c r="M10" s="14"/>
      <c r="N10" s="14">
        <v>0.28237817372756902</v>
      </c>
      <c r="O10" s="14">
        <v>0.327726145753515</v>
      </c>
      <c r="P10" s="14">
        <v>0.184425547750353</v>
      </c>
      <c r="Q10" s="14">
        <v>0.235662013593777</v>
      </c>
      <c r="R10" s="14"/>
      <c r="S10" s="14">
        <v>0.29042399786929801</v>
      </c>
      <c r="T10" s="14">
        <v>0.290100655262294</v>
      </c>
      <c r="U10" s="14">
        <v>0.247865716784888</v>
      </c>
      <c r="V10" s="14">
        <v>0.32353934673505502</v>
      </c>
      <c r="W10" s="14">
        <v>0.29311419356570501</v>
      </c>
      <c r="X10" s="14">
        <v>0.29513426065294701</v>
      </c>
      <c r="Y10" s="14">
        <v>0.27184312653203402</v>
      </c>
      <c r="Z10" s="14">
        <v>7.1452410786884996E-2</v>
      </c>
      <c r="AA10" s="14">
        <v>0.214773892230464</v>
      </c>
      <c r="AB10" s="14">
        <v>0.301075806507762</v>
      </c>
      <c r="AC10" s="14">
        <v>0.116902342227936</v>
      </c>
      <c r="AD10" s="14">
        <v>0.32580807639905501</v>
      </c>
      <c r="AE10" s="14"/>
      <c r="AF10" s="14">
        <v>0.28476838621001399</v>
      </c>
      <c r="AG10" s="14">
        <v>0.27400474382691498</v>
      </c>
      <c r="AH10" s="14">
        <v>0.32176959671109201</v>
      </c>
      <c r="AI10" s="14">
        <v>0.16791401570770501</v>
      </c>
      <c r="AJ10" s="14"/>
      <c r="AK10" s="14">
        <v>0.287078586673224</v>
      </c>
      <c r="AL10" s="14">
        <v>0.28128313993266302</v>
      </c>
      <c r="AM10" s="14">
        <v>0.23288362547951899</v>
      </c>
      <c r="AN10" s="14">
        <v>0.249250379288421</v>
      </c>
      <c r="AO10" s="14"/>
      <c r="AP10" s="14">
        <v>0.27409116282970503</v>
      </c>
      <c r="AQ10" s="14">
        <v>0.27260747635622901</v>
      </c>
      <c r="AR10" s="14">
        <v>0.25361928744740703</v>
      </c>
      <c r="AS10" s="14"/>
      <c r="AT10" s="14">
        <v>0.26533965648587199</v>
      </c>
      <c r="AU10" s="14" t="s">
        <v>80</v>
      </c>
      <c r="AV10" s="14"/>
      <c r="AW10" s="14">
        <v>0.273179046711306</v>
      </c>
      <c r="AX10" s="14">
        <v>0.19875852140451999</v>
      </c>
      <c r="AY10" s="14"/>
      <c r="AZ10" s="14">
        <v>0.27294461391810199</v>
      </c>
      <c r="BA10" s="14">
        <v>0.259159673384595</v>
      </c>
    </row>
    <row r="11" spans="2:53" ht="29" x14ac:dyDescent="0.35">
      <c r="B11" s="15" t="s">
        <v>176</v>
      </c>
      <c r="C11" s="14">
        <v>0.22448701477706301</v>
      </c>
      <c r="D11" s="14">
        <v>0.19452509246379401</v>
      </c>
      <c r="E11" s="14">
        <v>0.25868823693750798</v>
      </c>
      <c r="F11" s="14"/>
      <c r="G11" s="14">
        <v>0.29798879066425799</v>
      </c>
      <c r="H11" s="14">
        <v>0.27899239612224302</v>
      </c>
      <c r="I11" s="14">
        <v>0.316242026713839</v>
      </c>
      <c r="J11" s="14">
        <v>0.14251110912692599</v>
      </c>
      <c r="K11" s="14">
        <v>0.20198733203795499</v>
      </c>
      <c r="L11" s="14">
        <v>0.14167137624916501</v>
      </c>
      <c r="M11" s="14"/>
      <c r="N11" s="14">
        <v>0.22027021198600999</v>
      </c>
      <c r="O11" s="14">
        <v>0.25482846043790602</v>
      </c>
      <c r="P11" s="14">
        <v>0.19234348400544099</v>
      </c>
      <c r="Q11" s="14">
        <v>0.239089557959454</v>
      </c>
      <c r="R11" s="14"/>
      <c r="S11" s="14">
        <v>0.28151891713573401</v>
      </c>
      <c r="T11" s="14">
        <v>0.20996139898058999</v>
      </c>
      <c r="U11" s="14">
        <v>0.196775824302757</v>
      </c>
      <c r="V11" s="14">
        <v>0.21254857869926799</v>
      </c>
      <c r="W11" s="14">
        <v>0.29533531721188</v>
      </c>
      <c r="X11" s="14">
        <v>0.19909379087461701</v>
      </c>
      <c r="Y11" s="14">
        <v>0.13712538797018001</v>
      </c>
      <c r="Z11" s="14">
        <v>0.26140040201342002</v>
      </c>
      <c r="AA11" s="14">
        <v>0.21984976396316699</v>
      </c>
      <c r="AB11" s="14">
        <v>0.23129633459024401</v>
      </c>
      <c r="AC11" s="14">
        <v>0.21752869290204199</v>
      </c>
      <c r="AD11" s="14">
        <v>8.1147380372676894E-2</v>
      </c>
      <c r="AE11" s="14"/>
      <c r="AF11" s="14">
        <v>0.186446457625246</v>
      </c>
      <c r="AG11" s="14">
        <v>0.27511891464618399</v>
      </c>
      <c r="AH11" s="14">
        <v>0.22406347905469601</v>
      </c>
      <c r="AI11" s="14">
        <v>0.246531003176479</v>
      </c>
      <c r="AJ11" s="14"/>
      <c r="AK11" s="14">
        <v>0.221396575472257</v>
      </c>
      <c r="AL11" s="14">
        <v>0.228240790433139</v>
      </c>
      <c r="AM11" s="14">
        <v>0.224099537001994</v>
      </c>
      <c r="AN11" s="14">
        <v>0.275858584413676</v>
      </c>
      <c r="AO11" s="14"/>
      <c r="AP11" s="14">
        <v>0.24446476845106099</v>
      </c>
      <c r="AQ11" s="14">
        <v>0.240294691826962</v>
      </c>
      <c r="AR11" s="14">
        <v>0.18720899680494499</v>
      </c>
      <c r="AS11" s="14"/>
      <c r="AT11" s="14">
        <v>0.22448701477706301</v>
      </c>
      <c r="AU11" s="14" t="s">
        <v>80</v>
      </c>
      <c r="AV11" s="14"/>
      <c r="AW11" s="14">
        <v>0.22916486953895701</v>
      </c>
      <c r="AX11" s="14">
        <v>0.16403996134141399</v>
      </c>
      <c r="AY11" s="14"/>
      <c r="AZ11" s="14">
        <v>0.218784626339626</v>
      </c>
      <c r="BA11" s="14">
        <v>0.22912092160617001</v>
      </c>
    </row>
    <row r="12" spans="2:53" x14ac:dyDescent="0.35">
      <c r="B12" s="15" t="s">
        <v>177</v>
      </c>
      <c r="C12" s="14">
        <v>0.21518243708804799</v>
      </c>
      <c r="D12" s="14">
        <v>0.243365105489877</v>
      </c>
      <c r="E12" s="14">
        <v>0.18120059175729999</v>
      </c>
      <c r="F12" s="14"/>
      <c r="G12" s="14">
        <v>0.25553628598779998</v>
      </c>
      <c r="H12" s="14">
        <v>0.22998242215244299</v>
      </c>
      <c r="I12" s="14">
        <v>0.21217605931712999</v>
      </c>
      <c r="J12" s="14">
        <v>0.18608673059139899</v>
      </c>
      <c r="K12" s="14">
        <v>0.19113743909706199</v>
      </c>
      <c r="L12" s="14">
        <v>0.21854633341945301</v>
      </c>
      <c r="M12" s="14"/>
      <c r="N12" s="14">
        <v>0.22539756391247101</v>
      </c>
      <c r="O12" s="14">
        <v>0.151848416323524</v>
      </c>
      <c r="P12" s="14">
        <v>0.21848013602056399</v>
      </c>
      <c r="Q12" s="14">
        <v>0.26626188021696501</v>
      </c>
      <c r="R12" s="14"/>
      <c r="S12" s="14">
        <v>0.22611300066895401</v>
      </c>
      <c r="T12" s="14">
        <v>0.14811691313794501</v>
      </c>
      <c r="U12" s="14">
        <v>0.27113322288136699</v>
      </c>
      <c r="V12" s="14">
        <v>0.25686855288897598</v>
      </c>
      <c r="W12" s="14">
        <v>0.19504868313139601</v>
      </c>
      <c r="X12" s="14">
        <v>0.23655461362133401</v>
      </c>
      <c r="Y12" s="14">
        <v>0.272684672334436</v>
      </c>
      <c r="Z12" s="14">
        <v>0.147225856909136</v>
      </c>
      <c r="AA12" s="14">
        <v>0.204094160276452</v>
      </c>
      <c r="AB12" s="14">
        <v>0.12913524169112001</v>
      </c>
      <c r="AC12" s="14">
        <v>0.26265932154586702</v>
      </c>
      <c r="AD12" s="14">
        <v>0.33098451714645499</v>
      </c>
      <c r="AE12" s="14"/>
      <c r="AF12" s="14">
        <v>0.22807096944120001</v>
      </c>
      <c r="AG12" s="14">
        <v>0.21680375995864401</v>
      </c>
      <c r="AH12" s="14">
        <v>0.16713652836771301</v>
      </c>
      <c r="AI12" s="14">
        <v>0.120746582723851</v>
      </c>
      <c r="AJ12" s="14"/>
      <c r="AK12" s="14">
        <v>0.223113790445129</v>
      </c>
      <c r="AL12" s="14">
        <v>0.21674335935669201</v>
      </c>
      <c r="AM12" s="14">
        <v>0.198552391225015</v>
      </c>
      <c r="AN12" s="14">
        <v>0.17849925619850299</v>
      </c>
      <c r="AO12" s="14"/>
      <c r="AP12" s="14">
        <v>0.21078802216752701</v>
      </c>
      <c r="AQ12" s="14">
        <v>0.27966793238693</v>
      </c>
      <c r="AR12" s="14">
        <v>0.18574209432744401</v>
      </c>
      <c r="AS12" s="14"/>
      <c r="AT12" s="14">
        <v>0.21518243708804799</v>
      </c>
      <c r="AU12" s="14" t="s">
        <v>80</v>
      </c>
      <c r="AV12" s="14"/>
      <c r="AW12" s="14">
        <v>0.21044920220014099</v>
      </c>
      <c r="AX12" s="14">
        <v>0.28375056013765099</v>
      </c>
      <c r="AY12" s="14"/>
      <c r="AZ12" s="14">
        <v>0.195618231583536</v>
      </c>
      <c r="BA12" s="14">
        <v>0.23108081133737399</v>
      </c>
    </row>
    <row r="13" spans="2:53" ht="29" x14ac:dyDescent="0.35">
      <c r="B13" s="15" t="s">
        <v>178</v>
      </c>
      <c r="C13" s="14">
        <v>0.14022302309883</v>
      </c>
      <c r="D13" s="14">
        <v>0.11835684990982299</v>
      </c>
      <c r="E13" s="14">
        <v>0.16510848006578699</v>
      </c>
      <c r="F13" s="14"/>
      <c r="G13" s="14">
        <v>0.11884886126713901</v>
      </c>
      <c r="H13" s="14">
        <v>0.22633198184894099</v>
      </c>
      <c r="I13" s="14">
        <v>0.15456374643267601</v>
      </c>
      <c r="J13" s="14">
        <v>8.2201964515629194E-2</v>
      </c>
      <c r="K13" s="14">
        <v>0.109297882529937</v>
      </c>
      <c r="L13" s="14">
        <v>0.128921233962039</v>
      </c>
      <c r="M13" s="14"/>
      <c r="N13" s="14">
        <v>0.13378068335096799</v>
      </c>
      <c r="O13" s="14">
        <v>0.13855734332556199</v>
      </c>
      <c r="P13" s="14">
        <v>0.15989403992606499</v>
      </c>
      <c r="Q13" s="14">
        <v>0.14343644325855701</v>
      </c>
      <c r="R13" s="14"/>
      <c r="S13" s="14">
        <v>0.12259411673586799</v>
      </c>
      <c r="T13" s="14">
        <v>0.101018292382954</v>
      </c>
      <c r="U13" s="14">
        <v>0.18897167711540699</v>
      </c>
      <c r="V13" s="14">
        <v>8.8003115187500106E-2</v>
      </c>
      <c r="W13" s="14">
        <v>0.17415354801795799</v>
      </c>
      <c r="X13" s="14">
        <v>0.13338471136987601</v>
      </c>
      <c r="Y13" s="14">
        <v>0.117004679448558</v>
      </c>
      <c r="Z13" s="14">
        <v>0.18592659125036101</v>
      </c>
      <c r="AA13" s="14">
        <v>0.12542264978596801</v>
      </c>
      <c r="AB13" s="14">
        <v>0.17996421043008401</v>
      </c>
      <c r="AC13" s="14">
        <v>0.223283406700162</v>
      </c>
      <c r="AD13" s="14">
        <v>0.25552429457461001</v>
      </c>
      <c r="AE13" s="14"/>
      <c r="AF13" s="14">
        <v>0.137031780842955</v>
      </c>
      <c r="AG13" s="14">
        <v>0.19668205392229501</v>
      </c>
      <c r="AH13" s="14">
        <v>9.8545954623601495E-2</v>
      </c>
      <c r="AI13" s="14">
        <v>7.4764364986257201E-2</v>
      </c>
      <c r="AJ13" s="14"/>
      <c r="AK13" s="14">
        <v>0.11724842163695399</v>
      </c>
      <c r="AL13" s="14">
        <v>0.17231738437998201</v>
      </c>
      <c r="AM13" s="14">
        <v>0.21289697303132399</v>
      </c>
      <c r="AN13" s="14">
        <v>0.110543621094217</v>
      </c>
      <c r="AO13" s="14"/>
      <c r="AP13" s="14">
        <v>0.10062125914086199</v>
      </c>
      <c r="AQ13" s="14">
        <v>0.19730852995385301</v>
      </c>
      <c r="AR13" s="14">
        <v>0.17488292181607801</v>
      </c>
      <c r="AS13" s="14"/>
      <c r="AT13" s="14">
        <v>0.14022302309883</v>
      </c>
      <c r="AU13" s="14" t="s">
        <v>80</v>
      </c>
      <c r="AV13" s="14"/>
      <c r="AW13" s="14">
        <v>0.13316401871787101</v>
      </c>
      <c r="AX13" s="14">
        <v>0.25629508091144398</v>
      </c>
      <c r="AY13" s="14"/>
      <c r="AZ13" s="14">
        <v>0.11193280292939101</v>
      </c>
      <c r="BA13" s="14">
        <v>0.16321238025651599</v>
      </c>
    </row>
    <row r="14" spans="2:53" x14ac:dyDescent="0.35">
      <c r="B14" s="15" t="s">
        <v>179</v>
      </c>
      <c r="C14" s="14">
        <v>7.3853963265313793E-2</v>
      </c>
      <c r="D14" s="14">
        <v>0.100624045299724</v>
      </c>
      <c r="E14" s="14">
        <v>4.4162832160370903E-2</v>
      </c>
      <c r="F14" s="14"/>
      <c r="G14" s="14">
        <v>0.22178977641127401</v>
      </c>
      <c r="H14" s="14">
        <v>0.15706455366463501</v>
      </c>
      <c r="I14" s="14">
        <v>7.96275354059994E-2</v>
      </c>
      <c r="J14" s="14">
        <v>3.5796822818086597E-2</v>
      </c>
      <c r="K14" s="14">
        <v>0</v>
      </c>
      <c r="L14" s="14">
        <v>0</v>
      </c>
      <c r="M14" s="14"/>
      <c r="N14" s="14">
        <v>8.2574066878677702E-2</v>
      </c>
      <c r="O14" s="14">
        <v>7.2047908149265399E-2</v>
      </c>
      <c r="P14" s="14">
        <v>7.6330294564171203E-2</v>
      </c>
      <c r="Q14" s="14">
        <v>5.4779551910595997E-2</v>
      </c>
      <c r="R14" s="14"/>
      <c r="S14" s="14">
        <v>8.6033471669719697E-2</v>
      </c>
      <c r="T14" s="14">
        <v>5.3258793066921099E-2</v>
      </c>
      <c r="U14" s="14">
        <v>0.102325580030371</v>
      </c>
      <c r="V14" s="14">
        <v>0</v>
      </c>
      <c r="W14" s="14">
        <v>0.15128878243858401</v>
      </c>
      <c r="X14" s="14">
        <v>0.114917575128197</v>
      </c>
      <c r="Y14" s="14">
        <v>0.113052146859275</v>
      </c>
      <c r="Z14" s="14">
        <v>7.6775330966530705E-2</v>
      </c>
      <c r="AA14" s="14">
        <v>5.9724716146399903E-2</v>
      </c>
      <c r="AB14" s="14">
        <v>5.3121676132370899E-2</v>
      </c>
      <c r="AC14" s="14">
        <v>2.8998697065601702E-2</v>
      </c>
      <c r="AD14" s="14">
        <v>0</v>
      </c>
      <c r="AE14" s="14"/>
      <c r="AF14" s="14">
        <v>6.1721998840125102E-2</v>
      </c>
      <c r="AG14" s="14">
        <v>0.11505547457574</v>
      </c>
      <c r="AH14" s="14">
        <v>0</v>
      </c>
      <c r="AI14" s="14">
        <v>7.1377806839165697E-2</v>
      </c>
      <c r="AJ14" s="14"/>
      <c r="AK14" s="14">
        <v>9.9961348507983896E-2</v>
      </c>
      <c r="AL14" s="14">
        <v>9.9912767066621305E-2</v>
      </c>
      <c r="AM14" s="14">
        <v>4.8596978958408601E-2</v>
      </c>
      <c r="AN14" s="14">
        <v>2.70951189607977E-2</v>
      </c>
      <c r="AO14" s="14"/>
      <c r="AP14" s="14">
        <v>9.6903752911568997E-2</v>
      </c>
      <c r="AQ14" s="14">
        <v>0.12675692019700899</v>
      </c>
      <c r="AR14" s="14">
        <v>5.4325676272619298E-2</v>
      </c>
      <c r="AS14" s="14"/>
      <c r="AT14" s="14">
        <v>7.3853963265313793E-2</v>
      </c>
      <c r="AU14" s="14" t="s">
        <v>80</v>
      </c>
      <c r="AV14" s="14"/>
      <c r="AW14" s="14">
        <v>7.1152550575966797E-2</v>
      </c>
      <c r="AX14" s="14">
        <v>0.195603286570981</v>
      </c>
      <c r="AY14" s="14"/>
      <c r="AZ14" s="14">
        <v>2.9319563706539601E-2</v>
      </c>
      <c r="BA14" s="14">
        <v>0.11004375645631</v>
      </c>
    </row>
    <row r="15" spans="2:53" x14ac:dyDescent="0.35">
      <c r="B15" s="15" t="s">
        <v>180</v>
      </c>
      <c r="C15" s="14">
        <v>6.8807602642116106E-2</v>
      </c>
      <c r="D15" s="14">
        <v>8.8045296789459507E-2</v>
      </c>
      <c r="E15" s="14">
        <v>4.7520453345702103E-2</v>
      </c>
      <c r="F15" s="14"/>
      <c r="G15" s="14">
        <v>0.13100726003017699</v>
      </c>
      <c r="H15" s="14">
        <v>0.15530098741870399</v>
      </c>
      <c r="I15" s="14">
        <v>9.4703677615609994E-2</v>
      </c>
      <c r="J15" s="14">
        <v>4.89178194149276E-2</v>
      </c>
      <c r="K15" s="14">
        <v>1.00004120957807E-2</v>
      </c>
      <c r="L15" s="14">
        <v>0</v>
      </c>
      <c r="M15" s="14"/>
      <c r="N15" s="14">
        <v>6.8339622610815998E-2</v>
      </c>
      <c r="O15" s="14">
        <v>4.63201525720933E-2</v>
      </c>
      <c r="P15" s="14">
        <v>7.6514645476312995E-2</v>
      </c>
      <c r="Q15" s="14">
        <v>9.9005468250599901E-2</v>
      </c>
      <c r="R15" s="14"/>
      <c r="S15" s="14">
        <v>9.3142547274293899E-2</v>
      </c>
      <c r="T15" s="14">
        <v>4.0793500264396702E-2</v>
      </c>
      <c r="U15" s="14">
        <v>8.3653086533344398E-2</v>
      </c>
      <c r="V15" s="14">
        <v>7.2716309171446294E-2</v>
      </c>
      <c r="W15" s="14">
        <v>6.3769176460759094E-2</v>
      </c>
      <c r="X15" s="14">
        <v>9.3130588302374598E-2</v>
      </c>
      <c r="Y15" s="14">
        <v>7.1635856373981094E-2</v>
      </c>
      <c r="Z15" s="14">
        <v>0.112687529241299</v>
      </c>
      <c r="AA15" s="14">
        <v>7.3524417345305404E-2</v>
      </c>
      <c r="AB15" s="14">
        <v>0</v>
      </c>
      <c r="AC15" s="14">
        <v>6.2650266650316797E-2</v>
      </c>
      <c r="AD15" s="14">
        <v>0</v>
      </c>
      <c r="AE15" s="14"/>
      <c r="AF15" s="14">
        <v>4.6517158927257302E-2</v>
      </c>
      <c r="AG15" s="14">
        <v>0.108248753797744</v>
      </c>
      <c r="AH15" s="14">
        <v>1.6454946126035298E-2</v>
      </c>
      <c r="AI15" s="14">
        <v>1.86334100728319E-2</v>
      </c>
      <c r="AJ15" s="14"/>
      <c r="AK15" s="14">
        <v>8.6993876512664894E-2</v>
      </c>
      <c r="AL15" s="14">
        <v>0.10263656199712901</v>
      </c>
      <c r="AM15" s="14">
        <v>3.5233407519926298E-2</v>
      </c>
      <c r="AN15" s="14">
        <v>2.72067506015298E-2</v>
      </c>
      <c r="AO15" s="14"/>
      <c r="AP15" s="14">
        <v>0.108633783619973</v>
      </c>
      <c r="AQ15" s="14">
        <v>0.103526441146906</v>
      </c>
      <c r="AR15" s="14">
        <v>3.8185269927636399E-2</v>
      </c>
      <c r="AS15" s="14"/>
      <c r="AT15" s="14">
        <v>6.8807602642116106E-2</v>
      </c>
      <c r="AU15" s="14" t="s">
        <v>80</v>
      </c>
      <c r="AV15" s="14"/>
      <c r="AW15" s="14">
        <v>6.6802711786936905E-2</v>
      </c>
      <c r="AX15" s="14">
        <v>0.17310393535100799</v>
      </c>
      <c r="AY15" s="14"/>
      <c r="AZ15" s="14">
        <v>4.1262721020526701E-2</v>
      </c>
      <c r="BA15" s="14">
        <v>9.1191278614668594E-2</v>
      </c>
    </row>
    <row r="16" spans="2:53" ht="29" x14ac:dyDescent="0.35">
      <c r="B16" s="15" t="s">
        <v>181</v>
      </c>
      <c r="C16" s="14">
        <v>6.8497388994162495E-2</v>
      </c>
      <c r="D16" s="14">
        <v>0.10082045412547901</v>
      </c>
      <c r="E16" s="14">
        <v>3.2582058793062002E-2</v>
      </c>
      <c r="F16" s="14"/>
      <c r="G16" s="14">
        <v>0.11869689251958</v>
      </c>
      <c r="H16" s="14">
        <v>0.12795085229652101</v>
      </c>
      <c r="I16" s="14">
        <v>0.100224120979065</v>
      </c>
      <c r="J16" s="14">
        <v>3.7793825820419298E-2</v>
      </c>
      <c r="K16" s="14">
        <v>2.84674480893101E-2</v>
      </c>
      <c r="L16" s="14">
        <v>1.7379476842705299E-2</v>
      </c>
      <c r="M16" s="14"/>
      <c r="N16" s="14">
        <v>6.62010540810795E-2</v>
      </c>
      <c r="O16" s="14">
        <v>7.2462857312281706E-2</v>
      </c>
      <c r="P16" s="14">
        <v>8.4242987891142707E-2</v>
      </c>
      <c r="Q16" s="14">
        <v>5.3153965641744599E-2</v>
      </c>
      <c r="R16" s="14"/>
      <c r="S16" s="14">
        <v>6.3340544769700705E-2</v>
      </c>
      <c r="T16" s="14">
        <v>4.8609004471591201E-2</v>
      </c>
      <c r="U16" s="14">
        <v>1.8874871239323601E-2</v>
      </c>
      <c r="V16" s="14">
        <v>6.7843915270952695E-2</v>
      </c>
      <c r="W16" s="14">
        <v>0.110809490496864</v>
      </c>
      <c r="X16" s="14">
        <v>9.1347925344700195E-2</v>
      </c>
      <c r="Y16" s="14">
        <v>0.135564833820074</v>
      </c>
      <c r="Z16" s="14">
        <v>0</v>
      </c>
      <c r="AA16" s="14">
        <v>7.5022412966260402E-2</v>
      </c>
      <c r="AB16" s="14">
        <v>0.100191409276014</v>
      </c>
      <c r="AC16" s="14">
        <v>3.1842595366905202E-2</v>
      </c>
      <c r="AD16" s="14">
        <v>8.1147380372676894E-2</v>
      </c>
      <c r="AE16" s="14"/>
      <c r="AF16" s="14">
        <v>6.6280432762142905E-2</v>
      </c>
      <c r="AG16" s="14">
        <v>9.1410947476402202E-2</v>
      </c>
      <c r="AH16" s="14">
        <v>0</v>
      </c>
      <c r="AI16" s="14">
        <v>3.4986459187854799E-2</v>
      </c>
      <c r="AJ16" s="14"/>
      <c r="AK16" s="14">
        <v>7.5118748708824706E-2</v>
      </c>
      <c r="AL16" s="14">
        <v>9.6176288074324601E-2</v>
      </c>
      <c r="AM16" s="14">
        <v>5.8782531883038502E-2</v>
      </c>
      <c r="AN16" s="14">
        <v>2.8322845130369999E-2</v>
      </c>
      <c r="AO16" s="14"/>
      <c r="AP16" s="14">
        <v>5.8110130664565503E-2</v>
      </c>
      <c r="AQ16" s="14">
        <v>0.100763713882822</v>
      </c>
      <c r="AR16" s="14">
        <v>7.0518727884517199E-2</v>
      </c>
      <c r="AS16" s="14"/>
      <c r="AT16" s="14">
        <v>6.8497388994162495E-2</v>
      </c>
      <c r="AU16" s="14" t="s">
        <v>80</v>
      </c>
      <c r="AV16" s="14"/>
      <c r="AW16" s="14">
        <v>7.0090096167375604E-2</v>
      </c>
      <c r="AX16" s="14">
        <v>8.1590166565924896E-2</v>
      </c>
      <c r="AY16" s="14"/>
      <c r="AZ16" s="14">
        <v>3.45961479273331E-2</v>
      </c>
      <c r="BA16" s="14">
        <v>9.6046405378844804E-2</v>
      </c>
    </row>
    <row r="17" spans="2:53" ht="29" x14ac:dyDescent="0.35">
      <c r="B17" s="15" t="s">
        <v>182</v>
      </c>
      <c r="C17" s="14">
        <v>6.4962098945976696E-2</v>
      </c>
      <c r="D17" s="14">
        <v>8.8486916131294294E-2</v>
      </c>
      <c r="E17" s="14">
        <v>3.8870537026518999E-2</v>
      </c>
      <c r="F17" s="14"/>
      <c r="G17" s="14">
        <v>0.14074801055390199</v>
      </c>
      <c r="H17" s="14">
        <v>9.5353774384827394E-2</v>
      </c>
      <c r="I17" s="14">
        <v>8.6148696178890802E-2</v>
      </c>
      <c r="J17" s="14">
        <v>2.8805119677795001E-2</v>
      </c>
      <c r="K17" s="14">
        <v>2.84674480893101E-2</v>
      </c>
      <c r="L17" s="14">
        <v>3.24474703072931E-2</v>
      </c>
      <c r="M17" s="14"/>
      <c r="N17" s="14">
        <v>5.9370697308860902E-2</v>
      </c>
      <c r="O17" s="14">
        <v>4.7727291531946402E-2</v>
      </c>
      <c r="P17" s="14">
        <v>5.22807031184543E-2</v>
      </c>
      <c r="Q17" s="14">
        <v>0.12465243134535001</v>
      </c>
      <c r="R17" s="14"/>
      <c r="S17" s="14">
        <v>5.5242917000693399E-2</v>
      </c>
      <c r="T17" s="14">
        <v>3.15043399151732E-2</v>
      </c>
      <c r="U17" s="14">
        <v>8.6487751233584903E-2</v>
      </c>
      <c r="V17" s="14">
        <v>3.2109875553531703E-2</v>
      </c>
      <c r="W17" s="14">
        <v>0.116123169224589</v>
      </c>
      <c r="X17" s="14">
        <v>8.9222005382369907E-2</v>
      </c>
      <c r="Y17" s="14">
        <v>0.13870055376906701</v>
      </c>
      <c r="Z17" s="14">
        <v>0</v>
      </c>
      <c r="AA17" s="14">
        <v>9.4882520771227399E-2</v>
      </c>
      <c r="AB17" s="14">
        <v>7.7154163740319595E-2</v>
      </c>
      <c r="AC17" s="14">
        <v>0</v>
      </c>
      <c r="AD17" s="14">
        <v>0</v>
      </c>
      <c r="AE17" s="14"/>
      <c r="AF17" s="14">
        <v>5.01741500366732E-2</v>
      </c>
      <c r="AG17" s="14">
        <v>8.0773699436679697E-2</v>
      </c>
      <c r="AH17" s="14">
        <v>3.2930559974594001E-2</v>
      </c>
      <c r="AI17" s="14">
        <v>3.3858863663512401E-2</v>
      </c>
      <c r="AJ17" s="14"/>
      <c r="AK17" s="14">
        <v>5.5201039472270799E-2</v>
      </c>
      <c r="AL17" s="14">
        <v>8.2589833943394905E-2</v>
      </c>
      <c r="AM17" s="14">
        <v>9.4806265969827205E-2</v>
      </c>
      <c r="AN17" s="14">
        <v>4.1627846230254298E-2</v>
      </c>
      <c r="AO17" s="14"/>
      <c r="AP17" s="14">
        <v>6.4049814143806394E-2</v>
      </c>
      <c r="AQ17" s="14">
        <v>7.7277068021701797E-2</v>
      </c>
      <c r="AR17" s="14">
        <v>7.9380085748298093E-2</v>
      </c>
      <c r="AS17" s="14"/>
      <c r="AT17" s="14">
        <v>6.4962098945976696E-2</v>
      </c>
      <c r="AU17" s="14" t="s">
        <v>80</v>
      </c>
      <c r="AV17" s="14"/>
      <c r="AW17" s="14">
        <v>6.3954583723459496E-2</v>
      </c>
      <c r="AX17" s="14">
        <v>0.119802058511788</v>
      </c>
      <c r="AY17" s="14"/>
      <c r="AZ17" s="14">
        <v>2.9085312345305599E-2</v>
      </c>
      <c r="BA17" s="14">
        <v>9.4116494206706702E-2</v>
      </c>
    </row>
    <row r="18" spans="2:53" x14ac:dyDescent="0.35">
      <c r="B18" s="15" t="s">
        <v>122</v>
      </c>
      <c r="C18" s="14">
        <v>5.8257196018643501E-2</v>
      </c>
      <c r="D18" s="14">
        <v>3.2086012084257501E-2</v>
      </c>
      <c r="E18" s="14">
        <v>8.7696068798281401E-2</v>
      </c>
      <c r="F18" s="14"/>
      <c r="G18" s="14">
        <v>1.33188167475881E-2</v>
      </c>
      <c r="H18" s="14">
        <v>3.0985319380177401E-2</v>
      </c>
      <c r="I18" s="14">
        <v>1.6437274134199702E-2</v>
      </c>
      <c r="J18" s="14">
        <v>7.1805833231306904E-2</v>
      </c>
      <c r="K18" s="14">
        <v>5.0384693054978898E-2</v>
      </c>
      <c r="L18" s="14">
        <v>0.129525072316439</v>
      </c>
      <c r="M18" s="14"/>
      <c r="N18" s="14">
        <v>6.5773753091552895E-2</v>
      </c>
      <c r="O18" s="14">
        <v>3.5965673857929398E-2</v>
      </c>
      <c r="P18" s="14">
        <v>7.4836152392162195E-2</v>
      </c>
      <c r="Q18" s="14">
        <v>4.7683027029139402E-2</v>
      </c>
      <c r="R18" s="14"/>
      <c r="S18" s="14">
        <v>1.6241010469396001E-2</v>
      </c>
      <c r="T18" s="14">
        <v>6.8998447076869196E-2</v>
      </c>
      <c r="U18" s="14">
        <v>4.9213982737730602E-2</v>
      </c>
      <c r="V18" s="14">
        <v>8.7517943400779105E-2</v>
      </c>
      <c r="W18" s="14">
        <v>4.7438421873364202E-2</v>
      </c>
      <c r="X18" s="14">
        <v>4.8078379664339102E-2</v>
      </c>
      <c r="Y18" s="14">
        <v>9.2348311615060102E-2</v>
      </c>
      <c r="Z18" s="14">
        <v>0.183883174789716</v>
      </c>
      <c r="AA18" s="14">
        <v>4.7656315132362501E-2</v>
      </c>
      <c r="AB18" s="14">
        <v>0.101082155550401</v>
      </c>
      <c r="AC18" s="14">
        <v>0</v>
      </c>
      <c r="AD18" s="14">
        <v>8.1907471358467598E-2</v>
      </c>
      <c r="AE18" s="14"/>
      <c r="AF18" s="14">
        <v>7.4506867063414806E-2</v>
      </c>
      <c r="AG18" s="14">
        <v>2.3875918852195699E-2</v>
      </c>
      <c r="AH18" s="14">
        <v>4.8448763780398398E-2</v>
      </c>
      <c r="AI18" s="14">
        <v>6.6389898744698306E-2</v>
      </c>
      <c r="AJ18" s="14"/>
      <c r="AK18" s="14">
        <v>7.5370869180351699E-2</v>
      </c>
      <c r="AL18" s="14">
        <v>2.5128934630701399E-2</v>
      </c>
      <c r="AM18" s="14">
        <v>7.0271755106524295E-2</v>
      </c>
      <c r="AN18" s="14">
        <v>8.2121131721460405E-2</v>
      </c>
      <c r="AO18" s="14"/>
      <c r="AP18" s="14">
        <v>0.101273901925651</v>
      </c>
      <c r="AQ18" s="14">
        <v>1.6623129388001E-2</v>
      </c>
      <c r="AR18" s="14">
        <v>7.9591703435043404E-2</v>
      </c>
      <c r="AS18" s="14"/>
      <c r="AT18" s="14">
        <v>5.8257196018643501E-2</v>
      </c>
      <c r="AU18" s="14" t="s">
        <v>80</v>
      </c>
      <c r="AV18" s="14"/>
      <c r="AW18" s="14">
        <v>5.6488838986825003E-2</v>
      </c>
      <c r="AX18" s="14">
        <v>5.2702694896035601E-2</v>
      </c>
      <c r="AY18" s="14"/>
      <c r="AZ18" s="14">
        <v>6.9118132689242995E-2</v>
      </c>
      <c r="BA18" s="14">
        <v>4.9431320833085601E-2</v>
      </c>
    </row>
    <row r="19" spans="2:53" x14ac:dyDescent="0.35">
      <c r="B19" s="15" t="s">
        <v>123</v>
      </c>
      <c r="C19" s="23">
        <v>3.4050600496686997E-2</v>
      </c>
      <c r="D19" s="23">
        <v>2.92245086513193E-2</v>
      </c>
      <c r="E19" s="23">
        <v>3.9552875541185598E-2</v>
      </c>
      <c r="F19" s="23"/>
      <c r="G19" s="23">
        <v>2.6319195699550699E-2</v>
      </c>
      <c r="H19" s="23">
        <v>1.52589149773953E-2</v>
      </c>
      <c r="I19" s="23">
        <v>3.1745019564503998E-2</v>
      </c>
      <c r="J19" s="23">
        <v>3.0136678353231E-2</v>
      </c>
      <c r="K19" s="23">
        <v>4.8474009091201503E-2</v>
      </c>
      <c r="L19" s="23">
        <v>4.7710588111605903E-2</v>
      </c>
      <c r="M19" s="23"/>
      <c r="N19" s="23">
        <v>3.09522792678158E-2</v>
      </c>
      <c r="O19" s="23">
        <v>3.54327634433751E-2</v>
      </c>
      <c r="P19" s="23">
        <v>2.45737874727638E-2</v>
      </c>
      <c r="Q19" s="23">
        <v>3.6066486518319903E-2</v>
      </c>
      <c r="R19" s="23"/>
      <c r="S19" s="23">
        <v>2.2296159976647599E-2</v>
      </c>
      <c r="T19" s="23">
        <v>4.9999624984885298E-2</v>
      </c>
      <c r="U19" s="23">
        <v>5.1788906530467402E-2</v>
      </c>
      <c r="V19" s="23">
        <v>5.12497239007541E-2</v>
      </c>
      <c r="W19" s="23">
        <v>1.9328789792416701E-2</v>
      </c>
      <c r="X19" s="23">
        <v>0</v>
      </c>
      <c r="Y19" s="23">
        <v>2.1811148597044399E-2</v>
      </c>
      <c r="Z19" s="23">
        <v>0</v>
      </c>
      <c r="AA19" s="23">
        <v>7.2962162709791306E-2</v>
      </c>
      <c r="AB19" s="23">
        <v>2.4590642100121799E-2</v>
      </c>
      <c r="AC19" s="23">
        <v>3.1842595366905202E-2</v>
      </c>
      <c r="AD19" s="23">
        <v>0</v>
      </c>
      <c r="AE19" s="23"/>
      <c r="AF19" s="23">
        <v>5.0729588048036997E-2</v>
      </c>
      <c r="AG19" s="23">
        <v>1.34585349188773E-2</v>
      </c>
      <c r="AH19" s="23">
        <v>3.2921535043580502E-2</v>
      </c>
      <c r="AI19" s="23">
        <v>4.8741418279066799E-2</v>
      </c>
      <c r="AJ19" s="23"/>
      <c r="AK19" s="23">
        <v>3.7359584685173898E-2</v>
      </c>
      <c r="AL19" s="23">
        <v>7.5874451119502598E-3</v>
      </c>
      <c r="AM19" s="23">
        <v>5.7899274954217102E-2</v>
      </c>
      <c r="AN19" s="23">
        <v>5.3511872940669801E-2</v>
      </c>
      <c r="AO19" s="23"/>
      <c r="AP19" s="23">
        <v>5.2399744569145201E-2</v>
      </c>
      <c r="AQ19" s="23">
        <v>5.0614226604527501E-3</v>
      </c>
      <c r="AR19" s="23">
        <v>4.6527542863777402E-2</v>
      </c>
      <c r="AS19" s="23"/>
      <c r="AT19" s="23">
        <v>3.4050600496686997E-2</v>
      </c>
      <c r="AU19" s="23" t="s">
        <v>80</v>
      </c>
      <c r="AV19" s="23"/>
      <c r="AW19" s="23">
        <v>2.83654698825722E-2</v>
      </c>
      <c r="AX19" s="23">
        <v>5.3532470061281499E-2</v>
      </c>
      <c r="AY19" s="23"/>
      <c r="AZ19" s="23">
        <v>2.8749888495309999E-2</v>
      </c>
      <c r="BA19" s="23">
        <v>3.8358094770673902E-2</v>
      </c>
    </row>
    <row r="20" spans="2:53" x14ac:dyDescent="0.35">
      <c r="B20" s="34" t="s">
        <v>561</v>
      </c>
    </row>
    <row r="21" spans="2:53" x14ac:dyDescent="0.35">
      <c r="B21" t="s">
        <v>76</v>
      </c>
    </row>
    <row r="22" spans="2:53" x14ac:dyDescent="0.35">
      <c r="B22" t="s">
        <v>77</v>
      </c>
    </row>
    <row r="24" spans="2:53" x14ac:dyDescent="0.35">
      <c r="B24"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BA18"/>
  <sheetViews>
    <sheetView showGridLines="0" workbookViewId="0">
      <pane xSplit="2" topLeftCell="C1" activePane="topRight" state="frozen"/>
      <selection pane="topRight" activeCell="AD7" sqref="AD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188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ht="29" x14ac:dyDescent="0.35">
      <c r="B9" s="15" t="s">
        <v>184</v>
      </c>
      <c r="C9" s="14">
        <v>0.44648138265450199</v>
      </c>
      <c r="D9" s="14">
        <v>0.41628988717659898</v>
      </c>
      <c r="E9" s="14">
        <v>0.47848228630492901</v>
      </c>
      <c r="F9" s="14"/>
      <c r="G9" s="14">
        <v>0.37500846433962198</v>
      </c>
      <c r="H9" s="14">
        <v>0.36499595197465401</v>
      </c>
      <c r="I9" s="14">
        <v>0.39671242558007302</v>
      </c>
      <c r="J9" s="14">
        <v>0.57882585653886798</v>
      </c>
      <c r="K9" s="14">
        <v>0.47472474023798999</v>
      </c>
      <c r="L9" s="14">
        <v>0.48290956048294698</v>
      </c>
      <c r="M9" s="14"/>
      <c r="N9" s="14">
        <v>0.39152757222088103</v>
      </c>
      <c r="O9" s="14">
        <v>0.42444874417343498</v>
      </c>
      <c r="P9" s="14">
        <v>0.50355363334794301</v>
      </c>
      <c r="Q9" s="14">
        <v>0.53515457438982506</v>
      </c>
      <c r="R9" s="14"/>
      <c r="S9" s="14">
        <v>0.40155643499530302</v>
      </c>
      <c r="T9" s="14">
        <v>0.48055404121106898</v>
      </c>
      <c r="U9" s="14">
        <v>0.49612081089373</v>
      </c>
      <c r="V9" s="14">
        <v>0.38092447216158898</v>
      </c>
      <c r="W9" s="14">
        <v>0.41421666096103699</v>
      </c>
      <c r="X9" s="14">
        <v>0.39201876273393099</v>
      </c>
      <c r="Y9" s="14">
        <v>0.33242108036545998</v>
      </c>
      <c r="Z9" s="14">
        <v>0.58411100745154099</v>
      </c>
      <c r="AA9" s="14">
        <v>0.56206531407045501</v>
      </c>
      <c r="AB9" s="14">
        <v>0.40726208113794998</v>
      </c>
      <c r="AC9" s="14">
        <v>0.48508625199682098</v>
      </c>
      <c r="AD9" s="14">
        <v>0.49147828558760198</v>
      </c>
      <c r="AE9" s="14"/>
      <c r="AF9" s="14">
        <v>0.43635508393545103</v>
      </c>
      <c r="AG9" s="14">
        <v>0.46192687108771902</v>
      </c>
      <c r="AH9" s="14">
        <v>0.40502161836879402</v>
      </c>
      <c r="AI9" s="14">
        <v>0.45170002750903299</v>
      </c>
      <c r="AJ9" s="14"/>
      <c r="AK9" s="14">
        <v>0.39217689375652098</v>
      </c>
      <c r="AL9" s="14">
        <v>0.43498131720928501</v>
      </c>
      <c r="AM9" s="14">
        <v>0.49260222273555698</v>
      </c>
      <c r="AN9" s="14">
        <v>0.37669788895187101</v>
      </c>
      <c r="AO9" s="14"/>
      <c r="AP9" s="14">
        <v>0.39566191875818202</v>
      </c>
      <c r="AQ9" s="14">
        <v>0.39600543221224299</v>
      </c>
      <c r="AR9" s="14">
        <v>0.49362611544726598</v>
      </c>
      <c r="AS9" s="14"/>
      <c r="AT9" s="14">
        <v>0.44648138265450199</v>
      </c>
      <c r="AU9" s="14" t="s">
        <v>80</v>
      </c>
      <c r="AV9" s="14"/>
      <c r="AW9" s="14">
        <v>0.44439681344610699</v>
      </c>
      <c r="AX9" s="14">
        <v>0.314012092582244</v>
      </c>
      <c r="AY9" s="14"/>
      <c r="AZ9" s="14">
        <v>0.49374747585955298</v>
      </c>
      <c r="BA9" s="14">
        <v>0.408071745273411</v>
      </c>
    </row>
    <row r="10" spans="2:53" ht="29" x14ac:dyDescent="0.35">
      <c r="B10" s="15" t="s">
        <v>185</v>
      </c>
      <c r="C10" s="14">
        <v>0.33729916898974099</v>
      </c>
      <c r="D10" s="14">
        <v>0.35347568988685701</v>
      </c>
      <c r="E10" s="14">
        <v>0.3202817829656</v>
      </c>
      <c r="F10" s="14"/>
      <c r="G10" s="14">
        <v>0.418475874256443</v>
      </c>
      <c r="H10" s="14">
        <v>0.34522489743718299</v>
      </c>
      <c r="I10" s="14">
        <v>0.34612276659282698</v>
      </c>
      <c r="J10" s="14">
        <v>0.29858381653881799</v>
      </c>
      <c r="K10" s="14">
        <v>0.30328506310242598</v>
      </c>
      <c r="L10" s="14">
        <v>0.32867666691547098</v>
      </c>
      <c r="M10" s="14"/>
      <c r="N10" s="14">
        <v>0.35884426173108502</v>
      </c>
      <c r="O10" s="14">
        <v>0.34254398265505098</v>
      </c>
      <c r="P10" s="14">
        <v>0.31434720452811399</v>
      </c>
      <c r="Q10" s="14">
        <v>0.31815940182751201</v>
      </c>
      <c r="R10" s="14"/>
      <c r="S10" s="14">
        <v>0.29904668787415301</v>
      </c>
      <c r="T10" s="14">
        <v>0.33028858506672398</v>
      </c>
      <c r="U10" s="14">
        <v>0.30053103749899501</v>
      </c>
      <c r="V10" s="14">
        <v>0.36436709321559002</v>
      </c>
      <c r="W10" s="14">
        <v>0.37591503031594697</v>
      </c>
      <c r="X10" s="14">
        <v>0.33337284342963902</v>
      </c>
      <c r="Y10" s="14">
        <v>0.462409261477637</v>
      </c>
      <c r="Z10" s="14">
        <v>0.200620107501671</v>
      </c>
      <c r="AA10" s="14">
        <v>0.27010408806481501</v>
      </c>
      <c r="AB10" s="14">
        <v>0.46180755371399401</v>
      </c>
      <c r="AC10" s="14">
        <v>0.42035272786221201</v>
      </c>
      <c r="AD10" s="14">
        <v>0.32719043351997401</v>
      </c>
      <c r="AE10" s="14"/>
      <c r="AF10" s="14">
        <v>0.353265980256949</v>
      </c>
      <c r="AG10" s="14">
        <v>0.338943785384753</v>
      </c>
      <c r="AH10" s="14">
        <v>0.35390833181255099</v>
      </c>
      <c r="AI10" s="14">
        <v>0.239448905323079</v>
      </c>
      <c r="AJ10" s="14"/>
      <c r="AK10" s="14">
        <v>0.343483616881469</v>
      </c>
      <c r="AL10" s="14">
        <v>0.33429395783070398</v>
      </c>
      <c r="AM10" s="14">
        <v>0.334005742999886</v>
      </c>
      <c r="AN10" s="14">
        <v>0.41160235380833199</v>
      </c>
      <c r="AO10" s="14"/>
      <c r="AP10" s="14">
        <v>0.32865908893061901</v>
      </c>
      <c r="AQ10" s="14">
        <v>0.371833156912241</v>
      </c>
      <c r="AR10" s="14">
        <v>0.32249291024237298</v>
      </c>
      <c r="AS10" s="14"/>
      <c r="AT10" s="14">
        <v>0.33729916898974099</v>
      </c>
      <c r="AU10" s="14" t="s">
        <v>80</v>
      </c>
      <c r="AV10" s="14"/>
      <c r="AW10" s="14">
        <v>0.34117130714053701</v>
      </c>
      <c r="AX10" s="14">
        <v>0.40260769463265</v>
      </c>
      <c r="AY10" s="14"/>
      <c r="AZ10" s="14">
        <v>0.30637180147218901</v>
      </c>
      <c r="BA10" s="14">
        <v>0.36243153959518698</v>
      </c>
    </row>
    <row r="11" spans="2:53" ht="29" x14ac:dyDescent="0.35">
      <c r="B11" s="15" t="s">
        <v>186</v>
      </c>
      <c r="C11" s="14">
        <v>0.14178567179753801</v>
      </c>
      <c r="D11" s="14">
        <v>0.163943992599132</v>
      </c>
      <c r="E11" s="14">
        <v>0.11746422740581799</v>
      </c>
      <c r="F11" s="14"/>
      <c r="G11" s="14">
        <v>0.142342280568448</v>
      </c>
      <c r="H11" s="14">
        <v>0.185511751901375</v>
      </c>
      <c r="I11" s="14">
        <v>0.18177045295695199</v>
      </c>
      <c r="J11" s="14">
        <v>7.6660311349838806E-2</v>
      </c>
      <c r="K11" s="14">
        <v>0.15092156785316799</v>
      </c>
      <c r="L11" s="14">
        <v>0.11276231549419</v>
      </c>
      <c r="M11" s="14"/>
      <c r="N11" s="14">
        <v>0.17919646174295001</v>
      </c>
      <c r="O11" s="14">
        <v>0.13285871941944299</v>
      </c>
      <c r="P11" s="14">
        <v>0.113648495502845</v>
      </c>
      <c r="Q11" s="14">
        <v>9.8946237358676803E-2</v>
      </c>
      <c r="R11" s="14"/>
      <c r="S11" s="14">
        <v>0.21407843406587401</v>
      </c>
      <c r="T11" s="14">
        <v>0.1177583402213</v>
      </c>
      <c r="U11" s="14">
        <v>0.10283621229253</v>
      </c>
      <c r="V11" s="14">
        <v>0.204025590868741</v>
      </c>
      <c r="W11" s="14">
        <v>0.167505785449411</v>
      </c>
      <c r="X11" s="14">
        <v>0.153208450576237</v>
      </c>
      <c r="Y11" s="14">
        <v>0.115343914283763</v>
      </c>
      <c r="Z11" s="14">
        <v>0.10559009497673</v>
      </c>
      <c r="AA11" s="14">
        <v>0.143311003466492</v>
      </c>
      <c r="AB11" s="14">
        <v>7.7954742826303006E-2</v>
      </c>
      <c r="AC11" s="14">
        <v>0</v>
      </c>
      <c r="AD11" s="14">
        <v>9.5763607311194002E-2</v>
      </c>
      <c r="AE11" s="14"/>
      <c r="AF11" s="14">
        <v>0.12850945376037101</v>
      </c>
      <c r="AG11" s="14">
        <v>0.14343243793103599</v>
      </c>
      <c r="AH11" s="14">
        <v>0.17715997347021301</v>
      </c>
      <c r="AI11" s="14">
        <v>0.15000964383047399</v>
      </c>
      <c r="AJ11" s="14"/>
      <c r="AK11" s="14">
        <v>0.183440977750818</v>
      </c>
      <c r="AL11" s="14">
        <v>0.174301447555089</v>
      </c>
      <c r="AM11" s="14">
        <v>0.104515482571634</v>
      </c>
      <c r="AN11" s="14">
        <v>0.146507045925584</v>
      </c>
      <c r="AO11" s="14"/>
      <c r="AP11" s="14">
        <v>0.18634067472254401</v>
      </c>
      <c r="AQ11" s="14">
        <v>0.16133667464257501</v>
      </c>
      <c r="AR11" s="14">
        <v>0.13094595303015599</v>
      </c>
      <c r="AS11" s="14"/>
      <c r="AT11" s="14">
        <v>0.14178567179753801</v>
      </c>
      <c r="AU11" s="14" t="s">
        <v>80</v>
      </c>
      <c r="AV11" s="14"/>
      <c r="AW11" s="14">
        <v>0.14527797662062999</v>
      </c>
      <c r="AX11" s="14">
        <v>0.16455892105178399</v>
      </c>
      <c r="AY11" s="14"/>
      <c r="AZ11" s="14">
        <v>0.138623497502393</v>
      </c>
      <c r="BA11" s="14">
        <v>0.14435533558348801</v>
      </c>
    </row>
    <row r="12" spans="2:53" ht="29" x14ac:dyDescent="0.35">
      <c r="B12" s="15" t="s">
        <v>187</v>
      </c>
      <c r="C12" s="14">
        <v>5.41235729220121E-2</v>
      </c>
      <c r="D12" s="14">
        <v>5.26246530452553E-2</v>
      </c>
      <c r="E12" s="14">
        <v>5.5970030606239202E-2</v>
      </c>
      <c r="F12" s="14"/>
      <c r="G12" s="14">
        <v>2.4996136809841502E-2</v>
      </c>
      <c r="H12" s="14">
        <v>8.7927097549062805E-2</v>
      </c>
      <c r="I12" s="14">
        <v>5.0828317073522498E-2</v>
      </c>
      <c r="J12" s="14">
        <v>4.5930015572474801E-2</v>
      </c>
      <c r="K12" s="14">
        <v>4.1111364288181199E-2</v>
      </c>
      <c r="L12" s="14">
        <v>5.8268614669229897E-2</v>
      </c>
      <c r="M12" s="14"/>
      <c r="N12" s="14">
        <v>5.6622378168168203E-2</v>
      </c>
      <c r="O12" s="14">
        <v>8.1419365064671304E-2</v>
      </c>
      <c r="P12" s="14">
        <v>4.3629947479984901E-2</v>
      </c>
      <c r="Q12" s="14">
        <v>2.1020847015786999E-2</v>
      </c>
      <c r="R12" s="14"/>
      <c r="S12" s="14">
        <v>5.4199376420052597E-2</v>
      </c>
      <c r="T12" s="14">
        <v>5.1946395477402103E-2</v>
      </c>
      <c r="U12" s="14">
        <v>8.1701121115596104E-2</v>
      </c>
      <c r="V12" s="14">
        <v>1.60984390608786E-2</v>
      </c>
      <c r="W12" s="14">
        <v>1.9328789792416701E-2</v>
      </c>
      <c r="X12" s="14">
        <v>0.10630183841124501</v>
      </c>
      <c r="Y12" s="14">
        <v>8.9825743873140407E-2</v>
      </c>
      <c r="Z12" s="14">
        <v>0.109678790070059</v>
      </c>
      <c r="AA12" s="14">
        <v>2.45195943982385E-2</v>
      </c>
      <c r="AB12" s="14">
        <v>5.2975622321752798E-2</v>
      </c>
      <c r="AC12" s="14">
        <v>0</v>
      </c>
      <c r="AD12" s="14">
        <v>8.5567673581229603E-2</v>
      </c>
      <c r="AE12" s="14"/>
      <c r="AF12" s="14">
        <v>6.1831782493671501E-2</v>
      </c>
      <c r="AG12" s="14">
        <v>4.1386483640792997E-2</v>
      </c>
      <c r="AH12" s="14">
        <v>4.7938991628770397E-2</v>
      </c>
      <c r="AI12" s="14">
        <v>8.9641374029095403E-2</v>
      </c>
      <c r="AJ12" s="14"/>
      <c r="AK12" s="14">
        <v>5.5555595934586102E-2</v>
      </c>
      <c r="AL12" s="14">
        <v>4.3958105244269997E-2</v>
      </c>
      <c r="AM12" s="14">
        <v>6.8876551692923296E-2</v>
      </c>
      <c r="AN12" s="14">
        <v>3.9067189878692003E-2</v>
      </c>
      <c r="AO12" s="14"/>
      <c r="AP12" s="14">
        <v>5.1851652735120601E-2</v>
      </c>
      <c r="AQ12" s="14">
        <v>5.43396759641529E-2</v>
      </c>
      <c r="AR12" s="14">
        <v>4.5395836745505298E-2</v>
      </c>
      <c r="AS12" s="14"/>
      <c r="AT12" s="14">
        <v>5.41235729220121E-2</v>
      </c>
      <c r="AU12" s="14" t="s">
        <v>80</v>
      </c>
      <c r="AV12" s="14"/>
      <c r="AW12" s="14">
        <v>5.4845965844087699E-2</v>
      </c>
      <c r="AX12" s="14">
        <v>6.4010114892222095E-2</v>
      </c>
      <c r="AY12" s="14"/>
      <c r="AZ12" s="14">
        <v>4.1853667870876798E-2</v>
      </c>
      <c r="BA12" s="14">
        <v>6.4094411884098396E-2</v>
      </c>
    </row>
    <row r="13" spans="2:53" x14ac:dyDescent="0.35">
      <c r="B13" s="15" t="s">
        <v>71</v>
      </c>
      <c r="C13" s="23">
        <v>2.03102036362072E-2</v>
      </c>
      <c r="D13" s="23">
        <v>1.3665777292156799E-2</v>
      </c>
      <c r="E13" s="23">
        <v>2.7801672717414301E-2</v>
      </c>
      <c r="F13" s="23"/>
      <c r="G13" s="23">
        <v>3.9177244025646797E-2</v>
      </c>
      <c r="H13" s="23">
        <v>1.6340301137725E-2</v>
      </c>
      <c r="I13" s="23">
        <v>2.4566037796626101E-2</v>
      </c>
      <c r="J13" s="23">
        <v>0</v>
      </c>
      <c r="K13" s="23">
        <v>2.9957264518235001E-2</v>
      </c>
      <c r="L13" s="23">
        <v>1.7382842438161301E-2</v>
      </c>
      <c r="M13" s="23"/>
      <c r="N13" s="23">
        <v>1.38093261369164E-2</v>
      </c>
      <c r="O13" s="23">
        <v>1.8729188687398899E-2</v>
      </c>
      <c r="P13" s="23">
        <v>2.48207191411133E-2</v>
      </c>
      <c r="Q13" s="23">
        <v>2.6718939408199201E-2</v>
      </c>
      <c r="R13" s="23"/>
      <c r="S13" s="23">
        <v>3.1119066644617902E-2</v>
      </c>
      <c r="T13" s="23">
        <v>1.94526380235048E-2</v>
      </c>
      <c r="U13" s="23">
        <v>1.8810818199148299E-2</v>
      </c>
      <c r="V13" s="23">
        <v>3.45844046932006E-2</v>
      </c>
      <c r="W13" s="23">
        <v>2.3033733481188499E-2</v>
      </c>
      <c r="X13" s="23">
        <v>1.50981048489481E-2</v>
      </c>
      <c r="Y13" s="23">
        <v>0</v>
      </c>
      <c r="Z13" s="23">
        <v>0</v>
      </c>
      <c r="AA13" s="23">
        <v>0</v>
      </c>
      <c r="AB13" s="23">
        <v>0</v>
      </c>
      <c r="AC13" s="23">
        <v>9.4561020140966304E-2</v>
      </c>
      <c r="AD13" s="23">
        <v>0</v>
      </c>
      <c r="AE13" s="23"/>
      <c r="AF13" s="23">
        <v>2.00376995535579E-2</v>
      </c>
      <c r="AG13" s="23">
        <v>1.43104219556991E-2</v>
      </c>
      <c r="AH13" s="23">
        <v>1.5971084719671499E-2</v>
      </c>
      <c r="AI13" s="23">
        <v>6.9200049308318606E-2</v>
      </c>
      <c r="AJ13" s="23"/>
      <c r="AK13" s="23">
        <v>2.5342915676605401E-2</v>
      </c>
      <c r="AL13" s="23">
        <v>1.24651721606514E-2</v>
      </c>
      <c r="AM13" s="23">
        <v>0</v>
      </c>
      <c r="AN13" s="23">
        <v>2.61255214355216E-2</v>
      </c>
      <c r="AO13" s="23"/>
      <c r="AP13" s="23">
        <v>3.7486664853534898E-2</v>
      </c>
      <c r="AQ13" s="23">
        <v>1.6485060268788598E-2</v>
      </c>
      <c r="AR13" s="23">
        <v>7.5391845347002702E-3</v>
      </c>
      <c r="AS13" s="23"/>
      <c r="AT13" s="23">
        <v>2.03102036362072E-2</v>
      </c>
      <c r="AU13" s="23" t="s">
        <v>80</v>
      </c>
      <c r="AV13" s="23"/>
      <c r="AW13" s="23">
        <v>1.43079369486385E-2</v>
      </c>
      <c r="AX13" s="23">
        <v>5.4811176841099402E-2</v>
      </c>
      <c r="AY13" s="23"/>
      <c r="AZ13" s="23">
        <v>1.9403557294989E-2</v>
      </c>
      <c r="BA13" s="23">
        <v>2.1046967663815998E-2</v>
      </c>
    </row>
    <row r="14" spans="2:53" x14ac:dyDescent="0.35">
      <c r="B14" s="34" t="s">
        <v>561</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A923"/>
  <sheetViews>
    <sheetView showGridLines="0" zoomScale="98" workbookViewId="0">
      <pane xSplit="2" ySplit="8" topLeftCell="C667" activePane="bottomRight" state="frozen"/>
      <selection pane="topRight"/>
      <selection pane="bottomLeft"/>
      <selection pane="bottomRight" activeCell="C675" sqref="C675"/>
    </sheetView>
  </sheetViews>
  <sheetFormatPr defaultColWidth="10.90625" defaultRowHeight="14.5" x14ac:dyDescent="0.35"/>
  <cols>
    <col min="1" max="1" width="10.90625" customWidth="1"/>
    <col min="2" max="2" width="20.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5" t="s">
        <v>560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13"/>
      <c r="C5" s="13"/>
      <c r="D5" s="28" t="s">
        <v>53</v>
      </c>
      <c r="E5" s="28"/>
      <c r="F5" s="13"/>
      <c r="G5" s="28" t="s">
        <v>54</v>
      </c>
      <c r="H5" s="28"/>
      <c r="I5" s="28"/>
      <c r="J5" s="28"/>
      <c r="K5" s="28"/>
      <c r="L5" s="28"/>
      <c r="M5" s="13"/>
      <c r="N5" s="28" t="s">
        <v>55</v>
      </c>
      <c r="O5" s="28"/>
      <c r="P5" s="28"/>
      <c r="Q5" s="28"/>
      <c r="R5" s="13"/>
      <c r="S5" s="28" t="s">
        <v>56</v>
      </c>
      <c r="T5" s="28"/>
      <c r="U5" s="28"/>
      <c r="V5" s="28"/>
      <c r="W5" s="28"/>
      <c r="X5" s="28"/>
      <c r="Y5" s="28"/>
      <c r="Z5" s="28"/>
      <c r="AA5" s="28"/>
      <c r="AB5" s="28"/>
      <c r="AC5" s="28"/>
      <c r="AD5" s="28"/>
      <c r="AE5" s="13"/>
      <c r="AF5" s="28" t="s">
        <v>57</v>
      </c>
      <c r="AG5" s="28"/>
      <c r="AH5" s="28"/>
      <c r="AI5" s="28"/>
      <c r="AJ5" s="13"/>
      <c r="AK5" s="28" t="s">
        <v>58</v>
      </c>
      <c r="AL5" s="28"/>
      <c r="AM5" s="28"/>
      <c r="AN5" s="28"/>
      <c r="AO5" s="13"/>
      <c r="AP5" s="28" t="s">
        <v>59</v>
      </c>
      <c r="AQ5" s="28"/>
      <c r="AR5" s="28"/>
      <c r="AS5" s="13"/>
      <c r="AT5" s="28" t="s">
        <v>60</v>
      </c>
      <c r="AU5" s="28"/>
      <c r="AV5" s="13"/>
      <c r="AW5" s="28" t="s">
        <v>61</v>
      </c>
      <c r="AX5" s="28"/>
      <c r="AY5" s="13"/>
      <c r="AZ5" s="28" t="s">
        <v>62</v>
      </c>
      <c r="BA5" s="28"/>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2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2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11" spans="2:53" x14ac:dyDescent="0.35">
      <c r="B11" s="6" t="s">
        <v>81</v>
      </c>
    </row>
    <row r="12" spans="2:53" x14ac:dyDescent="0.35">
      <c r="B12" s="24" t="s">
        <v>78</v>
      </c>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row>
    <row r="13" spans="2:53" x14ac:dyDescent="0.35">
      <c r="B13" t="s">
        <v>66</v>
      </c>
      <c r="C13" s="14">
        <v>0.358947239643713</v>
      </c>
      <c r="D13" s="14">
        <v>0.42504051177761198</v>
      </c>
      <c r="E13" s="14">
        <v>0.294782358927838</v>
      </c>
      <c r="F13" s="14"/>
      <c r="G13" s="14">
        <v>0.17584207706121599</v>
      </c>
      <c r="H13" s="14">
        <v>0.26215295946471001</v>
      </c>
      <c r="I13" s="14">
        <v>0.27883500004330303</v>
      </c>
      <c r="J13" s="14">
        <v>0.29222980992894998</v>
      </c>
      <c r="K13" s="14">
        <v>0.48269289143140898</v>
      </c>
      <c r="L13" s="14">
        <v>0.59522802957545595</v>
      </c>
      <c r="M13" s="14"/>
      <c r="N13" s="14">
        <v>0.48398393792485001</v>
      </c>
      <c r="O13" s="14">
        <v>0.38416787135878799</v>
      </c>
      <c r="P13" s="14">
        <v>0.32085809365240098</v>
      </c>
      <c r="Q13" s="14">
        <v>0.22997191806373299</v>
      </c>
      <c r="R13" s="14"/>
      <c r="S13" s="14">
        <v>0.328979980975451</v>
      </c>
      <c r="T13" s="14">
        <v>0.40912659990685202</v>
      </c>
      <c r="U13" s="14">
        <v>0.390538370433205</v>
      </c>
      <c r="V13" s="14">
        <v>0.38337818285469599</v>
      </c>
      <c r="W13" s="14">
        <v>0.28222596417034601</v>
      </c>
      <c r="X13" s="14">
        <v>0.34302319235538298</v>
      </c>
      <c r="Y13" s="14">
        <v>0.32554358381111398</v>
      </c>
      <c r="Z13" s="14">
        <v>0.41442422924842298</v>
      </c>
      <c r="AA13" s="14">
        <v>0.383584875457397</v>
      </c>
      <c r="AB13" s="14">
        <v>0.36279661410525099</v>
      </c>
      <c r="AC13" s="14">
        <v>0.32504642740523298</v>
      </c>
      <c r="AD13" s="14">
        <v>0.321704467374614</v>
      </c>
      <c r="AE13" s="14"/>
      <c r="AF13" s="14">
        <v>0.49159034571077598</v>
      </c>
      <c r="AG13" s="14">
        <v>0.29200402497947098</v>
      </c>
      <c r="AH13" s="14">
        <v>0.47715861717713898</v>
      </c>
      <c r="AI13" s="14">
        <v>0.247828311569949</v>
      </c>
      <c r="AJ13" s="14"/>
      <c r="AK13" s="14">
        <v>0.51653310309779399</v>
      </c>
      <c r="AL13" s="14">
        <v>0.32839050681992898</v>
      </c>
      <c r="AM13" s="14">
        <v>0.328792205266771</v>
      </c>
      <c r="AN13" s="14">
        <v>0.45379999587904402</v>
      </c>
      <c r="AO13" s="14"/>
      <c r="AP13" s="14">
        <v>0.481792524537208</v>
      </c>
      <c r="AQ13" s="14">
        <v>0.328412457249256</v>
      </c>
      <c r="AR13" s="14">
        <v>0.37303731124942002</v>
      </c>
      <c r="AS13" s="14"/>
      <c r="AT13" s="14">
        <v>0.45391598823229201</v>
      </c>
      <c r="AU13" s="14">
        <v>0.31475430499257301</v>
      </c>
      <c r="AV13" s="14"/>
      <c r="AW13" s="14">
        <v>0.38679512798695098</v>
      </c>
      <c r="AX13" s="14">
        <v>0.28157266843815798</v>
      </c>
      <c r="AY13" s="14"/>
      <c r="AZ13" s="14">
        <v>0.37897471218754197</v>
      </c>
      <c r="BA13" s="14">
        <v>0.3419780828797</v>
      </c>
    </row>
    <row r="14" spans="2:53" x14ac:dyDescent="0.35">
      <c r="B14" t="s">
        <v>67</v>
      </c>
      <c r="C14" s="14">
        <v>0.24707285118022301</v>
      </c>
      <c r="D14" s="14">
        <v>0.27034117731100499</v>
      </c>
      <c r="E14" s="14">
        <v>0.224334754639992</v>
      </c>
      <c r="F14" s="14"/>
      <c r="G14" s="14">
        <v>0.27802323918854899</v>
      </c>
      <c r="H14" s="14">
        <v>0.27871735748515902</v>
      </c>
      <c r="I14" s="14">
        <v>0.25639151601442001</v>
      </c>
      <c r="J14" s="14">
        <v>0.24784957275914399</v>
      </c>
      <c r="K14" s="14">
        <v>0.209257169331623</v>
      </c>
      <c r="L14" s="14">
        <v>0.218043291864192</v>
      </c>
      <c r="M14" s="14"/>
      <c r="N14" s="14">
        <v>0.27260877669787498</v>
      </c>
      <c r="O14" s="14">
        <v>0.269408141128189</v>
      </c>
      <c r="P14" s="14">
        <v>0.27980592249390002</v>
      </c>
      <c r="Q14" s="14">
        <v>0.166552750644753</v>
      </c>
      <c r="R14" s="14"/>
      <c r="S14" s="14">
        <v>0.26695474167911198</v>
      </c>
      <c r="T14" s="14">
        <v>0.247234715130286</v>
      </c>
      <c r="U14" s="14">
        <v>0.22849646006799601</v>
      </c>
      <c r="V14" s="14">
        <v>0.24736907894850399</v>
      </c>
      <c r="W14" s="14">
        <v>0.35037563383044901</v>
      </c>
      <c r="X14" s="14">
        <v>0.27049506313821797</v>
      </c>
      <c r="Y14" s="14">
        <v>0.19609036516214201</v>
      </c>
      <c r="Z14" s="14">
        <v>0.140217942028878</v>
      </c>
      <c r="AA14" s="14">
        <v>0.221906388535413</v>
      </c>
      <c r="AB14" s="14">
        <v>0.27172986226199902</v>
      </c>
      <c r="AC14" s="14">
        <v>0.236834411135632</v>
      </c>
      <c r="AD14" s="14">
        <v>0.203260897158306</v>
      </c>
      <c r="AE14" s="14"/>
      <c r="AF14" s="14">
        <v>0.244812528834118</v>
      </c>
      <c r="AG14" s="14">
        <v>0.29880108552315499</v>
      </c>
      <c r="AH14" s="14">
        <v>0.28306658159329101</v>
      </c>
      <c r="AI14" s="14">
        <v>0.18614941637458901</v>
      </c>
      <c r="AJ14" s="14"/>
      <c r="AK14" s="14">
        <v>0.25930457835063198</v>
      </c>
      <c r="AL14" s="14">
        <v>0.29258361311180497</v>
      </c>
      <c r="AM14" s="14">
        <v>0.230678225578583</v>
      </c>
      <c r="AN14" s="14">
        <v>0.27670343316828599</v>
      </c>
      <c r="AO14" s="14"/>
      <c r="AP14" s="14">
        <v>0.252642293684881</v>
      </c>
      <c r="AQ14" s="14">
        <v>0.30856542805149101</v>
      </c>
      <c r="AR14" s="14">
        <v>0.242479341744989</v>
      </c>
      <c r="AS14" s="14"/>
      <c r="AT14" s="14">
        <v>0.25661180614776202</v>
      </c>
      <c r="AU14" s="14">
        <v>0.24147222413438599</v>
      </c>
      <c r="AV14" s="14"/>
      <c r="AW14" s="14">
        <v>0.26378862365739503</v>
      </c>
      <c r="AX14" s="14">
        <v>0.228142644219612</v>
      </c>
      <c r="AY14" s="14"/>
      <c r="AZ14" s="14">
        <v>0.23434185467069199</v>
      </c>
      <c r="BA14" s="14">
        <v>0.25785974778235699</v>
      </c>
    </row>
    <row r="15" spans="2:53" x14ac:dyDescent="0.35">
      <c r="B15" t="s">
        <v>68</v>
      </c>
      <c r="C15" s="14">
        <v>0.14362310879280901</v>
      </c>
      <c r="D15" s="14">
        <v>0.129167368044937</v>
      </c>
      <c r="E15" s="14">
        <v>0.15831562088768</v>
      </c>
      <c r="F15" s="14"/>
      <c r="G15" s="14">
        <v>0.15122419346910501</v>
      </c>
      <c r="H15" s="14">
        <v>0.15163115308060099</v>
      </c>
      <c r="I15" s="14">
        <v>0.16961524076942</v>
      </c>
      <c r="J15" s="14">
        <v>0.17745956781693401</v>
      </c>
      <c r="K15" s="14">
        <v>0.12638065242504101</v>
      </c>
      <c r="L15" s="14">
        <v>9.5053400944622599E-2</v>
      </c>
      <c r="M15" s="14"/>
      <c r="N15" s="14">
        <v>0.13763042376190199</v>
      </c>
      <c r="O15" s="14">
        <v>0.13066774784656701</v>
      </c>
      <c r="P15" s="14">
        <v>0.154985919941448</v>
      </c>
      <c r="Q15" s="14">
        <v>0.15444330946930401</v>
      </c>
      <c r="R15" s="14"/>
      <c r="S15" s="14">
        <v>0.16211539116186499</v>
      </c>
      <c r="T15" s="14">
        <v>0.148708494294539</v>
      </c>
      <c r="U15" s="14">
        <v>0.13952965640310599</v>
      </c>
      <c r="V15" s="14">
        <v>0.13884356342097701</v>
      </c>
      <c r="W15" s="14">
        <v>0.108773352604951</v>
      </c>
      <c r="X15" s="14">
        <v>9.4276202749732294E-2</v>
      </c>
      <c r="Y15" s="14">
        <v>0.13295754709413399</v>
      </c>
      <c r="Z15" s="14">
        <v>0.20571685023122699</v>
      </c>
      <c r="AA15" s="14">
        <v>0.16038013497872</v>
      </c>
      <c r="AB15" s="14">
        <v>0.163858707987418</v>
      </c>
      <c r="AC15" s="14">
        <v>0.102823477227507</v>
      </c>
      <c r="AD15" s="14">
        <v>0.18251210888764899</v>
      </c>
      <c r="AE15" s="14"/>
      <c r="AF15" s="14">
        <v>0.10048294759335499</v>
      </c>
      <c r="AG15" s="14">
        <v>0.157027703688423</v>
      </c>
      <c r="AH15" s="14">
        <v>0.110508085593441</v>
      </c>
      <c r="AI15" s="14">
        <v>0.18690344095228101</v>
      </c>
      <c r="AJ15" s="14"/>
      <c r="AK15" s="14">
        <v>8.8526999020928504E-2</v>
      </c>
      <c r="AL15" s="14">
        <v>0.14672531772057901</v>
      </c>
      <c r="AM15" s="14">
        <v>0.18923784228197399</v>
      </c>
      <c r="AN15" s="14">
        <v>0.110865373774471</v>
      </c>
      <c r="AO15" s="14"/>
      <c r="AP15" s="14">
        <v>0.10878907429362999</v>
      </c>
      <c r="AQ15" s="14">
        <v>0.15589980506048701</v>
      </c>
      <c r="AR15" s="14">
        <v>0.14120509580485799</v>
      </c>
      <c r="AS15" s="14"/>
      <c r="AT15" s="14">
        <v>0.13630242802603401</v>
      </c>
      <c r="AU15" s="14">
        <v>0.14323047183340801</v>
      </c>
      <c r="AV15" s="14"/>
      <c r="AW15" s="14">
        <v>0.135917157009391</v>
      </c>
      <c r="AX15" s="14">
        <v>0.127294801281646</v>
      </c>
      <c r="AY15" s="14"/>
      <c r="AZ15" s="14">
        <v>0.13584624584488</v>
      </c>
      <c r="BA15" s="14">
        <v>0.15021239789091301</v>
      </c>
    </row>
    <row r="16" spans="2:53" x14ac:dyDescent="0.35">
      <c r="B16" t="s">
        <v>69</v>
      </c>
      <c r="C16" s="14">
        <v>0.12754127996716799</v>
      </c>
      <c r="D16" s="14">
        <v>0.10220967986782099</v>
      </c>
      <c r="E16" s="14">
        <v>0.15279787141704301</v>
      </c>
      <c r="F16" s="14"/>
      <c r="G16" s="14">
        <v>0.260291236092492</v>
      </c>
      <c r="H16" s="14">
        <v>0.155296317189385</v>
      </c>
      <c r="I16" s="14">
        <v>0.14333342406059099</v>
      </c>
      <c r="J16" s="14">
        <v>0.120443617943417</v>
      </c>
      <c r="K16" s="14">
        <v>7.2782767010334204E-2</v>
      </c>
      <c r="L16" s="14">
        <v>4.6705380378479398E-2</v>
      </c>
      <c r="M16" s="14"/>
      <c r="N16" s="14">
        <v>5.4557298501573502E-2</v>
      </c>
      <c r="O16" s="14">
        <v>0.109909832381352</v>
      </c>
      <c r="P16" s="14">
        <v>0.14958912996666601</v>
      </c>
      <c r="Q16" s="14">
        <v>0.20602313486908</v>
      </c>
      <c r="R16" s="14"/>
      <c r="S16" s="14">
        <v>0.120222179195091</v>
      </c>
      <c r="T16" s="14">
        <v>0.114289080013581</v>
      </c>
      <c r="U16" s="14">
        <v>0.109390463399719</v>
      </c>
      <c r="V16" s="14">
        <v>0.142434387822999</v>
      </c>
      <c r="W16" s="14">
        <v>9.6454733642998003E-2</v>
      </c>
      <c r="X16" s="14">
        <v>0.13360087937266901</v>
      </c>
      <c r="Y16" s="14">
        <v>0.189254109446299</v>
      </c>
      <c r="Z16" s="14">
        <v>9.3726329247155599E-2</v>
      </c>
      <c r="AA16" s="14">
        <v>0.109367935362502</v>
      </c>
      <c r="AB16" s="14">
        <v>0.108193675450748</v>
      </c>
      <c r="AC16" s="14">
        <v>0.183813484314478</v>
      </c>
      <c r="AD16" s="14">
        <v>0.188220704587757</v>
      </c>
      <c r="AE16" s="14"/>
      <c r="AF16" s="14">
        <v>8.3474568609878202E-2</v>
      </c>
      <c r="AG16" s="14">
        <v>0.12667357339591201</v>
      </c>
      <c r="AH16" s="14">
        <v>6.6214211890423799E-2</v>
      </c>
      <c r="AI16" s="14">
        <v>0.169327524355946</v>
      </c>
      <c r="AJ16" s="14"/>
      <c r="AK16" s="14">
        <v>7.1941151328913905E-2</v>
      </c>
      <c r="AL16" s="14">
        <v>0.122454301701863</v>
      </c>
      <c r="AM16" s="14">
        <v>0.14458988492709901</v>
      </c>
      <c r="AN16" s="14">
        <v>7.1134911670798703E-2</v>
      </c>
      <c r="AO16" s="14"/>
      <c r="AP16" s="14">
        <v>9.4852711210795096E-2</v>
      </c>
      <c r="AQ16" s="14">
        <v>0.12110150949604299</v>
      </c>
      <c r="AR16" s="14">
        <v>0.121834078370348</v>
      </c>
      <c r="AS16" s="14"/>
      <c r="AT16" s="14">
        <v>8.9642591576749295E-2</v>
      </c>
      <c r="AU16" s="14">
        <v>0.14726440198846899</v>
      </c>
      <c r="AV16" s="14"/>
      <c r="AW16" s="14">
        <v>0.11879322373156399</v>
      </c>
      <c r="AX16" s="14">
        <v>0.12953720129966201</v>
      </c>
      <c r="AY16" s="14"/>
      <c r="AZ16" s="14">
        <v>0.12931887391383401</v>
      </c>
      <c r="BA16" s="14">
        <v>0.126035135331207</v>
      </c>
    </row>
    <row r="17" spans="2:53" x14ac:dyDescent="0.35">
      <c r="B17" t="s">
        <v>70</v>
      </c>
      <c r="C17" s="14">
        <v>0.11507507197419101</v>
      </c>
      <c r="D17" s="14">
        <v>7.0239231381520995E-2</v>
      </c>
      <c r="E17" s="14">
        <v>0.15736816581861601</v>
      </c>
      <c r="F17" s="14"/>
      <c r="G17" s="14">
        <v>0.12704961311353</v>
      </c>
      <c r="H17" s="14">
        <v>0.14084956136015001</v>
      </c>
      <c r="I17" s="14">
        <v>0.13776118114215899</v>
      </c>
      <c r="J17" s="14">
        <v>0.15644085103221</v>
      </c>
      <c r="K17" s="14">
        <v>0.10202109729542801</v>
      </c>
      <c r="L17" s="14">
        <v>4.2852049909569097E-2</v>
      </c>
      <c r="M17" s="14"/>
      <c r="N17" s="14">
        <v>4.4488733429866097E-2</v>
      </c>
      <c r="O17" s="14">
        <v>0.105846407285105</v>
      </c>
      <c r="P17" s="14">
        <v>8.3099360411230505E-2</v>
      </c>
      <c r="Q17" s="14">
        <v>0.229421745748076</v>
      </c>
      <c r="R17" s="14"/>
      <c r="S17" s="14">
        <v>0.107936902798713</v>
      </c>
      <c r="T17" s="14">
        <v>7.6580461163412605E-2</v>
      </c>
      <c r="U17" s="14">
        <v>0.115153588035175</v>
      </c>
      <c r="V17" s="14">
        <v>8.2155020691970296E-2</v>
      </c>
      <c r="W17" s="14">
        <v>0.16217031575125601</v>
      </c>
      <c r="X17" s="14">
        <v>0.147117250689553</v>
      </c>
      <c r="Y17" s="14">
        <v>0.14415221449246299</v>
      </c>
      <c r="Z17" s="14">
        <v>0.134752561044125</v>
      </c>
      <c r="AA17" s="14">
        <v>0.11598126035937301</v>
      </c>
      <c r="AB17" s="14">
        <v>9.3421140194584196E-2</v>
      </c>
      <c r="AC17" s="14">
        <v>0.15148219991715001</v>
      </c>
      <c r="AD17" s="14">
        <v>0.104301821991674</v>
      </c>
      <c r="AE17" s="14"/>
      <c r="AF17" s="14">
        <v>7.6838240063276497E-2</v>
      </c>
      <c r="AG17" s="14">
        <v>0.123584453648611</v>
      </c>
      <c r="AH17" s="14">
        <v>5.6501059782995598E-2</v>
      </c>
      <c r="AI17" s="14">
        <v>0.18885153612269601</v>
      </c>
      <c r="AJ17" s="14"/>
      <c r="AK17" s="14">
        <v>6.1183327110295602E-2</v>
      </c>
      <c r="AL17" s="14">
        <v>0.10831066500312</v>
      </c>
      <c r="AM17" s="14">
        <v>0.106701841945573</v>
      </c>
      <c r="AN17" s="14">
        <v>8.2377235800461496E-2</v>
      </c>
      <c r="AO17" s="14"/>
      <c r="AP17" s="14">
        <v>5.9181146027868101E-2</v>
      </c>
      <c r="AQ17" s="14">
        <v>8.6020800142724493E-2</v>
      </c>
      <c r="AR17" s="14">
        <v>0.119069872047948</v>
      </c>
      <c r="AS17" s="14"/>
      <c r="AT17" s="14">
        <v>5.9044245383606003E-2</v>
      </c>
      <c r="AU17" s="14">
        <v>0.145101100289661</v>
      </c>
      <c r="AV17" s="14"/>
      <c r="AW17" s="14">
        <v>8.9172208062927902E-2</v>
      </c>
      <c r="AX17" s="14">
        <v>0.216526477145836</v>
      </c>
      <c r="AY17" s="14"/>
      <c r="AZ17" s="14">
        <v>0.11637043153233199</v>
      </c>
      <c r="BA17" s="14">
        <v>0.113977521628798</v>
      </c>
    </row>
    <row r="18" spans="2:53" x14ac:dyDescent="0.35">
      <c r="B18" t="s">
        <v>71</v>
      </c>
      <c r="C18" s="14">
        <v>7.7404484418953402E-3</v>
      </c>
      <c r="D18" s="14">
        <v>3.00203161710343E-3</v>
      </c>
      <c r="E18" s="14">
        <v>1.24012283088309E-2</v>
      </c>
      <c r="F18" s="14"/>
      <c r="G18" s="14">
        <v>7.5696410751071898E-3</v>
      </c>
      <c r="H18" s="14">
        <v>1.1352651419995601E-2</v>
      </c>
      <c r="I18" s="14">
        <v>1.4063637970106801E-2</v>
      </c>
      <c r="J18" s="14">
        <v>5.5765805193448504E-3</v>
      </c>
      <c r="K18" s="14">
        <v>6.86542250616434E-3</v>
      </c>
      <c r="L18" s="14">
        <v>2.1178473276801E-3</v>
      </c>
      <c r="M18" s="14"/>
      <c r="N18" s="14">
        <v>6.73082968393382E-3</v>
      </c>
      <c r="O18" s="14">
        <v>0</v>
      </c>
      <c r="P18" s="14">
        <v>1.1661573534354999E-2</v>
      </c>
      <c r="Q18" s="14">
        <v>1.35871412050543E-2</v>
      </c>
      <c r="R18" s="14"/>
      <c r="S18" s="14">
        <v>1.37908041897691E-2</v>
      </c>
      <c r="T18" s="14">
        <v>4.0606494913294497E-3</v>
      </c>
      <c r="U18" s="14">
        <v>1.68914616607986E-2</v>
      </c>
      <c r="V18" s="14">
        <v>5.8197662608526499E-3</v>
      </c>
      <c r="W18" s="14">
        <v>0</v>
      </c>
      <c r="X18" s="14">
        <v>1.1487411694444999E-2</v>
      </c>
      <c r="Y18" s="14">
        <v>1.2002179993847201E-2</v>
      </c>
      <c r="Z18" s="14">
        <v>1.11620882001913E-2</v>
      </c>
      <c r="AA18" s="14">
        <v>8.7794053065948802E-3</v>
      </c>
      <c r="AB18" s="14">
        <v>0</v>
      </c>
      <c r="AC18" s="14">
        <v>0</v>
      </c>
      <c r="AD18" s="14">
        <v>0</v>
      </c>
      <c r="AE18" s="14"/>
      <c r="AF18" s="14">
        <v>2.8013691885966801E-3</v>
      </c>
      <c r="AG18" s="14">
        <v>1.9091587644269701E-3</v>
      </c>
      <c r="AH18" s="14">
        <v>6.5514439627092401E-3</v>
      </c>
      <c r="AI18" s="14">
        <v>2.0939770624539399E-2</v>
      </c>
      <c r="AJ18" s="14"/>
      <c r="AK18" s="14">
        <v>2.51084109143671E-3</v>
      </c>
      <c r="AL18" s="14">
        <v>1.5355956427050301E-3</v>
      </c>
      <c r="AM18" s="14">
        <v>0</v>
      </c>
      <c r="AN18" s="14">
        <v>5.1190497069384996E-3</v>
      </c>
      <c r="AO18" s="14"/>
      <c r="AP18" s="14">
        <v>2.7422502456177699E-3</v>
      </c>
      <c r="AQ18" s="14">
        <v>0</v>
      </c>
      <c r="AR18" s="14">
        <v>2.3743007824364201E-3</v>
      </c>
      <c r="AS18" s="14"/>
      <c r="AT18" s="14">
        <v>4.4829406335566797E-3</v>
      </c>
      <c r="AU18" s="14">
        <v>8.1774967615029902E-3</v>
      </c>
      <c r="AV18" s="14"/>
      <c r="AW18" s="14">
        <v>5.5336595517701198E-3</v>
      </c>
      <c r="AX18" s="14">
        <v>1.69262076150851E-2</v>
      </c>
      <c r="AY18" s="14"/>
      <c r="AZ18" s="14">
        <v>5.1478818507200499E-3</v>
      </c>
      <c r="BA18" s="14">
        <v>9.9371144870250006E-3</v>
      </c>
    </row>
    <row r="19" spans="2:53" x14ac:dyDescent="0.35">
      <c r="B19" t="s">
        <v>72</v>
      </c>
      <c r="C19" s="14">
        <v>0.60602009082393604</v>
      </c>
      <c r="D19" s="14">
        <v>0.69538168908861697</v>
      </c>
      <c r="E19" s="14">
        <v>0.51911711356783097</v>
      </c>
      <c r="F19" s="14"/>
      <c r="G19" s="14">
        <v>0.45386531624976501</v>
      </c>
      <c r="H19" s="14">
        <v>0.54087031694986898</v>
      </c>
      <c r="I19" s="14">
        <v>0.53522651605772198</v>
      </c>
      <c r="J19" s="14">
        <v>0.54007938268809397</v>
      </c>
      <c r="K19" s="14">
        <v>0.691950060763032</v>
      </c>
      <c r="L19" s="14">
        <v>0.81327132143964898</v>
      </c>
      <c r="M19" s="14"/>
      <c r="N19" s="14">
        <v>0.75659271462272404</v>
      </c>
      <c r="O19" s="14">
        <v>0.65357601248697605</v>
      </c>
      <c r="P19" s="14">
        <v>0.60066401614630005</v>
      </c>
      <c r="Q19" s="14">
        <v>0.39652466870848502</v>
      </c>
      <c r="R19" s="14"/>
      <c r="S19" s="14">
        <v>0.59593472265456204</v>
      </c>
      <c r="T19" s="14">
        <v>0.65636131503713802</v>
      </c>
      <c r="U19" s="14">
        <v>0.61903483050120101</v>
      </c>
      <c r="V19" s="14">
        <v>0.63074726180320095</v>
      </c>
      <c r="W19" s="14">
        <v>0.63260159800079496</v>
      </c>
      <c r="X19" s="14">
        <v>0.61351825549360095</v>
      </c>
      <c r="Y19" s="14">
        <v>0.52163394897325599</v>
      </c>
      <c r="Z19" s="14">
        <v>0.55464217127730098</v>
      </c>
      <c r="AA19" s="14">
        <v>0.60549126399280995</v>
      </c>
      <c r="AB19" s="14">
        <v>0.63452647636725001</v>
      </c>
      <c r="AC19" s="14">
        <v>0.56188083854086501</v>
      </c>
      <c r="AD19" s="14">
        <v>0.52496536453292098</v>
      </c>
      <c r="AE19" s="14"/>
      <c r="AF19" s="14">
        <v>0.73640287454489395</v>
      </c>
      <c r="AG19" s="14">
        <v>0.59080511050262696</v>
      </c>
      <c r="AH19" s="14">
        <v>0.76022519877043004</v>
      </c>
      <c r="AI19" s="14">
        <v>0.43397772794453798</v>
      </c>
      <c r="AJ19" s="14"/>
      <c r="AK19" s="14">
        <v>0.77583768144842502</v>
      </c>
      <c r="AL19" s="14">
        <v>0.62097411993173302</v>
      </c>
      <c r="AM19" s="14">
        <v>0.55947043084535397</v>
      </c>
      <c r="AN19" s="14">
        <v>0.73050342904733001</v>
      </c>
      <c r="AO19" s="14"/>
      <c r="AP19" s="14">
        <v>0.734434818222089</v>
      </c>
      <c r="AQ19" s="14">
        <v>0.63697788530074595</v>
      </c>
      <c r="AR19" s="14">
        <v>0.61551665299440905</v>
      </c>
      <c r="AS19" s="14"/>
      <c r="AT19" s="14">
        <v>0.71052779438005398</v>
      </c>
      <c r="AU19" s="14">
        <v>0.55622652912695902</v>
      </c>
      <c r="AV19" s="14"/>
      <c r="AW19" s="14">
        <v>0.65058375164434701</v>
      </c>
      <c r="AX19" s="14">
        <v>0.50971531265777004</v>
      </c>
      <c r="AY19" s="14"/>
      <c r="AZ19" s="14">
        <v>0.61331656685823299</v>
      </c>
      <c r="BA19" s="14">
        <v>0.59983783066205698</v>
      </c>
    </row>
    <row r="20" spans="2:53" x14ac:dyDescent="0.35">
      <c r="B20" t="s">
        <v>73</v>
      </c>
      <c r="C20" s="14">
        <v>0.24261635194136</v>
      </c>
      <c r="D20" s="14">
        <v>0.172448911249342</v>
      </c>
      <c r="E20" s="14">
        <v>0.310166037235659</v>
      </c>
      <c r="F20" s="14"/>
      <c r="G20" s="14">
        <v>0.38734084920602202</v>
      </c>
      <c r="H20" s="14">
        <v>0.296145878549535</v>
      </c>
      <c r="I20" s="14">
        <v>0.28109460520275098</v>
      </c>
      <c r="J20" s="14">
        <v>0.27688446897562802</v>
      </c>
      <c r="K20" s="14">
        <v>0.174803864305762</v>
      </c>
      <c r="L20" s="14">
        <v>8.9557430288048495E-2</v>
      </c>
      <c r="M20" s="14"/>
      <c r="N20" s="14">
        <v>9.9046031931439599E-2</v>
      </c>
      <c r="O20" s="14">
        <v>0.21575623966645599</v>
      </c>
      <c r="P20" s="14">
        <v>0.23268849037789699</v>
      </c>
      <c r="Q20" s="14">
        <v>0.43544488061715703</v>
      </c>
      <c r="R20" s="14"/>
      <c r="S20" s="14">
        <v>0.228159081993803</v>
      </c>
      <c r="T20" s="14">
        <v>0.19086954117699401</v>
      </c>
      <c r="U20" s="14">
        <v>0.224544051434894</v>
      </c>
      <c r="V20" s="14">
        <v>0.224589408514969</v>
      </c>
      <c r="W20" s="14">
        <v>0.25862504939425401</v>
      </c>
      <c r="X20" s="14">
        <v>0.28071813006222102</v>
      </c>
      <c r="Y20" s="14">
        <v>0.33340632393876302</v>
      </c>
      <c r="Z20" s="14">
        <v>0.22847889029128099</v>
      </c>
      <c r="AA20" s="14">
        <v>0.22534919572187501</v>
      </c>
      <c r="AB20" s="14">
        <v>0.20161481564533201</v>
      </c>
      <c r="AC20" s="14">
        <v>0.33529568423162798</v>
      </c>
      <c r="AD20" s="14">
        <v>0.29252252657943101</v>
      </c>
      <c r="AE20" s="14"/>
      <c r="AF20" s="14">
        <v>0.16031280867315501</v>
      </c>
      <c r="AG20" s="14">
        <v>0.25025802704452299</v>
      </c>
      <c r="AH20" s="14">
        <v>0.122715271673419</v>
      </c>
      <c r="AI20" s="14">
        <v>0.35817906047864101</v>
      </c>
      <c r="AJ20" s="14"/>
      <c r="AK20" s="14">
        <v>0.13312447843920999</v>
      </c>
      <c r="AL20" s="14">
        <v>0.230764966704983</v>
      </c>
      <c r="AM20" s="14">
        <v>0.25129172687267298</v>
      </c>
      <c r="AN20" s="14">
        <v>0.15351214747125999</v>
      </c>
      <c r="AO20" s="14"/>
      <c r="AP20" s="14">
        <v>0.154033857238663</v>
      </c>
      <c r="AQ20" s="14">
        <v>0.20712230963876699</v>
      </c>
      <c r="AR20" s="14">
        <v>0.24090395041829599</v>
      </c>
      <c r="AS20" s="14"/>
      <c r="AT20" s="14">
        <v>0.14868683696035501</v>
      </c>
      <c r="AU20" s="14">
        <v>0.29236550227813002</v>
      </c>
      <c r="AV20" s="14"/>
      <c r="AW20" s="14">
        <v>0.20796543179449201</v>
      </c>
      <c r="AX20" s="14">
        <v>0.34606367844549901</v>
      </c>
      <c r="AY20" s="14"/>
      <c r="AZ20" s="14">
        <v>0.24568930544616599</v>
      </c>
      <c r="BA20" s="14">
        <v>0.24001265696000501</v>
      </c>
    </row>
    <row r="21" spans="2:53" x14ac:dyDescent="0.35">
      <c r="B21" t="s">
        <v>74</v>
      </c>
      <c r="C21" s="14">
        <v>0.36340373888257699</v>
      </c>
      <c r="D21" s="14">
        <v>0.52293277783927505</v>
      </c>
      <c r="E21" s="14">
        <v>0.208951076332172</v>
      </c>
      <c r="F21" s="14"/>
      <c r="G21" s="14">
        <v>6.6524467043742999E-2</v>
      </c>
      <c r="H21" s="14">
        <v>0.244724438400334</v>
      </c>
      <c r="I21" s="14">
        <v>0.254131910854972</v>
      </c>
      <c r="J21" s="14">
        <v>0.26319491371246601</v>
      </c>
      <c r="K21" s="14">
        <v>0.517146196457269</v>
      </c>
      <c r="L21" s="14">
        <v>0.72371389115160001</v>
      </c>
      <c r="M21" s="14"/>
      <c r="N21" s="14">
        <v>0.65754668269128502</v>
      </c>
      <c r="O21" s="14">
        <v>0.43781977282051998</v>
      </c>
      <c r="P21" s="14">
        <v>0.36797552576840298</v>
      </c>
      <c r="Q21" s="14">
        <v>-3.8920211908671599E-2</v>
      </c>
      <c r="R21" s="14"/>
      <c r="S21" s="14">
        <v>0.36777564066075902</v>
      </c>
      <c r="T21" s="14">
        <v>0.46549177386014401</v>
      </c>
      <c r="U21" s="14">
        <v>0.39449077906630797</v>
      </c>
      <c r="V21" s="14">
        <v>0.40615785328823101</v>
      </c>
      <c r="W21" s="14">
        <v>0.373976548606541</v>
      </c>
      <c r="X21" s="14">
        <v>0.33280012543137999</v>
      </c>
      <c r="Y21" s="14">
        <v>0.188227625034493</v>
      </c>
      <c r="Z21" s="14">
        <v>0.32616328098601999</v>
      </c>
      <c r="AA21" s="14">
        <v>0.380142068270934</v>
      </c>
      <c r="AB21" s="14">
        <v>0.432911660721918</v>
      </c>
      <c r="AC21" s="14">
        <v>0.22658515430923601</v>
      </c>
      <c r="AD21" s="14">
        <v>0.23244283795348999</v>
      </c>
      <c r="AE21" s="14"/>
      <c r="AF21" s="14">
        <v>0.57609006587173905</v>
      </c>
      <c r="AG21" s="14">
        <v>0.34054708345810297</v>
      </c>
      <c r="AH21" s="14">
        <v>0.63750992709701004</v>
      </c>
      <c r="AI21" s="14">
        <v>7.5798667465896599E-2</v>
      </c>
      <c r="AJ21" s="14"/>
      <c r="AK21" s="14">
        <v>0.64271320300921597</v>
      </c>
      <c r="AL21" s="14">
        <v>0.39020915322674998</v>
      </c>
      <c r="AM21" s="14">
        <v>0.30817870397268099</v>
      </c>
      <c r="AN21" s="14">
        <v>0.57699128157607005</v>
      </c>
      <c r="AO21" s="14"/>
      <c r="AP21" s="14">
        <v>0.58040096098342597</v>
      </c>
      <c r="AQ21" s="14">
        <v>0.42985557566197902</v>
      </c>
      <c r="AR21" s="14">
        <v>0.37461270257611301</v>
      </c>
      <c r="AS21" s="14"/>
      <c r="AT21" s="14">
        <v>0.56184095741969797</v>
      </c>
      <c r="AU21" s="14">
        <v>0.26386102684883</v>
      </c>
      <c r="AV21" s="14"/>
      <c r="AW21" s="14">
        <v>0.442618319849855</v>
      </c>
      <c r="AX21" s="14">
        <v>0.163651634212271</v>
      </c>
      <c r="AY21" s="14"/>
      <c r="AZ21" s="14">
        <v>0.36762726141206697</v>
      </c>
      <c r="BA21" s="14">
        <v>0.35982517370205203</v>
      </c>
    </row>
    <row r="22" spans="2:53" x14ac:dyDescent="0.35">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row>
    <row r="23" spans="2:53" x14ac:dyDescent="0.35">
      <c r="B23" s="6" t="s">
        <v>82</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row>
    <row r="24" spans="2:53" x14ac:dyDescent="0.35">
      <c r="B24" s="24" t="s">
        <v>78</v>
      </c>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row>
    <row r="25" spans="2:53" x14ac:dyDescent="0.35">
      <c r="B25" t="s">
        <v>66</v>
      </c>
      <c r="C25" s="14">
        <v>0.28973529642979001</v>
      </c>
      <c r="D25" s="14">
        <v>0.34293549247662097</v>
      </c>
      <c r="E25" s="14">
        <v>0.23789597447447799</v>
      </c>
      <c r="F25" s="14"/>
      <c r="G25" s="14">
        <v>0.11433711782971499</v>
      </c>
      <c r="H25" s="14">
        <v>0.164436891271043</v>
      </c>
      <c r="I25" s="14">
        <v>0.21465230340574201</v>
      </c>
      <c r="J25" s="14">
        <v>0.21617378071677701</v>
      </c>
      <c r="K25" s="14">
        <v>0.42715062046723701</v>
      </c>
      <c r="L25" s="14">
        <v>0.53639936442569802</v>
      </c>
      <c r="M25" s="14"/>
      <c r="N25" s="14">
        <v>0.386792641764862</v>
      </c>
      <c r="O25" s="14">
        <v>0.31613153461028898</v>
      </c>
      <c r="P25" s="14">
        <v>0.27196487291200599</v>
      </c>
      <c r="Q25" s="14">
        <v>0.178067576624549</v>
      </c>
      <c r="R25" s="14"/>
      <c r="S25" s="14">
        <v>0.25687704432802599</v>
      </c>
      <c r="T25" s="14">
        <v>0.30981870520625698</v>
      </c>
      <c r="U25" s="14">
        <v>0.34042013201668098</v>
      </c>
      <c r="V25" s="14">
        <v>0.32243988598089501</v>
      </c>
      <c r="W25" s="14">
        <v>0.25107710321195298</v>
      </c>
      <c r="X25" s="14">
        <v>0.29264289991003101</v>
      </c>
      <c r="Y25" s="14">
        <v>0.28445037121493999</v>
      </c>
      <c r="Z25" s="14">
        <v>0.26440213229459197</v>
      </c>
      <c r="AA25" s="14">
        <v>0.29719682635420203</v>
      </c>
      <c r="AB25" s="14">
        <v>0.291653697927865</v>
      </c>
      <c r="AC25" s="14">
        <v>0.25157148230847998</v>
      </c>
      <c r="AD25" s="14">
        <v>0.28307599700986602</v>
      </c>
      <c r="AE25" s="14"/>
      <c r="AF25" s="14">
        <v>0.42781539901695798</v>
      </c>
      <c r="AG25" s="14">
        <v>0.22806407185222899</v>
      </c>
      <c r="AH25" s="14">
        <v>0.37838940232700502</v>
      </c>
      <c r="AI25" s="14">
        <v>0.17823578507224599</v>
      </c>
      <c r="AJ25" s="14"/>
      <c r="AK25" s="14">
        <v>0.449012626529254</v>
      </c>
      <c r="AL25" s="14">
        <v>0.26270903973297499</v>
      </c>
      <c r="AM25" s="14">
        <v>0.27001834571093097</v>
      </c>
      <c r="AN25" s="14">
        <v>0.36282987710938203</v>
      </c>
      <c r="AO25" s="14"/>
      <c r="AP25" s="14">
        <v>0.41737791622355402</v>
      </c>
      <c r="AQ25" s="14">
        <v>0.26192208902091102</v>
      </c>
      <c r="AR25" s="14">
        <v>0.29051423932975901</v>
      </c>
      <c r="AS25" s="14"/>
      <c r="AT25" s="14">
        <v>0.38117561668939098</v>
      </c>
      <c r="AU25" s="14">
        <v>0.24654285449348601</v>
      </c>
      <c r="AV25" s="14"/>
      <c r="AW25" s="14">
        <v>0.31227037655579398</v>
      </c>
      <c r="AX25" s="14">
        <v>0.23291268014786901</v>
      </c>
      <c r="AY25" s="14"/>
      <c r="AZ25" s="14">
        <v>0.30115189912746898</v>
      </c>
      <c r="BA25" s="14">
        <v>0.28006207778148701</v>
      </c>
    </row>
    <row r="26" spans="2:53" x14ac:dyDescent="0.35">
      <c r="B26" t="s">
        <v>67</v>
      </c>
      <c r="C26" s="14">
        <v>0.20654581074169501</v>
      </c>
      <c r="D26" s="14">
        <v>0.22076013920738499</v>
      </c>
      <c r="E26" s="14">
        <v>0.19249505315357801</v>
      </c>
      <c r="F26" s="14"/>
      <c r="G26" s="14">
        <v>0.16438406865127</v>
      </c>
      <c r="H26" s="14">
        <v>0.22861078880548</v>
      </c>
      <c r="I26" s="14">
        <v>0.189528030192223</v>
      </c>
      <c r="J26" s="14">
        <v>0.21683751963432299</v>
      </c>
      <c r="K26" s="14">
        <v>0.20296667491095699</v>
      </c>
      <c r="L26" s="14">
        <v>0.22440931624631399</v>
      </c>
      <c r="M26" s="14"/>
      <c r="N26" s="14">
        <v>0.25029793118790999</v>
      </c>
      <c r="O26" s="14">
        <v>0.21760650186970801</v>
      </c>
      <c r="P26" s="14">
        <v>0.221902467514695</v>
      </c>
      <c r="Q26" s="14">
        <v>0.130686130819201</v>
      </c>
      <c r="R26" s="14"/>
      <c r="S26" s="14">
        <v>0.24257660418642901</v>
      </c>
      <c r="T26" s="14">
        <v>0.231479001290499</v>
      </c>
      <c r="U26" s="14">
        <v>0.19563852020408101</v>
      </c>
      <c r="V26" s="14">
        <v>0.18452680259069201</v>
      </c>
      <c r="W26" s="14">
        <v>0.277455675207956</v>
      </c>
      <c r="X26" s="14">
        <v>0.15405055973778101</v>
      </c>
      <c r="Y26" s="14">
        <v>0.153615153724905</v>
      </c>
      <c r="Z26" s="14">
        <v>0.17335386483207499</v>
      </c>
      <c r="AA26" s="14">
        <v>0.190014258986686</v>
      </c>
      <c r="AB26" s="14">
        <v>0.261084753417266</v>
      </c>
      <c r="AC26" s="14">
        <v>0.20737638154417301</v>
      </c>
      <c r="AD26" s="14">
        <v>9.7416043668069205E-2</v>
      </c>
      <c r="AE26" s="14"/>
      <c r="AF26" s="14">
        <v>0.21393521187872</v>
      </c>
      <c r="AG26" s="14">
        <v>0.237761187248341</v>
      </c>
      <c r="AH26" s="14">
        <v>0.27643435105757702</v>
      </c>
      <c r="AI26" s="14">
        <v>0.151152338258288</v>
      </c>
      <c r="AJ26" s="14"/>
      <c r="AK26" s="14">
        <v>0.226825253804746</v>
      </c>
      <c r="AL26" s="14">
        <v>0.22277137977610201</v>
      </c>
      <c r="AM26" s="14">
        <v>0.23638576734813399</v>
      </c>
      <c r="AN26" s="14">
        <v>0.25294656552922601</v>
      </c>
      <c r="AO26" s="14"/>
      <c r="AP26" s="14">
        <v>0.213597375717927</v>
      </c>
      <c r="AQ26" s="14">
        <v>0.25331898229981697</v>
      </c>
      <c r="AR26" s="14">
        <v>0.23296363496883099</v>
      </c>
      <c r="AS26" s="14"/>
      <c r="AT26" s="14">
        <v>0.24114544733986801</v>
      </c>
      <c r="AU26" s="14">
        <v>0.18821585309321301</v>
      </c>
      <c r="AV26" s="14"/>
      <c r="AW26" s="14">
        <v>0.222423339036041</v>
      </c>
      <c r="AX26" s="14">
        <v>0.16023224709317099</v>
      </c>
      <c r="AY26" s="14"/>
      <c r="AZ26" s="14">
        <v>0.19633693962183699</v>
      </c>
      <c r="BA26" s="14">
        <v>0.21519572570412199</v>
      </c>
    </row>
    <row r="27" spans="2:53" x14ac:dyDescent="0.35">
      <c r="B27" t="s">
        <v>68</v>
      </c>
      <c r="C27" s="14">
        <v>0.13584519768473099</v>
      </c>
      <c r="D27" s="14">
        <v>0.14613886973993601</v>
      </c>
      <c r="E27" s="14">
        <v>0.12632266693094499</v>
      </c>
      <c r="F27" s="14"/>
      <c r="G27" s="14">
        <v>0.15320920441855701</v>
      </c>
      <c r="H27" s="14">
        <v>0.14659827297983999</v>
      </c>
      <c r="I27" s="14">
        <v>0.15318416718240299</v>
      </c>
      <c r="J27" s="14">
        <v>0.15472240475818699</v>
      </c>
      <c r="K27" s="14">
        <v>0.107849615904981</v>
      </c>
      <c r="L27" s="14">
        <v>0.105009670587195</v>
      </c>
      <c r="M27" s="14"/>
      <c r="N27" s="14">
        <v>0.13515234682226501</v>
      </c>
      <c r="O27" s="14">
        <v>0.148837341639357</v>
      </c>
      <c r="P27" s="14">
        <v>0.146801228650458</v>
      </c>
      <c r="Q27" s="14">
        <v>0.11041528655966799</v>
      </c>
      <c r="R27" s="14"/>
      <c r="S27" s="14">
        <v>0.13707714691204101</v>
      </c>
      <c r="T27" s="14">
        <v>0.148870355448221</v>
      </c>
      <c r="U27" s="14">
        <v>0.11295369539205299</v>
      </c>
      <c r="V27" s="14">
        <v>0.115970604192904</v>
      </c>
      <c r="W27" s="14">
        <v>0.113566463281831</v>
      </c>
      <c r="X27" s="14">
        <v>0.133299708226014</v>
      </c>
      <c r="Y27" s="14">
        <v>0.13526830771106299</v>
      </c>
      <c r="Z27" s="14">
        <v>0.17447179496735599</v>
      </c>
      <c r="AA27" s="14">
        <v>0.15001004430752299</v>
      </c>
      <c r="AB27" s="14">
        <v>0.12630717086094301</v>
      </c>
      <c r="AC27" s="14">
        <v>0.121921234862624</v>
      </c>
      <c r="AD27" s="14">
        <v>0.204935565473507</v>
      </c>
      <c r="AE27" s="14"/>
      <c r="AF27" s="14">
        <v>0.110571200225593</v>
      </c>
      <c r="AG27" s="14">
        <v>0.139503601654521</v>
      </c>
      <c r="AH27" s="14">
        <v>0.14004540113490899</v>
      </c>
      <c r="AI27" s="14">
        <v>0.16707648698486599</v>
      </c>
      <c r="AJ27" s="14"/>
      <c r="AK27" s="14">
        <v>0.110610815124271</v>
      </c>
      <c r="AL27" s="14">
        <v>0.14326228173122199</v>
      </c>
      <c r="AM27" s="14">
        <v>0.14389824564298401</v>
      </c>
      <c r="AN27" s="14">
        <v>0.12038590793993501</v>
      </c>
      <c r="AO27" s="14"/>
      <c r="AP27" s="14">
        <v>0.11259959715515</v>
      </c>
      <c r="AQ27" s="14">
        <v>0.14423340090155101</v>
      </c>
      <c r="AR27" s="14">
        <v>0.14009816356920801</v>
      </c>
      <c r="AS27" s="14"/>
      <c r="AT27" s="14">
        <v>0.13131995964891899</v>
      </c>
      <c r="AU27" s="14">
        <v>0.13751423552889999</v>
      </c>
      <c r="AV27" s="14"/>
      <c r="AW27" s="14">
        <v>0.12584441556818499</v>
      </c>
      <c r="AX27" s="14">
        <v>0.147629726531425</v>
      </c>
      <c r="AY27" s="14"/>
      <c r="AZ27" s="14">
        <v>0.13467655212688201</v>
      </c>
      <c r="BA27" s="14">
        <v>0.13683538402149001</v>
      </c>
    </row>
    <row r="28" spans="2:53" x14ac:dyDescent="0.35">
      <c r="B28" t="s">
        <v>69</v>
      </c>
      <c r="C28" s="14">
        <v>0.14071578448122299</v>
      </c>
      <c r="D28" s="14">
        <v>0.137612862031147</v>
      </c>
      <c r="E28" s="14">
        <v>0.14430320609608999</v>
      </c>
      <c r="F28" s="14"/>
      <c r="G28" s="14">
        <v>0.23748054910593</v>
      </c>
      <c r="H28" s="14">
        <v>0.16090925186754801</v>
      </c>
      <c r="I28" s="14">
        <v>0.171531895697658</v>
      </c>
      <c r="J28" s="14">
        <v>0.15190786735984099</v>
      </c>
      <c r="K28" s="14">
        <v>9.8613135093891899E-2</v>
      </c>
      <c r="L28" s="14">
        <v>5.43053486481474E-2</v>
      </c>
      <c r="M28" s="14"/>
      <c r="N28" s="14">
        <v>0.133302308939099</v>
      </c>
      <c r="O28" s="14">
        <v>0.12307087952237999</v>
      </c>
      <c r="P28" s="14">
        <v>0.164481226932298</v>
      </c>
      <c r="Q28" s="14">
        <v>0.14699313796823299</v>
      </c>
      <c r="R28" s="14"/>
      <c r="S28" s="14">
        <v>0.140799276076672</v>
      </c>
      <c r="T28" s="14">
        <v>0.100873634333697</v>
      </c>
      <c r="U28" s="14">
        <v>0.154970298821412</v>
      </c>
      <c r="V28" s="14">
        <v>0.173456371156267</v>
      </c>
      <c r="W28" s="14">
        <v>0.13624328996898399</v>
      </c>
      <c r="X28" s="14">
        <v>0.16438210416818899</v>
      </c>
      <c r="Y28" s="14">
        <v>0.11321256762557</v>
      </c>
      <c r="Z28" s="14">
        <v>0.12588595259968099</v>
      </c>
      <c r="AA28" s="14">
        <v>0.156113088284973</v>
      </c>
      <c r="AB28" s="14">
        <v>0.14076034301100801</v>
      </c>
      <c r="AC28" s="14">
        <v>0.143485697017147</v>
      </c>
      <c r="AD28" s="14">
        <v>0.147755450857885</v>
      </c>
      <c r="AE28" s="14"/>
      <c r="AF28" s="14">
        <v>0.10586299443153099</v>
      </c>
      <c r="AG28" s="14">
        <v>0.166149526848165</v>
      </c>
      <c r="AH28" s="14">
        <v>8.3357097868408697E-2</v>
      </c>
      <c r="AI28" s="14">
        <v>0.15878639263174699</v>
      </c>
      <c r="AJ28" s="14"/>
      <c r="AK28" s="14">
        <v>9.6659636998960796E-2</v>
      </c>
      <c r="AL28" s="14">
        <v>0.15678304696026801</v>
      </c>
      <c r="AM28" s="14">
        <v>0.12254263276137101</v>
      </c>
      <c r="AN28" s="14">
        <v>0.117825253268518</v>
      </c>
      <c r="AO28" s="14"/>
      <c r="AP28" s="14">
        <v>0.133004943965599</v>
      </c>
      <c r="AQ28" s="14">
        <v>0.15606072615765801</v>
      </c>
      <c r="AR28" s="14">
        <v>0.11289151660776001</v>
      </c>
      <c r="AS28" s="14"/>
      <c r="AT28" s="14">
        <v>0.11684379038110999</v>
      </c>
      <c r="AU28" s="14">
        <v>0.15291100661818799</v>
      </c>
      <c r="AV28" s="14"/>
      <c r="AW28" s="14">
        <v>0.143795943303062</v>
      </c>
      <c r="AX28" s="14">
        <v>0.12917129357790599</v>
      </c>
      <c r="AY28" s="14"/>
      <c r="AZ28" s="14">
        <v>0.14639437364730101</v>
      </c>
      <c r="BA28" s="14">
        <v>0.13590435011042401</v>
      </c>
    </row>
    <row r="29" spans="2:53" x14ac:dyDescent="0.35">
      <c r="B29" t="s">
        <v>70</v>
      </c>
      <c r="C29" s="14">
        <v>0.219487569455322</v>
      </c>
      <c r="D29" s="14">
        <v>0.14859402589529899</v>
      </c>
      <c r="E29" s="14">
        <v>0.28765550044365201</v>
      </c>
      <c r="F29" s="14"/>
      <c r="G29" s="14">
        <v>0.31937442606446798</v>
      </c>
      <c r="H29" s="14">
        <v>0.28517240082854201</v>
      </c>
      <c r="I29" s="14">
        <v>0.26291840889050799</v>
      </c>
      <c r="J29" s="14">
        <v>0.252263669937561</v>
      </c>
      <c r="K29" s="14">
        <v>0.16011677469459801</v>
      </c>
      <c r="L29" s="14">
        <v>7.7758452764965694E-2</v>
      </c>
      <c r="M29" s="14"/>
      <c r="N29" s="14">
        <v>9.1157312573985599E-2</v>
      </c>
      <c r="O29" s="14">
        <v>0.19240048404689999</v>
      </c>
      <c r="P29" s="14">
        <v>0.18556280975379899</v>
      </c>
      <c r="Q29" s="14">
        <v>0.41676380810786101</v>
      </c>
      <c r="R29" s="14"/>
      <c r="S29" s="14">
        <v>0.20847069251613301</v>
      </c>
      <c r="T29" s="14">
        <v>0.20489765422999701</v>
      </c>
      <c r="U29" s="14">
        <v>0.17344790730072099</v>
      </c>
      <c r="V29" s="14">
        <v>0.19778656981838899</v>
      </c>
      <c r="W29" s="14">
        <v>0.22165746832927599</v>
      </c>
      <c r="X29" s="14">
        <v>0.25562472795798502</v>
      </c>
      <c r="Y29" s="14">
        <v>0.29513017272604802</v>
      </c>
      <c r="Z29" s="14">
        <v>0.239957836319346</v>
      </c>
      <c r="AA29" s="14">
        <v>0.20227607941331699</v>
      </c>
      <c r="AB29" s="14">
        <v>0.18019403478291801</v>
      </c>
      <c r="AC29" s="14">
        <v>0.27564520426757599</v>
      </c>
      <c r="AD29" s="14">
        <v>0.26681694299067299</v>
      </c>
      <c r="AE29" s="14"/>
      <c r="AF29" s="14">
        <v>0.137714893000357</v>
      </c>
      <c r="AG29" s="14">
        <v>0.22282541454176799</v>
      </c>
      <c r="AH29" s="14">
        <v>0.108513853274911</v>
      </c>
      <c r="AI29" s="14">
        <v>0.334205788598255</v>
      </c>
      <c r="AJ29" s="14"/>
      <c r="AK29" s="14">
        <v>0.11218406657799</v>
      </c>
      <c r="AL29" s="14">
        <v>0.21144151013898499</v>
      </c>
      <c r="AM29" s="14">
        <v>0.22715500853657999</v>
      </c>
      <c r="AN29" s="14">
        <v>0.14089334644599999</v>
      </c>
      <c r="AO29" s="14"/>
      <c r="AP29" s="14">
        <v>0.120926249548838</v>
      </c>
      <c r="AQ29" s="14">
        <v>0.180194740593765</v>
      </c>
      <c r="AR29" s="14">
        <v>0.22115814474200601</v>
      </c>
      <c r="AS29" s="14"/>
      <c r="AT29" s="14">
        <v>0.126463580204558</v>
      </c>
      <c r="AU29" s="14">
        <v>0.26679498375226901</v>
      </c>
      <c r="AV29" s="14"/>
      <c r="AW29" s="14">
        <v>0.189995015771521</v>
      </c>
      <c r="AX29" s="14">
        <v>0.316938465931838</v>
      </c>
      <c r="AY29" s="14"/>
      <c r="AZ29" s="14">
        <v>0.214172125584039</v>
      </c>
      <c r="BA29" s="14">
        <v>0.22399131300682101</v>
      </c>
    </row>
    <row r="30" spans="2:53" x14ac:dyDescent="0.35">
      <c r="B30" t="s">
        <v>71</v>
      </c>
      <c r="C30" s="14">
        <v>7.6703412072394797E-3</v>
      </c>
      <c r="D30" s="14">
        <v>3.9586106496125499E-3</v>
      </c>
      <c r="E30" s="14">
        <v>1.1327598901258E-2</v>
      </c>
      <c r="F30" s="14"/>
      <c r="G30" s="14">
        <v>1.1214633930059901E-2</v>
      </c>
      <c r="H30" s="14">
        <v>1.42723942475468E-2</v>
      </c>
      <c r="I30" s="14">
        <v>8.1851946314646807E-3</v>
      </c>
      <c r="J30" s="14">
        <v>8.0947575933107193E-3</v>
      </c>
      <c r="K30" s="14">
        <v>3.3031789283351999E-3</v>
      </c>
      <c r="L30" s="14">
        <v>2.1178473276801E-3</v>
      </c>
      <c r="M30" s="14"/>
      <c r="N30" s="14">
        <v>3.2974587118777998E-3</v>
      </c>
      <c r="O30" s="14">
        <v>1.9532583113660499E-3</v>
      </c>
      <c r="P30" s="14">
        <v>9.2873942367446404E-3</v>
      </c>
      <c r="Q30" s="14">
        <v>1.70740599204867E-2</v>
      </c>
      <c r="R30" s="14"/>
      <c r="S30" s="14">
        <v>1.41992359806995E-2</v>
      </c>
      <c r="T30" s="14">
        <v>4.0606494913294497E-3</v>
      </c>
      <c r="U30" s="14">
        <v>2.25694462650529E-2</v>
      </c>
      <c r="V30" s="14">
        <v>5.8197662608526499E-3</v>
      </c>
      <c r="W30" s="14">
        <v>0</v>
      </c>
      <c r="X30" s="14">
        <v>0</v>
      </c>
      <c r="Y30" s="14">
        <v>1.83234269974741E-2</v>
      </c>
      <c r="Z30" s="14">
        <v>2.1928418986950499E-2</v>
      </c>
      <c r="AA30" s="14">
        <v>4.3897026532974401E-3</v>
      </c>
      <c r="AB30" s="14">
        <v>0</v>
      </c>
      <c r="AC30" s="14">
        <v>0</v>
      </c>
      <c r="AD30" s="14">
        <v>0</v>
      </c>
      <c r="AE30" s="14"/>
      <c r="AF30" s="14">
        <v>4.1003014468413103E-3</v>
      </c>
      <c r="AG30" s="14">
        <v>5.6961978549758896E-3</v>
      </c>
      <c r="AH30" s="14">
        <v>1.32598943371892E-2</v>
      </c>
      <c r="AI30" s="14">
        <v>1.05432084545969E-2</v>
      </c>
      <c r="AJ30" s="14"/>
      <c r="AK30" s="14">
        <v>4.7076009647786998E-3</v>
      </c>
      <c r="AL30" s="14">
        <v>3.0327416604482502E-3</v>
      </c>
      <c r="AM30" s="14">
        <v>0</v>
      </c>
      <c r="AN30" s="14">
        <v>5.1190497069384996E-3</v>
      </c>
      <c r="AO30" s="14"/>
      <c r="AP30" s="14">
        <v>2.4939173889302899E-3</v>
      </c>
      <c r="AQ30" s="14">
        <v>4.2700610262978002E-3</v>
      </c>
      <c r="AR30" s="14">
        <v>2.3743007824364201E-3</v>
      </c>
      <c r="AS30" s="14"/>
      <c r="AT30" s="14">
        <v>3.0516057361537801E-3</v>
      </c>
      <c r="AU30" s="14">
        <v>8.0210665139443093E-3</v>
      </c>
      <c r="AV30" s="14"/>
      <c r="AW30" s="14">
        <v>5.6709097653974902E-3</v>
      </c>
      <c r="AX30" s="14">
        <v>1.31155867177904E-2</v>
      </c>
      <c r="AY30" s="14"/>
      <c r="AZ30" s="14">
        <v>7.2681098924718699E-3</v>
      </c>
      <c r="BA30" s="14">
        <v>8.0111493756566E-3</v>
      </c>
    </row>
    <row r="31" spans="2:53" x14ac:dyDescent="0.35">
      <c r="B31" t="s">
        <v>72</v>
      </c>
      <c r="C31" s="14">
        <v>0.49628110717148499</v>
      </c>
      <c r="D31" s="14">
        <v>0.56369563168400605</v>
      </c>
      <c r="E31" s="14">
        <v>0.43039102762805498</v>
      </c>
      <c r="F31" s="14"/>
      <c r="G31" s="14">
        <v>0.27872118648098498</v>
      </c>
      <c r="H31" s="14">
        <v>0.39304768007652302</v>
      </c>
      <c r="I31" s="14">
        <v>0.40418033359796601</v>
      </c>
      <c r="J31" s="14">
        <v>0.43301130035110003</v>
      </c>
      <c r="K31" s="14">
        <v>0.63011729537819405</v>
      </c>
      <c r="L31" s="14">
        <v>0.76080868067201102</v>
      </c>
      <c r="M31" s="14"/>
      <c r="N31" s="14">
        <v>0.63709057295277205</v>
      </c>
      <c r="O31" s="14">
        <v>0.53373803647999796</v>
      </c>
      <c r="P31" s="14">
        <v>0.493867340426701</v>
      </c>
      <c r="Q31" s="14">
        <v>0.30875370744375003</v>
      </c>
      <c r="R31" s="14"/>
      <c r="S31" s="14">
        <v>0.49945364851445401</v>
      </c>
      <c r="T31" s="14">
        <v>0.54129770649675502</v>
      </c>
      <c r="U31" s="14">
        <v>0.53605865222076099</v>
      </c>
      <c r="V31" s="14">
        <v>0.506966688571587</v>
      </c>
      <c r="W31" s="14">
        <v>0.52853277841990898</v>
      </c>
      <c r="X31" s="14">
        <v>0.44669345964781199</v>
      </c>
      <c r="Y31" s="14">
        <v>0.43806552493984502</v>
      </c>
      <c r="Z31" s="14">
        <v>0.43775599712666702</v>
      </c>
      <c r="AA31" s="14">
        <v>0.48721108534088797</v>
      </c>
      <c r="AB31" s="14">
        <v>0.552738451345132</v>
      </c>
      <c r="AC31" s="14">
        <v>0.45894786385265401</v>
      </c>
      <c r="AD31" s="14">
        <v>0.38049204067793502</v>
      </c>
      <c r="AE31" s="14"/>
      <c r="AF31" s="14">
        <v>0.64175061089567798</v>
      </c>
      <c r="AG31" s="14">
        <v>0.46582525910056999</v>
      </c>
      <c r="AH31" s="14">
        <v>0.65482375338458298</v>
      </c>
      <c r="AI31" s="14">
        <v>0.32938812333053402</v>
      </c>
      <c r="AJ31" s="14"/>
      <c r="AK31" s="14">
        <v>0.67583788033400005</v>
      </c>
      <c r="AL31" s="14">
        <v>0.485480419509076</v>
      </c>
      <c r="AM31" s="14">
        <v>0.50640411305906496</v>
      </c>
      <c r="AN31" s="14">
        <v>0.61577644263860798</v>
      </c>
      <c r="AO31" s="14"/>
      <c r="AP31" s="14">
        <v>0.63097529194148205</v>
      </c>
      <c r="AQ31" s="14">
        <v>0.51524107132072805</v>
      </c>
      <c r="AR31" s="14">
        <v>0.52347787429859005</v>
      </c>
      <c r="AS31" s="14"/>
      <c r="AT31" s="14">
        <v>0.62232106402925902</v>
      </c>
      <c r="AU31" s="14">
        <v>0.43475870758669999</v>
      </c>
      <c r="AV31" s="14"/>
      <c r="AW31" s="14">
        <v>0.53469371559183398</v>
      </c>
      <c r="AX31" s="14">
        <v>0.39314492724104</v>
      </c>
      <c r="AY31" s="14"/>
      <c r="AZ31" s="14">
        <v>0.49748883874930599</v>
      </c>
      <c r="BA31" s="14">
        <v>0.49525780348560899</v>
      </c>
    </row>
    <row r="32" spans="2:53" x14ac:dyDescent="0.35">
      <c r="B32" t="s">
        <v>73</v>
      </c>
      <c r="C32" s="14">
        <v>0.36020335393654401</v>
      </c>
      <c r="D32" s="14">
        <v>0.286206887926446</v>
      </c>
      <c r="E32" s="14">
        <v>0.431958706539741</v>
      </c>
      <c r="F32" s="14"/>
      <c r="G32" s="14">
        <v>0.55685497517039895</v>
      </c>
      <c r="H32" s="14">
        <v>0.44608165269609001</v>
      </c>
      <c r="I32" s="14">
        <v>0.43445030458816702</v>
      </c>
      <c r="J32" s="14">
        <v>0.40417153729740202</v>
      </c>
      <c r="K32" s="14">
        <v>0.25872990978848998</v>
      </c>
      <c r="L32" s="14">
        <v>0.132063801413113</v>
      </c>
      <c r="M32" s="14"/>
      <c r="N32" s="14">
        <v>0.22445962151308399</v>
      </c>
      <c r="O32" s="14">
        <v>0.31547136356928002</v>
      </c>
      <c r="P32" s="14">
        <v>0.35004403668609602</v>
      </c>
      <c r="Q32" s="14">
        <v>0.56375694607609494</v>
      </c>
      <c r="R32" s="14"/>
      <c r="S32" s="14">
        <v>0.34926996859280501</v>
      </c>
      <c r="T32" s="14">
        <v>0.30577128856369401</v>
      </c>
      <c r="U32" s="14">
        <v>0.32841820612213302</v>
      </c>
      <c r="V32" s="14">
        <v>0.37124294097465699</v>
      </c>
      <c r="W32" s="14">
        <v>0.35790075829826001</v>
      </c>
      <c r="X32" s="14">
        <v>0.42000683212617401</v>
      </c>
      <c r="Y32" s="14">
        <v>0.40834274035161799</v>
      </c>
      <c r="Z32" s="14">
        <v>0.36584378891902702</v>
      </c>
      <c r="AA32" s="14">
        <v>0.35838916769829099</v>
      </c>
      <c r="AB32" s="14">
        <v>0.32095437779392599</v>
      </c>
      <c r="AC32" s="14">
        <v>0.41913090128472302</v>
      </c>
      <c r="AD32" s="14">
        <v>0.41457239384855799</v>
      </c>
      <c r="AE32" s="14"/>
      <c r="AF32" s="14">
        <v>0.24357788743188799</v>
      </c>
      <c r="AG32" s="14">
        <v>0.38897494138993299</v>
      </c>
      <c r="AH32" s="14">
        <v>0.19187095114332001</v>
      </c>
      <c r="AI32" s="14">
        <v>0.49299218123000199</v>
      </c>
      <c r="AJ32" s="14"/>
      <c r="AK32" s="14">
        <v>0.20884370357695001</v>
      </c>
      <c r="AL32" s="14">
        <v>0.368224557099253</v>
      </c>
      <c r="AM32" s="14">
        <v>0.349697641297951</v>
      </c>
      <c r="AN32" s="14">
        <v>0.25871859971451799</v>
      </c>
      <c r="AO32" s="14"/>
      <c r="AP32" s="14">
        <v>0.25393119351443799</v>
      </c>
      <c r="AQ32" s="14">
        <v>0.33625546675142298</v>
      </c>
      <c r="AR32" s="14">
        <v>0.33404966134976599</v>
      </c>
      <c r="AS32" s="14"/>
      <c r="AT32" s="14">
        <v>0.24330737058566801</v>
      </c>
      <c r="AU32" s="14">
        <v>0.41970599037045597</v>
      </c>
      <c r="AV32" s="14"/>
      <c r="AW32" s="14">
        <v>0.333790959074583</v>
      </c>
      <c r="AX32" s="14">
        <v>0.44610975950974402</v>
      </c>
      <c r="AY32" s="14"/>
      <c r="AZ32" s="14">
        <v>0.36056649923134099</v>
      </c>
      <c r="BA32" s="14">
        <v>0.35989566311724402</v>
      </c>
    </row>
    <row r="33" spans="2:53" x14ac:dyDescent="0.35">
      <c r="B33" t="s">
        <v>74</v>
      </c>
      <c r="C33" s="14">
        <v>0.13607775323494101</v>
      </c>
      <c r="D33" s="14">
        <v>0.27748874375756</v>
      </c>
      <c r="E33" s="14">
        <v>-1.56767891168624E-3</v>
      </c>
      <c r="F33" s="14"/>
      <c r="G33" s="14">
        <v>-0.27813378868941402</v>
      </c>
      <c r="H33" s="14">
        <v>-5.3033972619566799E-2</v>
      </c>
      <c r="I33" s="14">
        <v>-3.0269970990200901E-2</v>
      </c>
      <c r="J33" s="14">
        <v>2.88397630536988E-2</v>
      </c>
      <c r="K33" s="14">
        <v>0.37138738558970402</v>
      </c>
      <c r="L33" s="14">
        <v>0.62874487925889799</v>
      </c>
      <c r="M33" s="14"/>
      <c r="N33" s="14">
        <v>0.41263095143968798</v>
      </c>
      <c r="O33" s="14">
        <v>0.218266672910718</v>
      </c>
      <c r="P33" s="14">
        <v>0.14382330374060501</v>
      </c>
      <c r="Q33" s="14">
        <v>-0.25500323863234398</v>
      </c>
      <c r="R33" s="14"/>
      <c r="S33" s="14">
        <v>0.15018367992164899</v>
      </c>
      <c r="T33" s="14">
        <v>0.23552641793306101</v>
      </c>
      <c r="U33" s="14">
        <v>0.207640446098629</v>
      </c>
      <c r="V33" s="14">
        <v>0.13572374759693001</v>
      </c>
      <c r="W33" s="14">
        <v>0.17063202012164899</v>
      </c>
      <c r="X33" s="14">
        <v>2.6686627521638501E-2</v>
      </c>
      <c r="Y33" s="14">
        <v>2.9722784588226501E-2</v>
      </c>
      <c r="Z33" s="14">
        <v>7.1912208207639494E-2</v>
      </c>
      <c r="AA33" s="14">
        <v>0.12882191764259801</v>
      </c>
      <c r="AB33" s="14">
        <v>0.231784073551206</v>
      </c>
      <c r="AC33" s="14">
        <v>3.9816962567930797E-2</v>
      </c>
      <c r="AD33" s="14">
        <v>-3.4080353170622697E-2</v>
      </c>
      <c r="AE33" s="14"/>
      <c r="AF33" s="14">
        <v>0.39817272346379001</v>
      </c>
      <c r="AG33" s="14">
        <v>7.6850317710636995E-2</v>
      </c>
      <c r="AH33" s="14">
        <v>0.46295280224126301</v>
      </c>
      <c r="AI33" s="14">
        <v>-0.163604057899468</v>
      </c>
      <c r="AJ33" s="14"/>
      <c r="AK33" s="14">
        <v>0.46699417675705002</v>
      </c>
      <c r="AL33" s="14">
        <v>0.117255862409823</v>
      </c>
      <c r="AM33" s="14">
        <v>0.15670647176111399</v>
      </c>
      <c r="AN33" s="14">
        <v>0.35705784292408999</v>
      </c>
      <c r="AO33" s="14"/>
      <c r="AP33" s="14">
        <v>0.37704409842704401</v>
      </c>
      <c r="AQ33" s="14">
        <v>0.17898560456930501</v>
      </c>
      <c r="AR33" s="14">
        <v>0.189428212948824</v>
      </c>
      <c r="AS33" s="14"/>
      <c r="AT33" s="14">
        <v>0.37901369344359098</v>
      </c>
      <c r="AU33" s="14">
        <v>1.5052717216243501E-2</v>
      </c>
      <c r="AV33" s="14"/>
      <c r="AW33" s="14">
        <v>0.20090275651725101</v>
      </c>
      <c r="AX33" s="14">
        <v>-5.2964832268703597E-2</v>
      </c>
      <c r="AY33" s="14"/>
      <c r="AZ33" s="14">
        <v>0.13692233951796501</v>
      </c>
      <c r="BA33" s="14">
        <v>0.135362140368364</v>
      </c>
    </row>
    <row r="34" spans="2:53" x14ac:dyDescent="0.35">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row>
    <row r="35" spans="2:53" x14ac:dyDescent="0.35">
      <c r="B35" s="6" t="s">
        <v>83</v>
      </c>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row>
    <row r="36" spans="2:53" x14ac:dyDescent="0.35">
      <c r="B36" s="24" t="s">
        <v>78</v>
      </c>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row>
    <row r="37" spans="2:53" x14ac:dyDescent="0.35">
      <c r="B37" t="s">
        <v>66</v>
      </c>
      <c r="C37" s="14">
        <v>0.15586481614710099</v>
      </c>
      <c r="D37" s="14">
        <v>0.19179890572268801</v>
      </c>
      <c r="E37" s="14">
        <v>0.121366285453961</v>
      </c>
      <c r="F37" s="14"/>
      <c r="G37" s="14">
        <v>6.50817631144536E-2</v>
      </c>
      <c r="H37" s="14">
        <v>7.3330388156133394E-2</v>
      </c>
      <c r="I37" s="14">
        <v>0.10155716176722</v>
      </c>
      <c r="J37" s="14">
        <v>0.10913289780612299</v>
      </c>
      <c r="K37" s="14">
        <v>0.244508024810518</v>
      </c>
      <c r="L37" s="14">
        <v>0.30572300774801098</v>
      </c>
      <c r="M37" s="14"/>
      <c r="N37" s="14">
        <v>0.23808228227671299</v>
      </c>
      <c r="O37" s="14">
        <v>0.159071357924641</v>
      </c>
      <c r="P37" s="14">
        <v>0.113626982967101</v>
      </c>
      <c r="Q37" s="14">
        <v>9.9775271273917401E-2</v>
      </c>
      <c r="R37" s="14"/>
      <c r="S37" s="14">
        <v>0.14925812365719501</v>
      </c>
      <c r="T37" s="14">
        <v>0.159405340120883</v>
      </c>
      <c r="U37" s="14">
        <v>0.162757238063336</v>
      </c>
      <c r="V37" s="14">
        <v>0.16637967030109399</v>
      </c>
      <c r="W37" s="14">
        <v>0.13613359498130001</v>
      </c>
      <c r="X37" s="14">
        <v>0.14787834271033401</v>
      </c>
      <c r="Y37" s="14">
        <v>0.15351655195206801</v>
      </c>
      <c r="Z37" s="14">
        <v>0.135984275699776</v>
      </c>
      <c r="AA37" s="14">
        <v>0.17267699809859199</v>
      </c>
      <c r="AB37" s="14">
        <v>0.187079536451454</v>
      </c>
      <c r="AC37" s="14">
        <v>9.9931353134295395E-2</v>
      </c>
      <c r="AD37" s="14">
        <v>0.16259846895858801</v>
      </c>
      <c r="AE37" s="14"/>
      <c r="AF37" s="14">
        <v>0.21135021541770499</v>
      </c>
      <c r="AG37" s="14">
        <v>0.116006511600707</v>
      </c>
      <c r="AH37" s="14">
        <v>0.234209276724124</v>
      </c>
      <c r="AI37" s="14">
        <v>0.12441958676440899</v>
      </c>
      <c r="AJ37" s="14"/>
      <c r="AK37" s="14">
        <v>0.22257697403284901</v>
      </c>
      <c r="AL37" s="14">
        <v>0.13427238943853401</v>
      </c>
      <c r="AM37" s="14">
        <v>0.15043233200550801</v>
      </c>
      <c r="AN37" s="14">
        <v>0.217501192043491</v>
      </c>
      <c r="AO37" s="14"/>
      <c r="AP37" s="14">
        <v>0.21960940986972199</v>
      </c>
      <c r="AQ37" s="14">
        <v>0.128444132490944</v>
      </c>
      <c r="AR37" s="14">
        <v>0.15360615827111801</v>
      </c>
      <c r="AS37" s="14"/>
      <c r="AT37" s="14">
        <v>0.21116492995681799</v>
      </c>
      <c r="AU37" s="14">
        <v>0.12971996127640101</v>
      </c>
      <c r="AV37" s="14"/>
      <c r="AW37" s="14">
        <v>0.173974354706596</v>
      </c>
      <c r="AX37" s="14">
        <v>0.12692518251877799</v>
      </c>
      <c r="AY37" s="14"/>
      <c r="AZ37" s="14">
        <v>0.16801154627898299</v>
      </c>
      <c r="BA37" s="14">
        <v>0.145572964924886</v>
      </c>
    </row>
    <row r="38" spans="2:53" x14ac:dyDescent="0.35">
      <c r="B38" t="s">
        <v>67</v>
      </c>
      <c r="C38" s="14">
        <v>0.14207390701382699</v>
      </c>
      <c r="D38" s="14">
        <v>0.15800204912810101</v>
      </c>
      <c r="E38" s="14">
        <v>0.127070131529988</v>
      </c>
      <c r="F38" s="14"/>
      <c r="G38" s="14">
        <v>5.5151624556709501E-2</v>
      </c>
      <c r="H38" s="14">
        <v>0.115630305887162</v>
      </c>
      <c r="I38" s="14">
        <v>0.13167646754415899</v>
      </c>
      <c r="J38" s="14">
        <v>0.102267479157486</v>
      </c>
      <c r="K38" s="14">
        <v>0.18288163507184901</v>
      </c>
      <c r="L38" s="14">
        <v>0.23458933361182099</v>
      </c>
      <c r="M38" s="14"/>
      <c r="N38" s="14">
        <v>0.168048284095794</v>
      </c>
      <c r="O38" s="14">
        <v>0.160359586569468</v>
      </c>
      <c r="P38" s="14">
        <v>0.143473186460983</v>
      </c>
      <c r="Q38" s="14">
        <v>9.6241917326913298E-2</v>
      </c>
      <c r="R38" s="14"/>
      <c r="S38" s="14">
        <v>0.14147886004069199</v>
      </c>
      <c r="T38" s="14">
        <v>0.14464992614996799</v>
      </c>
      <c r="U38" s="14">
        <v>0.16925533157397599</v>
      </c>
      <c r="V38" s="14">
        <v>0.156870836812317</v>
      </c>
      <c r="W38" s="14">
        <v>0.12762072364190299</v>
      </c>
      <c r="X38" s="14">
        <v>0.134183628669167</v>
      </c>
      <c r="Y38" s="14">
        <v>0.13471210089107799</v>
      </c>
      <c r="Z38" s="14">
        <v>0.13092498438504699</v>
      </c>
      <c r="AA38" s="14">
        <v>0.130088852585269</v>
      </c>
      <c r="AB38" s="14">
        <v>0.166320275731451</v>
      </c>
      <c r="AC38" s="14">
        <v>0.14198881022125301</v>
      </c>
      <c r="AD38" s="14">
        <v>7.95825035133889E-2</v>
      </c>
      <c r="AE38" s="14"/>
      <c r="AF38" s="14">
        <v>0.20532367831120599</v>
      </c>
      <c r="AG38" s="14">
        <v>0.147829042121988</v>
      </c>
      <c r="AH38" s="14">
        <v>0.136797554480724</v>
      </c>
      <c r="AI38" s="14">
        <v>7.2083523623186596E-2</v>
      </c>
      <c r="AJ38" s="14"/>
      <c r="AK38" s="14">
        <v>0.21414151247365601</v>
      </c>
      <c r="AL38" s="14">
        <v>0.14228053131073701</v>
      </c>
      <c r="AM38" s="14">
        <v>0.15887334399384001</v>
      </c>
      <c r="AN38" s="14">
        <v>0.139695009353515</v>
      </c>
      <c r="AO38" s="14"/>
      <c r="AP38" s="14">
        <v>0.191189590379854</v>
      </c>
      <c r="AQ38" s="14">
        <v>0.16182681789825301</v>
      </c>
      <c r="AR38" s="14">
        <v>0.152837307157353</v>
      </c>
      <c r="AS38" s="14"/>
      <c r="AT38" s="14">
        <v>0.193506616419127</v>
      </c>
      <c r="AU38" s="14">
        <v>0.116769638059051</v>
      </c>
      <c r="AV38" s="14"/>
      <c r="AW38" s="14">
        <v>0.15001765647916901</v>
      </c>
      <c r="AX38" s="14">
        <v>0.117962083189317</v>
      </c>
      <c r="AY38" s="14"/>
      <c r="AZ38" s="14">
        <v>0.141331510805184</v>
      </c>
      <c r="BA38" s="14">
        <v>0.14270293484636701</v>
      </c>
    </row>
    <row r="39" spans="2:53" x14ac:dyDescent="0.35">
      <c r="B39" t="s">
        <v>68</v>
      </c>
      <c r="C39" s="14">
        <v>0.12852919186327899</v>
      </c>
      <c r="D39" s="14">
        <v>0.139953426481676</v>
      </c>
      <c r="E39" s="14">
        <v>0.116896928734692</v>
      </c>
      <c r="F39" s="14"/>
      <c r="G39" s="14">
        <v>0.114474266752167</v>
      </c>
      <c r="H39" s="14">
        <v>0.123909892205589</v>
      </c>
      <c r="I39" s="14">
        <v>7.92901809633062E-2</v>
      </c>
      <c r="J39" s="14">
        <v>0.13882341729890199</v>
      </c>
      <c r="K39" s="14">
        <v>0.12907611744112801</v>
      </c>
      <c r="L39" s="14">
        <v>0.172907219642364</v>
      </c>
      <c r="M39" s="14"/>
      <c r="N39" s="14">
        <v>0.16697959697595799</v>
      </c>
      <c r="O39" s="14">
        <v>0.118354995680221</v>
      </c>
      <c r="P39" s="14">
        <v>0.14056060473863299</v>
      </c>
      <c r="Q39" s="14">
        <v>8.3857614061328994E-2</v>
      </c>
      <c r="R39" s="14"/>
      <c r="S39" s="14">
        <v>0.13197929322441501</v>
      </c>
      <c r="T39" s="14">
        <v>0.14485509655677101</v>
      </c>
      <c r="U39" s="14">
        <v>0.135544434870118</v>
      </c>
      <c r="V39" s="14">
        <v>8.9428604957784097E-2</v>
      </c>
      <c r="W39" s="14">
        <v>0.14856437897970101</v>
      </c>
      <c r="X39" s="14">
        <v>0.145251422026204</v>
      </c>
      <c r="Y39" s="14">
        <v>0.12743076044978999</v>
      </c>
      <c r="Z39" s="14">
        <v>0.115319683637818</v>
      </c>
      <c r="AA39" s="14">
        <v>0.16136017747442699</v>
      </c>
      <c r="AB39" s="14">
        <v>0.10956307293404099</v>
      </c>
      <c r="AC39" s="14">
        <v>9.3310119706224895E-2</v>
      </c>
      <c r="AD39" s="14">
        <v>5.9069263195228802E-2</v>
      </c>
      <c r="AE39" s="14"/>
      <c r="AF39" s="14">
        <v>0.16191954458256</v>
      </c>
      <c r="AG39" s="14">
        <v>0.11166229604490099</v>
      </c>
      <c r="AH39" s="14">
        <v>0.18667002730717</v>
      </c>
      <c r="AI39" s="14">
        <v>0.100351968567633</v>
      </c>
      <c r="AJ39" s="14"/>
      <c r="AK39" s="14">
        <v>0.18016539315168301</v>
      </c>
      <c r="AL39" s="14">
        <v>0.13083610755255501</v>
      </c>
      <c r="AM39" s="14">
        <v>0.122828722083374</v>
      </c>
      <c r="AN39" s="14">
        <v>0.155682320511806</v>
      </c>
      <c r="AO39" s="14"/>
      <c r="AP39" s="14">
        <v>0.156620202474445</v>
      </c>
      <c r="AQ39" s="14">
        <v>0.141315162298843</v>
      </c>
      <c r="AR39" s="14">
        <v>0.13085231836489999</v>
      </c>
      <c r="AS39" s="14"/>
      <c r="AT39" s="14">
        <v>0.14180965711681401</v>
      </c>
      <c r="AU39" s="14">
        <v>0.117809238613388</v>
      </c>
      <c r="AV39" s="14"/>
      <c r="AW39" s="14">
        <v>0.124108307792116</v>
      </c>
      <c r="AX39" s="14">
        <v>0.115379044411149</v>
      </c>
      <c r="AY39" s="14"/>
      <c r="AZ39" s="14">
        <v>0.12675871530735799</v>
      </c>
      <c r="BA39" s="14">
        <v>0.13002930597696399</v>
      </c>
    </row>
    <row r="40" spans="2:53" x14ac:dyDescent="0.35">
      <c r="B40" t="s">
        <v>69</v>
      </c>
      <c r="C40" s="14">
        <v>0.155851163605567</v>
      </c>
      <c r="D40" s="14">
        <v>0.16128025848106101</v>
      </c>
      <c r="E40" s="14">
        <v>0.151161099264636</v>
      </c>
      <c r="F40" s="14"/>
      <c r="G40" s="14">
        <v>0.17456608968084</v>
      </c>
      <c r="H40" s="14">
        <v>0.185518645226114</v>
      </c>
      <c r="I40" s="14">
        <v>0.16626429811648699</v>
      </c>
      <c r="J40" s="14">
        <v>0.15903985466814999</v>
      </c>
      <c r="K40" s="14">
        <v>0.13612865696655599</v>
      </c>
      <c r="L40" s="14">
        <v>0.12149100943666399</v>
      </c>
      <c r="M40" s="14"/>
      <c r="N40" s="14">
        <v>0.174910712911759</v>
      </c>
      <c r="O40" s="14">
        <v>0.16622322709855999</v>
      </c>
      <c r="P40" s="14">
        <v>0.17310420980808999</v>
      </c>
      <c r="Q40" s="14">
        <v>0.106809612353224</v>
      </c>
      <c r="R40" s="14"/>
      <c r="S40" s="14">
        <v>0.15481384612403001</v>
      </c>
      <c r="T40" s="14">
        <v>0.197882606522917</v>
      </c>
      <c r="U40" s="14">
        <v>0.13607803950971301</v>
      </c>
      <c r="V40" s="14">
        <v>0.15097953745578699</v>
      </c>
      <c r="W40" s="14">
        <v>0.17827903118670499</v>
      </c>
      <c r="X40" s="14">
        <v>0.118368922591907</v>
      </c>
      <c r="Y40" s="14">
        <v>0.11871496865094799</v>
      </c>
      <c r="Z40" s="14">
        <v>0.16901505958125901</v>
      </c>
      <c r="AA40" s="14">
        <v>0.137280594663716</v>
      </c>
      <c r="AB40" s="14">
        <v>0.16395068454877701</v>
      </c>
      <c r="AC40" s="14">
        <v>0.17273876446338199</v>
      </c>
      <c r="AD40" s="14">
        <v>0.203658030660023</v>
      </c>
      <c r="AE40" s="14"/>
      <c r="AF40" s="14">
        <v>0.12566867005009799</v>
      </c>
      <c r="AG40" s="14">
        <v>0.18956895748579899</v>
      </c>
      <c r="AH40" s="14">
        <v>0.193796573689138</v>
      </c>
      <c r="AI40" s="14">
        <v>0.14243493232009299</v>
      </c>
      <c r="AJ40" s="14"/>
      <c r="AK40" s="14">
        <v>0.11737901838543099</v>
      </c>
      <c r="AL40" s="14">
        <v>0.17548758825517699</v>
      </c>
      <c r="AM40" s="14">
        <v>0.18524345971363099</v>
      </c>
      <c r="AN40" s="14">
        <v>0.16212596809310401</v>
      </c>
      <c r="AO40" s="14"/>
      <c r="AP40" s="14">
        <v>0.123447062963884</v>
      </c>
      <c r="AQ40" s="14">
        <v>0.183878843159788</v>
      </c>
      <c r="AR40" s="14">
        <v>0.17731744631704499</v>
      </c>
      <c r="AS40" s="14"/>
      <c r="AT40" s="14">
        <v>0.174109640506834</v>
      </c>
      <c r="AU40" s="14">
        <v>0.14856851822425299</v>
      </c>
      <c r="AV40" s="14"/>
      <c r="AW40" s="14">
        <v>0.16699456360675499</v>
      </c>
      <c r="AX40" s="14">
        <v>0.11440419293530001</v>
      </c>
      <c r="AY40" s="14"/>
      <c r="AZ40" s="14">
        <v>0.140704890413231</v>
      </c>
      <c r="BA40" s="14">
        <v>0.16868450958214101</v>
      </c>
    </row>
    <row r="41" spans="2:53" x14ac:dyDescent="0.35">
      <c r="B41" t="s">
        <v>70</v>
      </c>
      <c r="C41" s="14">
        <v>0.40861105742418902</v>
      </c>
      <c r="D41" s="14">
        <v>0.34496898254560399</v>
      </c>
      <c r="E41" s="14">
        <v>0.46944224523858202</v>
      </c>
      <c r="F41" s="14"/>
      <c r="G41" s="14">
        <v>0.57524601770097605</v>
      </c>
      <c r="H41" s="14">
        <v>0.49305717710483399</v>
      </c>
      <c r="I41" s="14">
        <v>0.51586354428558101</v>
      </c>
      <c r="J41" s="14">
        <v>0.47741243852542797</v>
      </c>
      <c r="K41" s="14">
        <v>0.30117961618914701</v>
      </c>
      <c r="L41" s="14">
        <v>0.15856620299289001</v>
      </c>
      <c r="M41" s="14"/>
      <c r="N41" s="14">
        <v>0.24689856566767701</v>
      </c>
      <c r="O41" s="14">
        <v>0.39235565116555599</v>
      </c>
      <c r="P41" s="14">
        <v>0.41419530147823003</v>
      </c>
      <c r="Q41" s="14">
        <v>0.59935656401613302</v>
      </c>
      <c r="R41" s="14"/>
      <c r="S41" s="14">
        <v>0.40457152345202502</v>
      </c>
      <c r="T41" s="14">
        <v>0.34914638115813201</v>
      </c>
      <c r="U41" s="14">
        <v>0.38500695851285499</v>
      </c>
      <c r="V41" s="14">
        <v>0.43052158421216502</v>
      </c>
      <c r="W41" s="14">
        <v>0.40940227121039202</v>
      </c>
      <c r="X41" s="14">
        <v>0.44859181488815902</v>
      </c>
      <c r="Y41" s="14">
        <v>0.45294007487534899</v>
      </c>
      <c r="Z41" s="14">
        <v>0.42687384535503498</v>
      </c>
      <c r="AA41" s="14">
        <v>0.38998783761253197</v>
      </c>
      <c r="AB41" s="14">
        <v>0.37308643033427702</v>
      </c>
      <c r="AC41" s="14">
        <v>0.49203095247484502</v>
      </c>
      <c r="AD41" s="14">
        <v>0.45308898715182699</v>
      </c>
      <c r="AE41" s="14"/>
      <c r="AF41" s="14">
        <v>0.29063530045289099</v>
      </c>
      <c r="AG41" s="14">
        <v>0.42720046482999602</v>
      </c>
      <c r="AH41" s="14">
        <v>0.23529487134966101</v>
      </c>
      <c r="AI41" s="14">
        <v>0.54930244214594803</v>
      </c>
      <c r="AJ41" s="14"/>
      <c r="AK41" s="14">
        <v>0.25960845512159803</v>
      </c>
      <c r="AL41" s="14">
        <v>0.411131507651467</v>
      </c>
      <c r="AM41" s="14">
        <v>0.37898561156759297</v>
      </c>
      <c r="AN41" s="14">
        <v>0.314439931671116</v>
      </c>
      <c r="AO41" s="14"/>
      <c r="AP41" s="14">
        <v>0.302440246880609</v>
      </c>
      <c r="AQ41" s="14">
        <v>0.37996903023087802</v>
      </c>
      <c r="AR41" s="14">
        <v>0.38538676988958398</v>
      </c>
      <c r="AS41" s="14"/>
      <c r="AT41" s="14">
        <v>0.27036401596227599</v>
      </c>
      <c r="AU41" s="14">
        <v>0.47923027827471598</v>
      </c>
      <c r="AV41" s="14"/>
      <c r="AW41" s="14">
        <v>0.37718170096004</v>
      </c>
      <c r="AX41" s="14">
        <v>0.51202873059457499</v>
      </c>
      <c r="AY41" s="14"/>
      <c r="AZ41" s="14">
        <v>0.41691947068385499</v>
      </c>
      <c r="BA41" s="14">
        <v>0.40157138895104899</v>
      </c>
    </row>
    <row r="42" spans="2:53" x14ac:dyDescent="0.35">
      <c r="B42" t="s">
        <v>71</v>
      </c>
      <c r="C42" s="14">
        <v>9.0698639460373501E-3</v>
      </c>
      <c r="D42" s="14">
        <v>3.9963776408706098E-3</v>
      </c>
      <c r="E42" s="14">
        <v>1.40633097781417E-2</v>
      </c>
      <c r="F42" s="14"/>
      <c r="G42" s="14">
        <v>1.5480238194853399E-2</v>
      </c>
      <c r="H42" s="14">
        <v>8.5535914201668103E-3</v>
      </c>
      <c r="I42" s="14">
        <v>5.3483473232477296E-3</v>
      </c>
      <c r="J42" s="14">
        <v>1.33239125439105E-2</v>
      </c>
      <c r="K42" s="14">
        <v>6.2259495208021199E-3</v>
      </c>
      <c r="L42" s="14">
        <v>6.7232265682490603E-3</v>
      </c>
      <c r="M42" s="14"/>
      <c r="N42" s="14">
        <v>5.0805580720989802E-3</v>
      </c>
      <c r="O42" s="14">
        <v>3.6351815615543199E-3</v>
      </c>
      <c r="P42" s="14">
        <v>1.5039714546963999E-2</v>
      </c>
      <c r="Q42" s="14">
        <v>1.3959020968483201E-2</v>
      </c>
      <c r="R42" s="14"/>
      <c r="S42" s="14">
        <v>1.78983535016424E-2</v>
      </c>
      <c r="T42" s="14">
        <v>4.0606494913294497E-3</v>
      </c>
      <c r="U42" s="14">
        <v>1.13579974700022E-2</v>
      </c>
      <c r="V42" s="14">
        <v>5.8197662608526499E-3</v>
      </c>
      <c r="W42" s="14">
        <v>0</v>
      </c>
      <c r="X42" s="14">
        <v>5.72586911422921E-3</v>
      </c>
      <c r="Y42" s="14">
        <v>1.2685543180766E-2</v>
      </c>
      <c r="Z42" s="14">
        <v>2.1882151341065002E-2</v>
      </c>
      <c r="AA42" s="14">
        <v>8.6055395654640009E-3</v>
      </c>
      <c r="AB42" s="14">
        <v>0</v>
      </c>
      <c r="AC42" s="14">
        <v>0</v>
      </c>
      <c r="AD42" s="14">
        <v>4.20027465209446E-2</v>
      </c>
      <c r="AE42" s="14"/>
      <c r="AF42" s="14">
        <v>5.1025911855404902E-3</v>
      </c>
      <c r="AG42" s="14">
        <v>7.7327279166084896E-3</v>
      </c>
      <c r="AH42" s="14">
        <v>1.32316964491831E-2</v>
      </c>
      <c r="AI42" s="14">
        <v>1.1407546578729401E-2</v>
      </c>
      <c r="AJ42" s="14"/>
      <c r="AK42" s="14">
        <v>6.12864683478327E-3</v>
      </c>
      <c r="AL42" s="14">
        <v>5.9918757915306603E-3</v>
      </c>
      <c r="AM42" s="14">
        <v>3.6365306360540499E-3</v>
      </c>
      <c r="AN42" s="14">
        <v>1.05555783269681E-2</v>
      </c>
      <c r="AO42" s="14"/>
      <c r="AP42" s="14">
        <v>6.6934874314855198E-3</v>
      </c>
      <c r="AQ42" s="14">
        <v>4.5660139212938596E-3</v>
      </c>
      <c r="AR42" s="14">
        <v>0</v>
      </c>
      <c r="AS42" s="14"/>
      <c r="AT42" s="14">
        <v>9.0451400381316993E-3</v>
      </c>
      <c r="AU42" s="14">
        <v>7.9023655521905291E-3</v>
      </c>
      <c r="AV42" s="14"/>
      <c r="AW42" s="14">
        <v>7.7234164553236203E-3</v>
      </c>
      <c r="AX42" s="14">
        <v>1.3300766350881701E-2</v>
      </c>
      <c r="AY42" s="14"/>
      <c r="AZ42" s="14">
        <v>6.2738665113880304E-3</v>
      </c>
      <c r="BA42" s="14">
        <v>1.14388957185943E-2</v>
      </c>
    </row>
    <row r="43" spans="2:53" x14ac:dyDescent="0.35">
      <c r="B43" t="s">
        <v>72</v>
      </c>
      <c r="C43" s="14">
        <v>0.29793872316092801</v>
      </c>
      <c r="D43" s="14">
        <v>0.34980095485078899</v>
      </c>
      <c r="E43" s="14">
        <v>0.248436416983948</v>
      </c>
      <c r="F43" s="14"/>
      <c r="G43" s="14">
        <v>0.120233387671163</v>
      </c>
      <c r="H43" s="14">
        <v>0.18896069404329499</v>
      </c>
      <c r="I43" s="14">
        <v>0.233233629311379</v>
      </c>
      <c r="J43" s="14">
        <v>0.211400376963609</v>
      </c>
      <c r="K43" s="14">
        <v>0.42738965988236699</v>
      </c>
      <c r="L43" s="14">
        <v>0.54031234135983197</v>
      </c>
      <c r="M43" s="14"/>
      <c r="N43" s="14">
        <v>0.406130566372507</v>
      </c>
      <c r="O43" s="14">
        <v>0.31943094449410903</v>
      </c>
      <c r="P43" s="14">
        <v>0.257100169428084</v>
      </c>
      <c r="Q43" s="14">
        <v>0.196017188600831</v>
      </c>
      <c r="R43" s="14"/>
      <c r="S43" s="14">
        <v>0.29073698369788697</v>
      </c>
      <c r="T43" s="14">
        <v>0.30405526627085</v>
      </c>
      <c r="U43" s="14">
        <v>0.33201256963731202</v>
      </c>
      <c r="V43" s="14">
        <v>0.32325050711341102</v>
      </c>
      <c r="W43" s="14">
        <v>0.26375431862320198</v>
      </c>
      <c r="X43" s="14">
        <v>0.28206197137950101</v>
      </c>
      <c r="Y43" s="14">
        <v>0.28822865284314603</v>
      </c>
      <c r="Z43" s="14">
        <v>0.26690926008482302</v>
      </c>
      <c r="AA43" s="14">
        <v>0.30276585068386203</v>
      </c>
      <c r="AB43" s="14">
        <v>0.353399812182905</v>
      </c>
      <c r="AC43" s="14">
        <v>0.241920163355548</v>
      </c>
      <c r="AD43" s="14">
        <v>0.24218097247197601</v>
      </c>
      <c r="AE43" s="14"/>
      <c r="AF43" s="14">
        <v>0.416673893728911</v>
      </c>
      <c r="AG43" s="14">
        <v>0.26383555372269502</v>
      </c>
      <c r="AH43" s="14">
        <v>0.37100683120484801</v>
      </c>
      <c r="AI43" s="14">
        <v>0.19650311038759599</v>
      </c>
      <c r="AJ43" s="14"/>
      <c r="AK43" s="14">
        <v>0.43671848650650502</v>
      </c>
      <c r="AL43" s="14">
        <v>0.27655292074927001</v>
      </c>
      <c r="AM43" s="14">
        <v>0.309305675999348</v>
      </c>
      <c r="AN43" s="14">
        <v>0.35719620139700498</v>
      </c>
      <c r="AO43" s="14"/>
      <c r="AP43" s="14">
        <v>0.410799000249576</v>
      </c>
      <c r="AQ43" s="14">
        <v>0.29027095038919698</v>
      </c>
      <c r="AR43" s="14">
        <v>0.30644346542847201</v>
      </c>
      <c r="AS43" s="14"/>
      <c r="AT43" s="14">
        <v>0.40467154637594399</v>
      </c>
      <c r="AU43" s="14">
        <v>0.246489599335452</v>
      </c>
      <c r="AV43" s="14"/>
      <c r="AW43" s="14">
        <v>0.32399201118576398</v>
      </c>
      <c r="AX43" s="14">
        <v>0.24488726570809499</v>
      </c>
      <c r="AY43" s="14"/>
      <c r="AZ43" s="14">
        <v>0.30934305708416698</v>
      </c>
      <c r="BA43" s="14">
        <v>0.28827589977125301</v>
      </c>
    </row>
    <row r="44" spans="2:53" x14ac:dyDescent="0.35">
      <c r="B44" t="s">
        <v>73</v>
      </c>
      <c r="C44" s="14">
        <v>0.56446222102975596</v>
      </c>
      <c r="D44" s="14">
        <v>0.50624924102666502</v>
      </c>
      <c r="E44" s="14">
        <v>0.62060334450321797</v>
      </c>
      <c r="F44" s="14"/>
      <c r="G44" s="14">
        <v>0.74981210738181703</v>
      </c>
      <c r="H44" s="14">
        <v>0.67857582233094804</v>
      </c>
      <c r="I44" s="14">
        <v>0.68212784240206703</v>
      </c>
      <c r="J44" s="14">
        <v>0.63645229319357799</v>
      </c>
      <c r="K44" s="14">
        <v>0.43730827315570298</v>
      </c>
      <c r="L44" s="14">
        <v>0.280057212429555</v>
      </c>
      <c r="M44" s="14"/>
      <c r="N44" s="14">
        <v>0.42180927857943601</v>
      </c>
      <c r="O44" s="14">
        <v>0.55857887826411601</v>
      </c>
      <c r="P44" s="14">
        <v>0.58729951128631996</v>
      </c>
      <c r="Q44" s="14">
        <v>0.70616617636935697</v>
      </c>
      <c r="R44" s="14"/>
      <c r="S44" s="14">
        <v>0.559385369576055</v>
      </c>
      <c r="T44" s="14">
        <v>0.54702898768104902</v>
      </c>
      <c r="U44" s="14">
        <v>0.52108499802256802</v>
      </c>
      <c r="V44" s="14">
        <v>0.58150112166795198</v>
      </c>
      <c r="W44" s="14">
        <v>0.58768130239709704</v>
      </c>
      <c r="X44" s="14">
        <v>0.56696073748006603</v>
      </c>
      <c r="Y44" s="14">
        <v>0.57165504352629704</v>
      </c>
      <c r="Z44" s="14">
        <v>0.59588890493629398</v>
      </c>
      <c r="AA44" s="14">
        <v>0.52726843227624798</v>
      </c>
      <c r="AB44" s="14">
        <v>0.53703711488305395</v>
      </c>
      <c r="AC44" s="14">
        <v>0.66476971693822695</v>
      </c>
      <c r="AD44" s="14">
        <v>0.65674701781184996</v>
      </c>
      <c r="AE44" s="14"/>
      <c r="AF44" s="14">
        <v>0.41630397050298901</v>
      </c>
      <c r="AG44" s="14">
        <v>0.61676942231579501</v>
      </c>
      <c r="AH44" s="14">
        <v>0.42909144503879898</v>
      </c>
      <c r="AI44" s="14">
        <v>0.691737374466041</v>
      </c>
      <c r="AJ44" s="14"/>
      <c r="AK44" s="14">
        <v>0.37698747350702899</v>
      </c>
      <c r="AL44" s="14">
        <v>0.58661909590664396</v>
      </c>
      <c r="AM44" s="14">
        <v>0.56422907128122302</v>
      </c>
      <c r="AN44" s="14">
        <v>0.47656589976421998</v>
      </c>
      <c r="AO44" s="14"/>
      <c r="AP44" s="14">
        <v>0.42588730984449302</v>
      </c>
      <c r="AQ44" s="14">
        <v>0.563847873390666</v>
      </c>
      <c r="AR44" s="14">
        <v>0.56270421620662803</v>
      </c>
      <c r="AS44" s="14"/>
      <c r="AT44" s="14">
        <v>0.44447365646911002</v>
      </c>
      <c r="AU44" s="14">
        <v>0.62779879649896997</v>
      </c>
      <c r="AV44" s="14"/>
      <c r="AW44" s="14">
        <v>0.54417626456679602</v>
      </c>
      <c r="AX44" s="14">
        <v>0.62643292352987401</v>
      </c>
      <c r="AY44" s="14"/>
      <c r="AZ44" s="14">
        <v>0.55762436109708702</v>
      </c>
      <c r="BA44" s="14">
        <v>0.57025589853318903</v>
      </c>
    </row>
    <row r="45" spans="2:53" x14ac:dyDescent="0.35">
      <c r="B45" t="s">
        <v>74</v>
      </c>
      <c r="C45" s="14">
        <v>-0.26652349786882801</v>
      </c>
      <c r="D45" s="14">
        <v>-0.156448286175876</v>
      </c>
      <c r="E45" s="14">
        <v>-0.37216692751927</v>
      </c>
      <c r="F45" s="14"/>
      <c r="G45" s="14">
        <v>-0.62957871971065404</v>
      </c>
      <c r="H45" s="14">
        <v>-0.48961512828765302</v>
      </c>
      <c r="I45" s="14">
        <v>-0.448894213090688</v>
      </c>
      <c r="J45" s="14">
        <v>-0.42505191622996802</v>
      </c>
      <c r="K45" s="14">
        <v>-9.9186132733362093E-3</v>
      </c>
      <c r="L45" s="14">
        <v>0.26025512893027702</v>
      </c>
      <c r="M45" s="14"/>
      <c r="N45" s="14">
        <v>-1.5678712206928399E-2</v>
      </c>
      <c r="O45" s="14">
        <v>-0.23914793377000701</v>
      </c>
      <c r="P45" s="14">
        <v>-0.33019934185823602</v>
      </c>
      <c r="Q45" s="14">
        <v>-0.51014898776852602</v>
      </c>
      <c r="R45" s="14"/>
      <c r="S45" s="14">
        <v>-0.26864838587816797</v>
      </c>
      <c r="T45" s="14">
        <v>-0.24297372141019899</v>
      </c>
      <c r="U45" s="14">
        <v>-0.18907242838525601</v>
      </c>
      <c r="V45" s="14">
        <v>-0.25825061455454101</v>
      </c>
      <c r="W45" s="14">
        <v>-0.32392698377389401</v>
      </c>
      <c r="X45" s="14">
        <v>-0.28489876610056403</v>
      </c>
      <c r="Y45" s="14">
        <v>-0.28342639068315101</v>
      </c>
      <c r="Z45" s="14">
        <v>-0.32897964485147102</v>
      </c>
      <c r="AA45" s="14">
        <v>-0.22450258159238601</v>
      </c>
      <c r="AB45" s="14">
        <v>-0.183637302700148</v>
      </c>
      <c r="AC45" s="14">
        <v>-0.42284955358267901</v>
      </c>
      <c r="AD45" s="14">
        <v>-0.41456604533987401</v>
      </c>
      <c r="AE45" s="14"/>
      <c r="AF45" s="14">
        <v>3.6992322592188702E-4</v>
      </c>
      <c r="AG45" s="14">
        <v>-0.3529338685931</v>
      </c>
      <c r="AH45" s="14">
        <v>-5.8084613833950902E-2</v>
      </c>
      <c r="AI45" s="14">
        <v>-0.49523426407844501</v>
      </c>
      <c r="AJ45" s="14"/>
      <c r="AK45" s="14">
        <v>5.9731012999476502E-2</v>
      </c>
      <c r="AL45" s="14">
        <v>-0.310066175157374</v>
      </c>
      <c r="AM45" s="14">
        <v>-0.25492339528187502</v>
      </c>
      <c r="AN45" s="14">
        <v>-0.119369698367215</v>
      </c>
      <c r="AO45" s="14"/>
      <c r="AP45" s="14">
        <v>-1.50883095949166E-2</v>
      </c>
      <c r="AQ45" s="14">
        <v>-0.27357692300146802</v>
      </c>
      <c r="AR45" s="14">
        <v>-0.25626075077815602</v>
      </c>
      <c r="AS45" s="14"/>
      <c r="AT45" s="14">
        <v>-3.9802110093165401E-2</v>
      </c>
      <c r="AU45" s="14">
        <v>-0.38130919716351802</v>
      </c>
      <c r="AV45" s="14"/>
      <c r="AW45" s="14">
        <v>-0.22018425338103201</v>
      </c>
      <c r="AX45" s="14">
        <v>-0.38154565782177902</v>
      </c>
      <c r="AY45" s="14"/>
      <c r="AZ45" s="14">
        <v>-0.24828130401292001</v>
      </c>
      <c r="BA45" s="14">
        <v>-0.28197999876193702</v>
      </c>
    </row>
    <row r="46" spans="2:53" x14ac:dyDescent="0.35">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row>
    <row r="47" spans="2:53" x14ac:dyDescent="0.35">
      <c r="B47" s="6" t="s">
        <v>89</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row>
    <row r="48" spans="2:53" x14ac:dyDescent="0.35">
      <c r="B48" s="24" t="s">
        <v>78</v>
      </c>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row>
    <row r="49" spans="2:53" x14ac:dyDescent="0.35">
      <c r="B49" t="s">
        <v>84</v>
      </c>
      <c r="C49" s="14">
        <v>0.52230355092984804</v>
      </c>
      <c r="D49" s="14">
        <v>0.55498555597773702</v>
      </c>
      <c r="E49" s="14">
        <v>0.49242902785617099</v>
      </c>
      <c r="F49" s="14"/>
      <c r="G49" s="14">
        <v>0.65927681117501702</v>
      </c>
      <c r="H49" s="14">
        <v>0.61767094962521896</v>
      </c>
      <c r="I49" s="14">
        <v>0.56113002414097202</v>
      </c>
      <c r="J49" s="14">
        <v>0.50503829920083598</v>
      </c>
      <c r="K49" s="14">
        <v>0.486067873400651</v>
      </c>
      <c r="L49" s="14">
        <v>0.36056078660465402</v>
      </c>
      <c r="M49" s="14"/>
      <c r="N49" s="14">
        <v>0.56428258913622897</v>
      </c>
      <c r="O49" s="14">
        <v>0.55963559723030198</v>
      </c>
      <c r="P49" s="14">
        <v>0.52350995199939898</v>
      </c>
      <c r="Q49" s="14">
        <v>0.43713989134499798</v>
      </c>
      <c r="R49" s="14"/>
      <c r="S49" s="14">
        <v>0.54390998039958105</v>
      </c>
      <c r="T49" s="14">
        <v>0.60506866577629803</v>
      </c>
      <c r="U49" s="14">
        <v>0.50633038000403896</v>
      </c>
      <c r="V49" s="14">
        <v>0.46860630234137102</v>
      </c>
      <c r="W49" s="14">
        <v>0.43370587120048099</v>
      </c>
      <c r="X49" s="14">
        <v>0.53103299910310198</v>
      </c>
      <c r="Y49" s="14">
        <v>0.55801874955684905</v>
      </c>
      <c r="Z49" s="14">
        <v>0.59152989223863905</v>
      </c>
      <c r="AA49" s="14">
        <v>0.49800865176008302</v>
      </c>
      <c r="AB49" s="14">
        <v>0.52954878683571804</v>
      </c>
      <c r="AC49" s="14">
        <v>0.42406750712133301</v>
      </c>
      <c r="AD49" s="14">
        <v>0.49239322914850903</v>
      </c>
      <c r="AE49" s="14"/>
      <c r="AF49" s="14">
        <v>0.50590488686577195</v>
      </c>
      <c r="AG49" s="14">
        <v>0.50608490795447203</v>
      </c>
      <c r="AH49" s="14">
        <v>0.46784686873160303</v>
      </c>
      <c r="AI49" s="14">
        <v>0.57448634659061903</v>
      </c>
      <c r="AJ49" s="14"/>
      <c r="AK49" s="14">
        <v>0.50237845558916905</v>
      </c>
      <c r="AL49" s="14">
        <v>0.53686028262448005</v>
      </c>
      <c r="AM49" s="14">
        <v>0.48486843963534099</v>
      </c>
      <c r="AN49" s="14">
        <v>0.54179744300644805</v>
      </c>
      <c r="AO49" s="14"/>
      <c r="AP49" s="14">
        <v>0.52772373551196905</v>
      </c>
      <c r="AQ49" s="14">
        <v>0.56253496111378398</v>
      </c>
      <c r="AR49" s="14">
        <v>0.49329375359744398</v>
      </c>
      <c r="AS49" s="14"/>
      <c r="AT49" s="14">
        <v>0.47475107804604699</v>
      </c>
      <c r="AU49" s="14">
        <v>0.54787021734107499</v>
      </c>
      <c r="AV49" s="14"/>
      <c r="AW49" s="14">
        <v>0.54171071990595498</v>
      </c>
      <c r="AX49" s="14">
        <v>0.42688657886855402</v>
      </c>
      <c r="AY49" s="14"/>
      <c r="AZ49" s="14">
        <v>0.54943311772942705</v>
      </c>
      <c r="BA49" s="14">
        <v>0.49931683251321701</v>
      </c>
    </row>
    <row r="50" spans="2:53" x14ac:dyDescent="0.35">
      <c r="B50" t="s">
        <v>85</v>
      </c>
      <c r="C50" s="14">
        <v>0.33077717185377498</v>
      </c>
      <c r="D50" s="14">
        <v>0.31271306836986001</v>
      </c>
      <c r="E50" s="14">
        <v>0.34776094443660299</v>
      </c>
      <c r="F50" s="14"/>
      <c r="G50" s="14">
        <v>0.21923808784985099</v>
      </c>
      <c r="H50" s="14">
        <v>0.228282701541693</v>
      </c>
      <c r="I50" s="14">
        <v>0.27892495558651298</v>
      </c>
      <c r="J50" s="14">
        <v>0.32567383701107699</v>
      </c>
      <c r="K50" s="14">
        <v>0.37435359972528798</v>
      </c>
      <c r="L50" s="14">
        <v>0.50527093017939895</v>
      </c>
      <c r="M50" s="14"/>
      <c r="N50" s="14">
        <v>0.34173495882482402</v>
      </c>
      <c r="O50" s="14">
        <v>0.32264187455810101</v>
      </c>
      <c r="P50" s="14">
        <v>0.34023684652542302</v>
      </c>
      <c r="Q50" s="14">
        <v>0.32325299220033299</v>
      </c>
      <c r="R50" s="14"/>
      <c r="S50" s="14">
        <v>0.314278302779674</v>
      </c>
      <c r="T50" s="14">
        <v>0.27115313951126901</v>
      </c>
      <c r="U50" s="14">
        <v>0.36223137826108098</v>
      </c>
      <c r="V50" s="14">
        <v>0.390893246693723</v>
      </c>
      <c r="W50" s="14">
        <v>0.38932837163161099</v>
      </c>
      <c r="X50" s="14">
        <v>0.27389697413797198</v>
      </c>
      <c r="Y50" s="14">
        <v>0.27222074347620301</v>
      </c>
      <c r="Z50" s="14">
        <v>0.26290492848341901</v>
      </c>
      <c r="AA50" s="14">
        <v>0.39138637297941098</v>
      </c>
      <c r="AB50" s="14">
        <v>0.33117181009722502</v>
      </c>
      <c r="AC50" s="14">
        <v>0.38397883662020599</v>
      </c>
      <c r="AD50" s="14">
        <v>0.36946357119456902</v>
      </c>
      <c r="AE50" s="14"/>
      <c r="AF50" s="14">
        <v>0.36737555867535399</v>
      </c>
      <c r="AG50" s="14">
        <v>0.33970364024239103</v>
      </c>
      <c r="AH50" s="14">
        <v>0.42865299440454102</v>
      </c>
      <c r="AI50" s="14">
        <v>0.24390251120291401</v>
      </c>
      <c r="AJ50" s="14"/>
      <c r="AK50" s="14">
        <v>0.39608517607481297</v>
      </c>
      <c r="AL50" s="14">
        <v>0.32268096283206299</v>
      </c>
      <c r="AM50" s="14">
        <v>0.34538834461992601</v>
      </c>
      <c r="AN50" s="14">
        <v>0.37693335245361098</v>
      </c>
      <c r="AO50" s="14"/>
      <c r="AP50" s="14">
        <v>0.376987532108289</v>
      </c>
      <c r="AQ50" s="14">
        <v>0.30327923063072898</v>
      </c>
      <c r="AR50" s="14">
        <v>0.34157638266823898</v>
      </c>
      <c r="AS50" s="14"/>
      <c r="AT50" s="14">
        <v>0.38824896500088801</v>
      </c>
      <c r="AU50" s="14">
        <v>0.30293862871489002</v>
      </c>
      <c r="AV50" s="14"/>
      <c r="AW50" s="14">
        <v>0.33230041718893499</v>
      </c>
      <c r="AX50" s="14">
        <v>0.332561262089762</v>
      </c>
      <c r="AY50" s="14"/>
      <c r="AZ50" s="14">
        <v>0.32357666188098899</v>
      </c>
      <c r="BA50" s="14">
        <v>0.336878120550204</v>
      </c>
    </row>
    <row r="51" spans="2:53" x14ac:dyDescent="0.35">
      <c r="B51" t="s">
        <v>86</v>
      </c>
      <c r="C51" s="14">
        <v>8.4190816814565195E-2</v>
      </c>
      <c r="D51" s="14">
        <v>7.0577955004672996E-2</v>
      </c>
      <c r="E51" s="14">
        <v>9.6827225130241903E-2</v>
      </c>
      <c r="F51" s="14"/>
      <c r="G51" s="14">
        <v>8.0904374664020701E-2</v>
      </c>
      <c r="H51" s="14">
        <v>0.104527166615177</v>
      </c>
      <c r="I51" s="14">
        <v>0.101847241535847</v>
      </c>
      <c r="J51" s="14">
        <v>9.3203467426901998E-2</v>
      </c>
      <c r="K51" s="14">
        <v>7.0458352724301704E-2</v>
      </c>
      <c r="L51" s="14">
        <v>5.7376581048539502E-2</v>
      </c>
      <c r="M51" s="14"/>
      <c r="N51" s="14">
        <v>5.98832401360858E-2</v>
      </c>
      <c r="O51" s="14">
        <v>7.1881447153061995E-2</v>
      </c>
      <c r="P51" s="14">
        <v>6.87453201137741E-2</v>
      </c>
      <c r="Q51" s="14">
        <v>0.13498524144694801</v>
      </c>
      <c r="R51" s="14"/>
      <c r="S51" s="14">
        <v>7.7353314651219002E-2</v>
      </c>
      <c r="T51" s="14">
        <v>7.6367514525469901E-2</v>
      </c>
      <c r="U51" s="14">
        <v>5.7522000814871299E-2</v>
      </c>
      <c r="V51" s="14">
        <v>7.7209432732903205E-2</v>
      </c>
      <c r="W51" s="14">
        <v>9.6365831254164494E-2</v>
      </c>
      <c r="X51" s="14">
        <v>0.123749437831338</v>
      </c>
      <c r="Y51" s="14">
        <v>9.5290367511070506E-2</v>
      </c>
      <c r="Z51" s="14">
        <v>4.4711329033863302E-2</v>
      </c>
      <c r="AA51" s="14">
        <v>8.4021619198786396E-2</v>
      </c>
      <c r="AB51" s="14">
        <v>7.5274420580020901E-2</v>
      </c>
      <c r="AC51" s="14">
        <v>0.135284019963303</v>
      </c>
      <c r="AD51" s="14">
        <v>5.9415428773598997E-2</v>
      </c>
      <c r="AE51" s="14"/>
      <c r="AF51" s="14">
        <v>6.4481827990702997E-2</v>
      </c>
      <c r="AG51" s="14">
        <v>8.6273766566024701E-2</v>
      </c>
      <c r="AH51" s="14">
        <v>4.7694616300834901E-2</v>
      </c>
      <c r="AI51" s="14">
        <v>0.116526570959554</v>
      </c>
      <c r="AJ51" s="14"/>
      <c r="AK51" s="14">
        <v>5.7374774088848599E-2</v>
      </c>
      <c r="AL51" s="14">
        <v>7.8052679427477206E-2</v>
      </c>
      <c r="AM51" s="14">
        <v>0.105238258554038</v>
      </c>
      <c r="AN51" s="14">
        <v>3.7487976308426603E-2</v>
      </c>
      <c r="AO51" s="14"/>
      <c r="AP51" s="14">
        <v>5.2050810480544503E-2</v>
      </c>
      <c r="AQ51" s="14">
        <v>6.9511413981928602E-2</v>
      </c>
      <c r="AR51" s="14">
        <v>9.6749235302378306E-2</v>
      </c>
      <c r="AS51" s="14"/>
      <c r="AT51" s="14">
        <v>7.4896926986916704E-2</v>
      </c>
      <c r="AU51" s="14">
        <v>8.8506900200016503E-2</v>
      </c>
      <c r="AV51" s="14"/>
      <c r="AW51" s="14">
        <v>6.4972407185846001E-2</v>
      </c>
      <c r="AX51" s="14">
        <v>0.17153245462323799</v>
      </c>
      <c r="AY51" s="14"/>
      <c r="AZ51" s="14">
        <v>7.5320830461331201E-2</v>
      </c>
      <c r="BA51" s="14">
        <v>9.1706302784813495E-2</v>
      </c>
    </row>
    <row r="52" spans="2:53" x14ac:dyDescent="0.35">
      <c r="B52" t="s">
        <v>87</v>
      </c>
      <c r="C52" s="14">
        <v>4.2832066435820798E-2</v>
      </c>
      <c r="D52" s="14">
        <v>4.2483326604765399E-2</v>
      </c>
      <c r="E52" s="14">
        <v>4.2366570649137299E-2</v>
      </c>
      <c r="F52" s="14"/>
      <c r="G52" s="14">
        <v>2.5554175389622E-2</v>
      </c>
      <c r="H52" s="14">
        <v>2.7217491593203798E-2</v>
      </c>
      <c r="I52" s="14">
        <v>2.98039643887754E-2</v>
      </c>
      <c r="J52" s="14">
        <v>5.3523797320513697E-2</v>
      </c>
      <c r="K52" s="14">
        <v>6.2420984171895802E-2</v>
      </c>
      <c r="L52" s="14">
        <v>5.5708980283165802E-2</v>
      </c>
      <c r="M52" s="14"/>
      <c r="N52" s="14">
        <v>2.2107263155247001E-2</v>
      </c>
      <c r="O52" s="14">
        <v>2.71678710395763E-2</v>
      </c>
      <c r="P52" s="14">
        <v>3.8358181099873101E-2</v>
      </c>
      <c r="Q52" s="14">
        <v>8.2683088091325005E-2</v>
      </c>
      <c r="R52" s="14"/>
      <c r="S52" s="14">
        <v>5.4186298535652301E-2</v>
      </c>
      <c r="T52" s="14">
        <v>2.1910809430837799E-2</v>
      </c>
      <c r="U52" s="14">
        <v>5.7219282731243701E-2</v>
      </c>
      <c r="V52" s="14">
        <v>4.69885204131937E-2</v>
      </c>
      <c r="W52" s="14">
        <v>3.3493393352452903E-2</v>
      </c>
      <c r="X52" s="14">
        <v>5.5422326599254099E-2</v>
      </c>
      <c r="Y52" s="14">
        <v>5.07103557770077E-2</v>
      </c>
      <c r="Z52" s="14">
        <v>6.7008690191477094E-2</v>
      </c>
      <c r="AA52" s="14">
        <v>1.7153671963530698E-2</v>
      </c>
      <c r="AB52" s="14">
        <v>4.4283100585103201E-2</v>
      </c>
      <c r="AC52" s="14">
        <v>3.7872665485918201E-2</v>
      </c>
      <c r="AD52" s="14">
        <v>5.8469444733209398E-2</v>
      </c>
      <c r="AE52" s="14"/>
      <c r="AF52" s="14">
        <v>4.2133158363097299E-2</v>
      </c>
      <c r="AG52" s="14">
        <v>5.3562012521567899E-2</v>
      </c>
      <c r="AH52" s="14">
        <v>4.1958410764702699E-2</v>
      </c>
      <c r="AI52" s="14">
        <v>4.4415035530724699E-2</v>
      </c>
      <c r="AJ52" s="14"/>
      <c r="AK52" s="14">
        <v>3.1920156316182703E-2</v>
      </c>
      <c r="AL52" s="14">
        <v>4.6565052531646903E-2</v>
      </c>
      <c r="AM52" s="14">
        <v>4.2183237456606501E-2</v>
      </c>
      <c r="AN52" s="14">
        <v>3.3058416819422003E-2</v>
      </c>
      <c r="AO52" s="14"/>
      <c r="AP52" s="14">
        <v>2.98031649975148E-2</v>
      </c>
      <c r="AQ52" s="14">
        <v>5.4227285872652402E-2</v>
      </c>
      <c r="AR52" s="14">
        <v>4.6799150290283302E-2</v>
      </c>
      <c r="AS52" s="14"/>
      <c r="AT52" s="14">
        <v>3.9525291220335497E-2</v>
      </c>
      <c r="AU52" s="14">
        <v>4.4729383165702997E-2</v>
      </c>
      <c r="AV52" s="14"/>
      <c r="AW52" s="14">
        <v>4.2380045235011203E-2</v>
      </c>
      <c r="AX52" s="14">
        <v>4.4253598529843098E-2</v>
      </c>
      <c r="AY52" s="14"/>
      <c r="AZ52" s="14">
        <v>3.7202382141744601E-2</v>
      </c>
      <c r="BA52" s="14">
        <v>4.7602064003362803E-2</v>
      </c>
    </row>
    <row r="53" spans="2:53" x14ac:dyDescent="0.35">
      <c r="B53" t="s">
        <v>88</v>
      </c>
      <c r="C53" s="14">
        <v>6.1396642150116599E-3</v>
      </c>
      <c r="D53" s="14">
        <v>8.6041934453443495E-3</v>
      </c>
      <c r="E53" s="14">
        <v>3.7556344208085901E-3</v>
      </c>
      <c r="F53" s="14"/>
      <c r="G53" s="14">
        <v>7.0425923242880203E-3</v>
      </c>
      <c r="H53" s="14">
        <v>5.9128567663726504E-3</v>
      </c>
      <c r="I53" s="14">
        <v>1.0671692823739899E-2</v>
      </c>
      <c r="J53" s="14">
        <v>2.5411152683806602E-3</v>
      </c>
      <c r="K53" s="14">
        <v>3.2483098226953099E-3</v>
      </c>
      <c r="L53" s="14">
        <v>6.9187224256218203E-3</v>
      </c>
      <c r="M53" s="14"/>
      <c r="N53" s="14">
        <v>3.36587431024393E-3</v>
      </c>
      <c r="O53" s="14">
        <v>9.3221378498926193E-3</v>
      </c>
      <c r="P53" s="14">
        <v>4.6445017994693602E-3</v>
      </c>
      <c r="Q53" s="14">
        <v>7.2510242459718098E-3</v>
      </c>
      <c r="R53" s="14"/>
      <c r="S53" s="14">
        <v>6.5458860738174304E-3</v>
      </c>
      <c r="T53" s="14">
        <v>1.11811200683808E-2</v>
      </c>
      <c r="U53" s="14">
        <v>5.3399748495099996E-3</v>
      </c>
      <c r="V53" s="14">
        <v>4.8005047163864898E-3</v>
      </c>
      <c r="W53" s="14">
        <v>1.44929626338865E-2</v>
      </c>
      <c r="X53" s="14">
        <v>5.0406554337307898E-3</v>
      </c>
      <c r="Y53" s="14">
        <v>0</v>
      </c>
      <c r="Z53" s="14">
        <v>2.2407813188051798E-2</v>
      </c>
      <c r="AA53" s="14">
        <v>0</v>
      </c>
      <c r="AB53" s="14">
        <v>6.10840470507163E-3</v>
      </c>
      <c r="AC53" s="14">
        <v>0</v>
      </c>
      <c r="AD53" s="14">
        <v>0</v>
      </c>
      <c r="AE53" s="14"/>
      <c r="AF53" s="14">
        <v>7.0224477729543804E-3</v>
      </c>
      <c r="AG53" s="14">
        <v>8.8914529958647095E-3</v>
      </c>
      <c r="AH53" s="14">
        <v>6.9839982519676602E-3</v>
      </c>
      <c r="AI53" s="14">
        <v>7.0116005278240004E-3</v>
      </c>
      <c r="AJ53" s="14"/>
      <c r="AK53" s="14">
        <v>7.0031062691912399E-3</v>
      </c>
      <c r="AL53" s="14">
        <v>5.8312589274983799E-3</v>
      </c>
      <c r="AM53" s="14">
        <v>0</v>
      </c>
      <c r="AN53" s="14">
        <v>5.4685018580462397E-3</v>
      </c>
      <c r="AO53" s="14"/>
      <c r="AP53" s="14">
        <v>5.3767984651780397E-3</v>
      </c>
      <c r="AQ53" s="14">
        <v>6.1360354739855199E-3</v>
      </c>
      <c r="AR53" s="14">
        <v>4.7558342038093301E-3</v>
      </c>
      <c r="AS53" s="14"/>
      <c r="AT53" s="14">
        <v>1.1529104968939099E-2</v>
      </c>
      <c r="AU53" s="14">
        <v>3.5475825675794501E-3</v>
      </c>
      <c r="AV53" s="14"/>
      <c r="AW53" s="14">
        <v>7.4068060266150697E-3</v>
      </c>
      <c r="AX53" s="14">
        <v>0</v>
      </c>
      <c r="AY53" s="14"/>
      <c r="AZ53" s="14">
        <v>3.9325221122836198E-3</v>
      </c>
      <c r="BA53" s="14">
        <v>8.0097624143565908E-3</v>
      </c>
    </row>
    <row r="54" spans="2:53" x14ac:dyDescent="0.35">
      <c r="B54" t="s">
        <v>71</v>
      </c>
      <c r="C54" s="14">
        <v>1.37567297509793E-2</v>
      </c>
      <c r="D54" s="14">
        <v>1.0635900597620899E-2</v>
      </c>
      <c r="E54" s="14">
        <v>1.68605975070375E-2</v>
      </c>
      <c r="F54" s="14"/>
      <c r="G54" s="14">
        <v>7.9839585972021707E-3</v>
      </c>
      <c r="H54" s="14">
        <v>1.63888338583346E-2</v>
      </c>
      <c r="I54" s="14">
        <v>1.7622121524152601E-2</v>
      </c>
      <c r="J54" s="14">
        <v>2.00194837722911E-2</v>
      </c>
      <c r="K54" s="14">
        <v>3.45088015516829E-3</v>
      </c>
      <c r="L54" s="14">
        <v>1.4163999458619099E-2</v>
      </c>
      <c r="M54" s="14"/>
      <c r="N54" s="14">
        <v>8.6260744373700595E-3</v>
      </c>
      <c r="O54" s="14">
        <v>9.3510721690656402E-3</v>
      </c>
      <c r="P54" s="14">
        <v>2.4505198462061301E-2</v>
      </c>
      <c r="Q54" s="14">
        <v>1.46877626704241E-2</v>
      </c>
      <c r="R54" s="14"/>
      <c r="S54" s="14">
        <v>3.7262175600563901E-3</v>
      </c>
      <c r="T54" s="14">
        <v>1.4318750687744901E-2</v>
      </c>
      <c r="U54" s="14">
        <v>1.1356983339255401E-2</v>
      </c>
      <c r="V54" s="14">
        <v>1.1501993102422999E-2</v>
      </c>
      <c r="W54" s="14">
        <v>3.2613569927403198E-2</v>
      </c>
      <c r="X54" s="14">
        <v>1.08576068946033E-2</v>
      </c>
      <c r="Y54" s="14">
        <v>2.3759783678868999E-2</v>
      </c>
      <c r="Z54" s="14">
        <v>1.143734686455E-2</v>
      </c>
      <c r="AA54" s="14">
        <v>9.4296840981886107E-3</v>
      </c>
      <c r="AB54" s="14">
        <v>1.36134771968615E-2</v>
      </c>
      <c r="AC54" s="14">
        <v>1.8796970809239501E-2</v>
      </c>
      <c r="AD54" s="14">
        <v>2.0258326150114001E-2</v>
      </c>
      <c r="AE54" s="14"/>
      <c r="AF54" s="14">
        <v>1.30821203321193E-2</v>
      </c>
      <c r="AG54" s="14">
        <v>5.4842197196796104E-3</v>
      </c>
      <c r="AH54" s="14">
        <v>6.8631115463509999E-3</v>
      </c>
      <c r="AI54" s="14">
        <v>1.3657935188364801E-2</v>
      </c>
      <c r="AJ54" s="14"/>
      <c r="AK54" s="14">
        <v>5.2383316617952702E-3</v>
      </c>
      <c r="AL54" s="14">
        <v>1.00097636568351E-2</v>
      </c>
      <c r="AM54" s="14">
        <v>2.23217197340888E-2</v>
      </c>
      <c r="AN54" s="14">
        <v>5.2543095540463101E-3</v>
      </c>
      <c r="AO54" s="14"/>
      <c r="AP54" s="14">
        <v>8.0579584365046107E-3</v>
      </c>
      <c r="AQ54" s="14">
        <v>4.3110729269205204E-3</v>
      </c>
      <c r="AR54" s="14">
        <v>1.6825643937846101E-2</v>
      </c>
      <c r="AS54" s="14"/>
      <c r="AT54" s="14">
        <v>1.1048633776873699E-2</v>
      </c>
      <c r="AU54" s="14">
        <v>1.2407288010736499E-2</v>
      </c>
      <c r="AV54" s="14"/>
      <c r="AW54" s="14">
        <v>1.12296044576379E-2</v>
      </c>
      <c r="AX54" s="14">
        <v>2.4766105888602102E-2</v>
      </c>
      <c r="AY54" s="14"/>
      <c r="AZ54" s="14">
        <v>1.0534485674225101E-2</v>
      </c>
      <c r="BA54" s="14">
        <v>1.6486917734045699E-2</v>
      </c>
    </row>
    <row r="55" spans="2:53" x14ac:dyDescent="0.35">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row>
    <row r="56" spans="2:53" x14ac:dyDescent="0.35">
      <c r="B56" s="6" t="s">
        <v>95</v>
      </c>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row>
    <row r="57" spans="2:53" x14ac:dyDescent="0.35">
      <c r="B57" s="24" t="s">
        <v>78</v>
      </c>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row>
    <row r="58" spans="2:53" x14ac:dyDescent="0.35">
      <c r="B58" t="s">
        <v>90</v>
      </c>
      <c r="C58" s="14">
        <v>0.110441551225886</v>
      </c>
      <c r="D58" s="14">
        <v>0.14955859993328299</v>
      </c>
      <c r="E58" s="14">
        <v>7.26534673876751E-2</v>
      </c>
      <c r="F58" s="14"/>
      <c r="G58" s="14">
        <v>0.10649247501755001</v>
      </c>
      <c r="H58" s="14">
        <v>0.14574663480670499</v>
      </c>
      <c r="I58" s="14">
        <v>0.14781438011279899</v>
      </c>
      <c r="J58" s="14">
        <v>8.5006190247741295E-2</v>
      </c>
      <c r="K58" s="14">
        <v>8.4328159401086303E-2</v>
      </c>
      <c r="L58" s="14">
        <v>9.2192849089844695E-2</v>
      </c>
      <c r="M58" s="14"/>
      <c r="N58" s="14">
        <v>0.20516189558046199</v>
      </c>
      <c r="O58" s="14">
        <v>8.4733182387275605E-2</v>
      </c>
      <c r="P58" s="14">
        <v>9.2966384857151405E-2</v>
      </c>
      <c r="Q58" s="14">
        <v>4.8531065914039502E-2</v>
      </c>
      <c r="R58" s="14"/>
      <c r="S58" s="14">
        <v>0.196980295248981</v>
      </c>
      <c r="T58" s="14">
        <v>9.74803757999438E-2</v>
      </c>
      <c r="U58" s="14">
        <v>0.103444276407109</v>
      </c>
      <c r="V58" s="14">
        <v>7.8451051045852593E-2</v>
      </c>
      <c r="W58" s="14">
        <v>0.12714255769718399</v>
      </c>
      <c r="X58" s="14">
        <v>0.10498314719251001</v>
      </c>
      <c r="Y58" s="14">
        <v>5.6188746633571297E-2</v>
      </c>
      <c r="Z58" s="14">
        <v>0.100465828984382</v>
      </c>
      <c r="AA58" s="14">
        <v>0.121068041304541</v>
      </c>
      <c r="AB58" s="14">
        <v>8.6759866004218006E-2</v>
      </c>
      <c r="AC58" s="14">
        <v>5.37905966690575E-2</v>
      </c>
      <c r="AD58" s="14">
        <v>0.139235246971392</v>
      </c>
      <c r="AE58" s="14"/>
      <c r="AF58" s="14">
        <v>0.140049442921824</v>
      </c>
      <c r="AG58" s="14">
        <v>0.13723902790682799</v>
      </c>
      <c r="AH58" s="14">
        <v>8.6760311018064806E-2</v>
      </c>
      <c r="AI58" s="14">
        <v>9.0298854647249405E-2</v>
      </c>
      <c r="AJ58" s="14"/>
      <c r="AK58" s="14">
        <v>0.15351975807123699</v>
      </c>
      <c r="AL58" s="14">
        <v>0.126913701938771</v>
      </c>
      <c r="AM58" s="14">
        <v>8.4950308376299799E-2</v>
      </c>
      <c r="AN58" s="14">
        <v>0.11027144708810301</v>
      </c>
      <c r="AO58" s="14"/>
      <c r="AP58" s="14">
        <v>0.15120948632980599</v>
      </c>
      <c r="AQ58" s="14">
        <v>0.159700726821738</v>
      </c>
      <c r="AR58" s="14">
        <v>9.0499966853055697E-2</v>
      </c>
      <c r="AS58" s="14"/>
      <c r="AT58" s="14">
        <v>0.26003481905947601</v>
      </c>
      <c r="AU58" s="14">
        <v>3.5802828977269399E-2</v>
      </c>
      <c r="AV58" s="14"/>
      <c r="AW58" s="14">
        <v>0.14952406346038299</v>
      </c>
      <c r="AX58" s="14">
        <v>2.45367480215356E-2</v>
      </c>
      <c r="AY58" s="14"/>
      <c r="AZ58" s="14">
        <v>9.88200241354521E-2</v>
      </c>
      <c r="BA58" s="14">
        <v>0.12028840107692</v>
      </c>
    </row>
    <row r="59" spans="2:53" x14ac:dyDescent="0.35">
      <c r="B59" t="s">
        <v>91</v>
      </c>
      <c r="C59" s="14">
        <v>0.103227438910599</v>
      </c>
      <c r="D59" s="14">
        <v>0.125096217666993</v>
      </c>
      <c r="E59" s="14">
        <v>8.2265350390123906E-2</v>
      </c>
      <c r="F59" s="14"/>
      <c r="G59" s="14">
        <v>8.1257779696714605E-2</v>
      </c>
      <c r="H59" s="14">
        <v>0.179112255707639</v>
      </c>
      <c r="I59" s="14">
        <v>0.158215513546167</v>
      </c>
      <c r="J59" s="14">
        <v>0.103278688489001</v>
      </c>
      <c r="K59" s="14">
        <v>0.100607804331187</v>
      </c>
      <c r="L59" s="14">
        <v>1.29466771147806E-2</v>
      </c>
      <c r="M59" s="14"/>
      <c r="N59" s="14">
        <v>0.14255793012596801</v>
      </c>
      <c r="O59" s="14">
        <v>0.13902041761838499</v>
      </c>
      <c r="P59" s="14">
        <v>8.0985742311391801E-2</v>
      </c>
      <c r="Q59" s="14">
        <v>4.4806350509750598E-2</v>
      </c>
      <c r="R59" s="14"/>
      <c r="S59" s="14">
        <v>0.13053427996200101</v>
      </c>
      <c r="T59" s="14">
        <v>0.106563901070074</v>
      </c>
      <c r="U59" s="14">
        <v>7.4224667133608299E-2</v>
      </c>
      <c r="V59" s="14">
        <v>0.113437295957137</v>
      </c>
      <c r="W59" s="14">
        <v>0.102819255085994</v>
      </c>
      <c r="X59" s="14">
        <v>0.11321985348676999</v>
      </c>
      <c r="Y59" s="14">
        <v>0.12564918232438399</v>
      </c>
      <c r="Z59" s="14">
        <v>0.114458487024512</v>
      </c>
      <c r="AA59" s="14">
        <v>8.6359503665347004E-2</v>
      </c>
      <c r="AB59" s="14">
        <v>9.1062535552601798E-2</v>
      </c>
      <c r="AC59" s="14">
        <v>4.6803233565285297E-2</v>
      </c>
      <c r="AD59" s="14">
        <v>9.6918784959824297E-2</v>
      </c>
      <c r="AE59" s="14"/>
      <c r="AF59" s="14">
        <v>0.10217613039316201</v>
      </c>
      <c r="AG59" s="14">
        <v>0.131049189214024</v>
      </c>
      <c r="AH59" s="14">
        <v>9.5511120040014205E-2</v>
      </c>
      <c r="AI59" s="14">
        <v>8.5187708642774904E-2</v>
      </c>
      <c r="AJ59" s="14"/>
      <c r="AK59" s="14">
        <v>0.106924308813574</v>
      </c>
      <c r="AL59" s="14">
        <v>0.13026261249909801</v>
      </c>
      <c r="AM59" s="14">
        <v>0.109300042645277</v>
      </c>
      <c r="AN59" s="14">
        <v>8.0909970728488295E-2</v>
      </c>
      <c r="AO59" s="14"/>
      <c r="AP59" s="14">
        <v>0.105220381908808</v>
      </c>
      <c r="AQ59" s="14">
        <v>0.13299416789431101</v>
      </c>
      <c r="AR59" s="14">
        <v>8.8270554257122005E-2</v>
      </c>
      <c r="AS59" s="14"/>
      <c r="AT59" s="14">
        <v>0.183382539720644</v>
      </c>
      <c r="AU59" s="14">
        <v>6.2765757203938302E-2</v>
      </c>
      <c r="AV59" s="14"/>
      <c r="AW59" s="14">
        <v>0.12974652262327599</v>
      </c>
      <c r="AX59" s="14">
        <v>4.6771879602478299E-2</v>
      </c>
      <c r="AY59" s="14"/>
      <c r="AZ59" s="14">
        <v>9.6766626280337303E-2</v>
      </c>
      <c r="BA59" s="14">
        <v>0.108701646507484</v>
      </c>
    </row>
    <row r="60" spans="2:53" x14ac:dyDescent="0.35">
      <c r="B60" t="s">
        <v>92</v>
      </c>
      <c r="C60" s="14">
        <v>4.8561955788540201E-3</v>
      </c>
      <c r="D60" s="14">
        <v>4.8367527903204798E-3</v>
      </c>
      <c r="E60" s="14">
        <v>4.8943597343750903E-3</v>
      </c>
      <c r="F60" s="14"/>
      <c r="G60" s="14">
        <v>7.8329601452392407E-3</v>
      </c>
      <c r="H60" s="14">
        <v>8.1048367763501706E-3</v>
      </c>
      <c r="I60" s="14">
        <v>2.7225963086831301E-3</v>
      </c>
      <c r="J60" s="14">
        <v>5.9490038095002303E-3</v>
      </c>
      <c r="K60" s="14">
        <v>3.1053975698338001E-3</v>
      </c>
      <c r="L60" s="14">
        <v>2.25873968810812E-3</v>
      </c>
      <c r="M60" s="14"/>
      <c r="N60" s="14">
        <v>5.4036115233196099E-3</v>
      </c>
      <c r="O60" s="14">
        <v>8.9924386839828705E-3</v>
      </c>
      <c r="P60" s="14">
        <v>4.9031702741010397E-3</v>
      </c>
      <c r="Q60" s="14">
        <v>0</v>
      </c>
      <c r="R60" s="14"/>
      <c r="S60" s="14">
        <v>3.3021752783640099E-3</v>
      </c>
      <c r="T60" s="14">
        <v>6.9733180434964201E-3</v>
      </c>
      <c r="U60" s="14">
        <v>0</v>
      </c>
      <c r="V60" s="14">
        <v>0</v>
      </c>
      <c r="W60" s="14">
        <v>7.0381840689684103E-3</v>
      </c>
      <c r="X60" s="14">
        <v>6.4362817779706899E-3</v>
      </c>
      <c r="Y60" s="14">
        <v>0</v>
      </c>
      <c r="Z60" s="14">
        <v>2.4178425709276401E-2</v>
      </c>
      <c r="AA60" s="14">
        <v>4.2121627257261903E-3</v>
      </c>
      <c r="AB60" s="14">
        <v>5.7568463333053299E-3</v>
      </c>
      <c r="AC60" s="14">
        <v>9.4093824967997099E-3</v>
      </c>
      <c r="AD60" s="14">
        <v>0</v>
      </c>
      <c r="AE60" s="14"/>
      <c r="AF60" s="14">
        <v>4.4665355271311796E-3</v>
      </c>
      <c r="AG60" s="14">
        <v>1.71802410765481E-3</v>
      </c>
      <c r="AH60" s="14">
        <v>0</v>
      </c>
      <c r="AI60" s="14">
        <v>6.4547728224782401E-3</v>
      </c>
      <c r="AJ60" s="14"/>
      <c r="AK60" s="14">
        <v>2.4871636902334799E-3</v>
      </c>
      <c r="AL60" s="14">
        <v>4.21911821733579E-3</v>
      </c>
      <c r="AM60" s="14">
        <v>1.6440380722012701E-2</v>
      </c>
      <c r="AN60" s="14">
        <v>0</v>
      </c>
      <c r="AO60" s="14"/>
      <c r="AP60" s="14">
        <v>2.7163906404493701E-3</v>
      </c>
      <c r="AQ60" s="14">
        <v>1.93715132295439E-3</v>
      </c>
      <c r="AR60" s="14">
        <v>1.54575282073455E-2</v>
      </c>
      <c r="AS60" s="14"/>
      <c r="AT60" s="14">
        <v>1.04596097291697E-2</v>
      </c>
      <c r="AU60" s="14">
        <v>1.37578658302353E-3</v>
      </c>
      <c r="AV60" s="14"/>
      <c r="AW60" s="14">
        <v>6.2249935954865401E-3</v>
      </c>
      <c r="AX60" s="14">
        <v>0</v>
      </c>
      <c r="AY60" s="14"/>
      <c r="AZ60" s="14">
        <v>5.05480988182777E-3</v>
      </c>
      <c r="BA60" s="14">
        <v>4.6879108771593504E-3</v>
      </c>
    </row>
    <row r="61" spans="2:53" x14ac:dyDescent="0.35">
      <c r="B61" t="s">
        <v>93</v>
      </c>
      <c r="C61" s="14">
        <v>0.77067975712831305</v>
      </c>
      <c r="D61" s="14">
        <v>0.71543662574543399</v>
      </c>
      <c r="E61" s="14">
        <v>0.82375657907912003</v>
      </c>
      <c r="F61" s="14"/>
      <c r="G61" s="14">
        <v>0.77498696243680099</v>
      </c>
      <c r="H61" s="14">
        <v>0.65054569111415295</v>
      </c>
      <c r="I61" s="14">
        <v>0.67493272510175195</v>
      </c>
      <c r="J61" s="14">
        <v>0.80286438813866001</v>
      </c>
      <c r="K61" s="14">
        <v>0.81195863869789298</v>
      </c>
      <c r="L61" s="14">
        <v>0.88960156145106195</v>
      </c>
      <c r="M61" s="14"/>
      <c r="N61" s="14">
        <v>0.641670892797361</v>
      </c>
      <c r="O61" s="14">
        <v>0.76149655109136005</v>
      </c>
      <c r="P61" s="14">
        <v>0.80883547437366099</v>
      </c>
      <c r="Q61" s="14">
        <v>0.88570874085388895</v>
      </c>
      <c r="R61" s="14"/>
      <c r="S61" s="14">
        <v>0.66212328786394503</v>
      </c>
      <c r="T61" s="14">
        <v>0.76702361972780297</v>
      </c>
      <c r="U61" s="14">
        <v>0.81097407312002801</v>
      </c>
      <c r="V61" s="14">
        <v>0.80295923714819595</v>
      </c>
      <c r="W61" s="14">
        <v>0.75596181907888504</v>
      </c>
      <c r="X61" s="14">
        <v>0.76487427142029496</v>
      </c>
      <c r="Y61" s="14">
        <v>0.78651199886101697</v>
      </c>
      <c r="Z61" s="14">
        <v>0.76089725828182997</v>
      </c>
      <c r="AA61" s="14">
        <v>0.78836029230438598</v>
      </c>
      <c r="AB61" s="14">
        <v>0.80944844143725503</v>
      </c>
      <c r="AC61" s="14">
        <v>0.87041234047980198</v>
      </c>
      <c r="AD61" s="14">
        <v>0.76384596806878402</v>
      </c>
      <c r="AE61" s="14"/>
      <c r="AF61" s="14">
        <v>0.75179532597322196</v>
      </c>
      <c r="AG61" s="14">
        <v>0.72117472762983503</v>
      </c>
      <c r="AH61" s="14">
        <v>0.81772856894192103</v>
      </c>
      <c r="AI61" s="14">
        <v>0.80768855602339196</v>
      </c>
      <c r="AJ61" s="14"/>
      <c r="AK61" s="14">
        <v>0.73443750291362897</v>
      </c>
      <c r="AL61" s="14">
        <v>0.72479205890647203</v>
      </c>
      <c r="AM61" s="14">
        <v>0.78140310607172503</v>
      </c>
      <c r="AN61" s="14">
        <v>0.80881858218340796</v>
      </c>
      <c r="AO61" s="14"/>
      <c r="AP61" s="14">
        <v>0.73797996656722997</v>
      </c>
      <c r="AQ61" s="14">
        <v>0.69545190798515999</v>
      </c>
      <c r="AR61" s="14">
        <v>0.79832508398998603</v>
      </c>
      <c r="AS61" s="14"/>
      <c r="AT61" s="14">
        <v>0.54314850402760295</v>
      </c>
      <c r="AU61" s="14">
        <v>0.88795068182776205</v>
      </c>
      <c r="AV61" s="14"/>
      <c r="AW61" s="14">
        <v>0.70479400735278297</v>
      </c>
      <c r="AX61" s="14">
        <v>0.917833187604291</v>
      </c>
      <c r="AY61" s="14"/>
      <c r="AZ61" s="14">
        <v>0.78974843837559405</v>
      </c>
      <c r="BA61" s="14">
        <v>0.75452297845042604</v>
      </c>
    </row>
    <row r="62" spans="2:53" x14ac:dyDescent="0.35">
      <c r="B62" t="s">
        <v>94</v>
      </c>
      <c r="C62" s="14">
        <v>1.07950571563481E-2</v>
      </c>
      <c r="D62" s="14">
        <v>5.0718038639695701E-3</v>
      </c>
      <c r="E62" s="14">
        <v>1.6430243408706201E-2</v>
      </c>
      <c r="F62" s="14"/>
      <c r="G62" s="14">
        <v>2.9429822703695301E-2</v>
      </c>
      <c r="H62" s="14">
        <v>1.6490581595153E-2</v>
      </c>
      <c r="I62" s="14">
        <v>1.6314784930599201E-2</v>
      </c>
      <c r="J62" s="14">
        <v>2.9017293150976099E-3</v>
      </c>
      <c r="K62" s="14">
        <v>0</v>
      </c>
      <c r="L62" s="14">
        <v>3.0001726562050501E-3</v>
      </c>
      <c r="M62" s="14"/>
      <c r="N62" s="14">
        <v>5.2056699728882001E-3</v>
      </c>
      <c r="O62" s="14">
        <v>5.7574102189963203E-3</v>
      </c>
      <c r="P62" s="14">
        <v>1.23092281836947E-2</v>
      </c>
      <c r="Q62" s="14">
        <v>2.09538427223213E-2</v>
      </c>
      <c r="R62" s="14"/>
      <c r="S62" s="14">
        <v>7.05996164670975E-3</v>
      </c>
      <c r="T62" s="14">
        <v>2.1958785358682901E-2</v>
      </c>
      <c r="U62" s="14">
        <v>1.1356983339255401E-2</v>
      </c>
      <c r="V62" s="14">
        <v>5.1524158488144099E-3</v>
      </c>
      <c r="W62" s="14">
        <v>7.0381840689684103E-3</v>
      </c>
      <c r="X62" s="14">
        <v>1.04864461224543E-2</v>
      </c>
      <c r="Y62" s="14">
        <v>3.1650072181027902E-2</v>
      </c>
      <c r="Z62" s="14">
        <v>0</v>
      </c>
      <c r="AA62" s="14">
        <v>0</v>
      </c>
      <c r="AB62" s="14">
        <v>6.97231067261976E-3</v>
      </c>
      <c r="AC62" s="14">
        <v>1.9584446789055399E-2</v>
      </c>
      <c r="AD62" s="14">
        <v>0</v>
      </c>
      <c r="AE62" s="14"/>
      <c r="AF62" s="14">
        <v>1.5125651846606501E-3</v>
      </c>
      <c r="AG62" s="14">
        <v>8.8190311416585596E-3</v>
      </c>
      <c r="AH62" s="14">
        <v>0</v>
      </c>
      <c r="AI62" s="14">
        <v>1.0370107864105201E-2</v>
      </c>
      <c r="AJ62" s="14"/>
      <c r="AK62" s="14">
        <v>2.6312665113268799E-3</v>
      </c>
      <c r="AL62" s="14">
        <v>1.38125084383229E-2</v>
      </c>
      <c r="AM62" s="14">
        <v>7.9061621846861496E-3</v>
      </c>
      <c r="AN62" s="14">
        <v>0</v>
      </c>
      <c r="AO62" s="14"/>
      <c r="AP62" s="14">
        <v>2.8737745537066898E-3</v>
      </c>
      <c r="AQ62" s="14">
        <v>9.9160459758363007E-3</v>
      </c>
      <c r="AR62" s="14">
        <v>7.4468666924906602E-3</v>
      </c>
      <c r="AS62" s="14"/>
      <c r="AT62" s="14">
        <v>2.9745274631070499E-3</v>
      </c>
      <c r="AU62" s="14">
        <v>1.21049454080069E-2</v>
      </c>
      <c r="AV62" s="14"/>
      <c r="AW62" s="14">
        <v>9.7104129680717199E-3</v>
      </c>
      <c r="AX62" s="14">
        <v>1.08581847716956E-2</v>
      </c>
      <c r="AY62" s="14"/>
      <c r="AZ62" s="14">
        <v>9.6101013267889408E-3</v>
      </c>
      <c r="BA62" s="14">
        <v>1.1799063088010899E-2</v>
      </c>
    </row>
    <row r="63" spans="2:53" x14ac:dyDescent="0.35">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row>
    <row r="64" spans="2:53" x14ac:dyDescent="0.35">
      <c r="B64" s="6" t="s">
        <v>99</v>
      </c>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row>
    <row r="65" spans="2:53" x14ac:dyDescent="0.35">
      <c r="B65" s="24" t="s">
        <v>78</v>
      </c>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row>
    <row r="66" spans="2:53" x14ac:dyDescent="0.35">
      <c r="B66" t="s">
        <v>96</v>
      </c>
      <c r="C66" s="14">
        <v>0.330913474371056</v>
      </c>
      <c r="D66" s="14">
        <v>0.35358348572903597</v>
      </c>
      <c r="E66" s="14">
        <v>0.30909091436699399</v>
      </c>
      <c r="F66" s="14"/>
      <c r="G66" s="14">
        <v>0.28174723069667301</v>
      </c>
      <c r="H66" s="14">
        <v>0.35106427680111602</v>
      </c>
      <c r="I66" s="14">
        <v>0.34175332995788599</v>
      </c>
      <c r="J66" s="14">
        <v>0.28379259773538801</v>
      </c>
      <c r="K66" s="14">
        <v>0.33801676205353598</v>
      </c>
      <c r="L66" s="14">
        <v>0.37180493765440098</v>
      </c>
      <c r="M66" s="14"/>
      <c r="N66" s="14">
        <v>0.50200405069534404</v>
      </c>
      <c r="O66" s="14">
        <v>0.307017701903327</v>
      </c>
      <c r="P66" s="14">
        <v>0.28284105204506199</v>
      </c>
      <c r="Q66" s="14">
        <v>0.20802443842531301</v>
      </c>
      <c r="R66" s="14"/>
      <c r="S66" s="14">
        <v>0.430552642170626</v>
      </c>
      <c r="T66" s="14">
        <v>0.35909306802987401</v>
      </c>
      <c r="U66" s="14">
        <v>0.335311903067599</v>
      </c>
      <c r="V66" s="14">
        <v>0.31298721648158101</v>
      </c>
      <c r="W66" s="14">
        <v>0.31309629163970099</v>
      </c>
      <c r="X66" s="14">
        <v>0.34145548600404102</v>
      </c>
      <c r="Y66" s="14">
        <v>0.249732791837534</v>
      </c>
      <c r="Z66" s="14">
        <v>0.31014728003383701</v>
      </c>
      <c r="AA66" s="14">
        <v>0.356629609131492</v>
      </c>
      <c r="AB66" s="14">
        <v>0.24251012904411201</v>
      </c>
      <c r="AC66" s="14">
        <v>0.313062675536526</v>
      </c>
      <c r="AD66" s="14">
        <v>0.240058997906129</v>
      </c>
      <c r="AE66" s="14"/>
      <c r="AF66" s="14">
        <v>0.37214228861195298</v>
      </c>
      <c r="AG66" s="14">
        <v>0.37388396689512898</v>
      </c>
      <c r="AH66" s="14">
        <v>0.41600994961397603</v>
      </c>
      <c r="AI66" s="14">
        <v>0.20154353006353801</v>
      </c>
      <c r="AJ66" s="14"/>
      <c r="AK66" s="14">
        <v>0.404462862850128</v>
      </c>
      <c r="AL66" s="14">
        <v>0.34373727478966098</v>
      </c>
      <c r="AM66" s="14">
        <v>0.34339647553132102</v>
      </c>
      <c r="AN66" s="14">
        <v>0.39970969383890897</v>
      </c>
      <c r="AO66" s="14"/>
      <c r="AP66" s="14">
        <v>0.38010380341704098</v>
      </c>
      <c r="AQ66" s="14">
        <v>0.36595950880093597</v>
      </c>
      <c r="AR66" s="14">
        <v>0.32179488365013897</v>
      </c>
      <c r="AS66" s="14"/>
      <c r="AT66" s="14">
        <v>1</v>
      </c>
      <c r="AU66" s="14">
        <v>0</v>
      </c>
      <c r="AV66" s="14"/>
      <c r="AW66" s="14">
        <v>0.421713229744199</v>
      </c>
      <c r="AX66" s="14">
        <v>0.116642576903513</v>
      </c>
      <c r="AY66" s="14"/>
      <c r="AZ66" s="14">
        <v>0.32344373124824799</v>
      </c>
      <c r="BA66" s="14">
        <v>0.33724254269260401</v>
      </c>
    </row>
    <row r="67" spans="2:53" x14ac:dyDescent="0.35">
      <c r="B67" t="s">
        <v>97</v>
      </c>
      <c r="C67" s="14">
        <v>0.65524282777651299</v>
      </c>
      <c r="D67" s="14">
        <v>0.63332888999263703</v>
      </c>
      <c r="E67" s="14">
        <v>0.67627194148654102</v>
      </c>
      <c r="F67" s="14"/>
      <c r="G67" s="14">
        <v>0.69975136864065901</v>
      </c>
      <c r="H67" s="14">
        <v>0.63527088464341197</v>
      </c>
      <c r="I67" s="14">
        <v>0.62787135996269605</v>
      </c>
      <c r="J67" s="14">
        <v>0.70804040242386801</v>
      </c>
      <c r="K67" s="14">
        <v>0.65208467852299001</v>
      </c>
      <c r="L67" s="14">
        <v>0.62345563259362502</v>
      </c>
      <c r="M67" s="14"/>
      <c r="N67" s="14">
        <v>0.48589938629664398</v>
      </c>
      <c r="O67" s="14">
        <v>0.68356342894740796</v>
      </c>
      <c r="P67" s="14">
        <v>0.70505748973561599</v>
      </c>
      <c r="Q67" s="14">
        <v>0.76984843487341603</v>
      </c>
      <c r="R67" s="14"/>
      <c r="S67" s="14">
        <v>0.55595879572424201</v>
      </c>
      <c r="T67" s="14">
        <v>0.626794565701008</v>
      </c>
      <c r="U67" s="14">
        <v>0.642456447172289</v>
      </c>
      <c r="V67" s="14">
        <v>0.68701278351841899</v>
      </c>
      <c r="W67" s="14">
        <v>0.66045068264333695</v>
      </c>
      <c r="X67" s="14">
        <v>0.65347572379052699</v>
      </c>
      <c r="Y67" s="14">
        <v>0.72495990757182105</v>
      </c>
      <c r="Z67" s="14">
        <v>0.678690631765971</v>
      </c>
      <c r="AA67" s="14">
        <v>0.62588414332756104</v>
      </c>
      <c r="AB67" s="14">
        <v>0.74475622602769398</v>
      </c>
      <c r="AC67" s="14">
        <v>0.67713841505737904</v>
      </c>
      <c r="AD67" s="14">
        <v>0.75994100209387105</v>
      </c>
      <c r="AE67" s="14"/>
      <c r="AF67" s="14">
        <v>0.61767185456943297</v>
      </c>
      <c r="AG67" s="14">
        <v>0.61347672427830902</v>
      </c>
      <c r="AH67" s="14">
        <v>0.57032207182413996</v>
      </c>
      <c r="AI67" s="14">
        <v>0.78194908362116</v>
      </c>
      <c r="AJ67" s="14"/>
      <c r="AK67" s="14">
        <v>0.57763133208648099</v>
      </c>
      <c r="AL67" s="14">
        <v>0.64604861814698999</v>
      </c>
      <c r="AM67" s="14">
        <v>0.63956591560862597</v>
      </c>
      <c r="AN67" s="14">
        <v>0.59471802775058702</v>
      </c>
      <c r="AO67" s="14"/>
      <c r="AP67" s="14">
        <v>0.60574121383827695</v>
      </c>
      <c r="AQ67" s="14">
        <v>0.61965916058378501</v>
      </c>
      <c r="AR67" s="14">
        <v>0.66486218788429796</v>
      </c>
      <c r="AS67" s="14"/>
      <c r="AT67" s="14">
        <v>0</v>
      </c>
      <c r="AU67" s="14">
        <v>1</v>
      </c>
      <c r="AV67" s="14"/>
      <c r="AW67" s="14">
        <v>0.56808037460928396</v>
      </c>
      <c r="AX67" s="14">
        <v>0.87082753469082896</v>
      </c>
      <c r="AY67" s="14"/>
      <c r="AZ67" s="14">
        <v>0.66826411596270796</v>
      </c>
      <c r="BA67" s="14">
        <v>0.64420996878657499</v>
      </c>
    </row>
    <row r="68" spans="2:53" x14ac:dyDescent="0.35">
      <c r="B68" t="s">
        <v>98</v>
      </c>
      <c r="C68" s="14">
        <v>1.3843697852431201E-2</v>
      </c>
      <c r="D68" s="14">
        <v>1.30876242783268E-2</v>
      </c>
      <c r="E68" s="14">
        <v>1.4637144146464399E-2</v>
      </c>
      <c r="F68" s="14"/>
      <c r="G68" s="14">
        <v>1.8501400662668099E-2</v>
      </c>
      <c r="H68" s="14">
        <v>1.36648385554716E-2</v>
      </c>
      <c r="I68" s="14">
        <v>3.0375310079417898E-2</v>
      </c>
      <c r="J68" s="14">
        <v>8.1669998407441404E-3</v>
      </c>
      <c r="K68" s="14">
        <v>9.8985594234737607E-3</v>
      </c>
      <c r="L68" s="14">
        <v>4.7394297519739196E-3</v>
      </c>
      <c r="M68" s="14"/>
      <c r="N68" s="14">
        <v>1.2096563008012E-2</v>
      </c>
      <c r="O68" s="14">
        <v>9.4188691492645606E-3</v>
      </c>
      <c r="P68" s="14">
        <v>1.2101458219322399E-2</v>
      </c>
      <c r="Q68" s="14">
        <v>2.2127126701271701E-2</v>
      </c>
      <c r="R68" s="14"/>
      <c r="S68" s="14">
        <v>1.34885621051326E-2</v>
      </c>
      <c r="T68" s="14">
        <v>1.4112366269118101E-2</v>
      </c>
      <c r="U68" s="14">
        <v>2.22316497601114E-2</v>
      </c>
      <c r="V68" s="14">
        <v>0</v>
      </c>
      <c r="W68" s="14">
        <v>2.64530257169623E-2</v>
      </c>
      <c r="X68" s="14">
        <v>5.06879020543288E-3</v>
      </c>
      <c r="Y68" s="14">
        <v>2.5307300590644798E-2</v>
      </c>
      <c r="Z68" s="14">
        <v>1.11620882001913E-2</v>
      </c>
      <c r="AA68" s="14">
        <v>1.7486247540946801E-2</v>
      </c>
      <c r="AB68" s="14">
        <v>1.2733644928193601E-2</v>
      </c>
      <c r="AC68" s="14">
        <v>9.7989094060951503E-3</v>
      </c>
      <c r="AD68" s="14">
        <v>0</v>
      </c>
      <c r="AE68" s="14"/>
      <c r="AF68" s="14">
        <v>1.01858568186133E-2</v>
      </c>
      <c r="AG68" s="14">
        <v>1.26393088265624E-2</v>
      </c>
      <c r="AH68" s="14">
        <v>1.36679785618849E-2</v>
      </c>
      <c r="AI68" s="14">
        <v>1.6507386315302498E-2</v>
      </c>
      <c r="AJ68" s="14"/>
      <c r="AK68" s="14">
        <v>1.7905805063391501E-2</v>
      </c>
      <c r="AL68" s="14">
        <v>1.0214107063348099E-2</v>
      </c>
      <c r="AM68" s="14">
        <v>1.7037608860053299E-2</v>
      </c>
      <c r="AN68" s="14">
        <v>5.5722784105047898E-3</v>
      </c>
      <c r="AO68" s="14"/>
      <c r="AP68" s="14">
        <v>1.4154982744682E-2</v>
      </c>
      <c r="AQ68" s="14">
        <v>1.43813306152788E-2</v>
      </c>
      <c r="AR68" s="14">
        <v>1.3342928465562801E-2</v>
      </c>
      <c r="AS68" s="14"/>
      <c r="AT68" s="14">
        <v>0</v>
      </c>
      <c r="AU68" s="14">
        <v>0</v>
      </c>
      <c r="AV68" s="14"/>
      <c r="AW68" s="14">
        <v>1.0206395646516301E-2</v>
      </c>
      <c r="AX68" s="14">
        <v>1.25298884056572E-2</v>
      </c>
      <c r="AY68" s="14"/>
      <c r="AZ68" s="14">
        <v>8.2921527890442402E-3</v>
      </c>
      <c r="BA68" s="14">
        <v>1.8547488520820901E-2</v>
      </c>
    </row>
    <row r="69" spans="2:53" x14ac:dyDescent="0.35">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row>
    <row r="70" spans="2:53" x14ac:dyDescent="0.35">
      <c r="B70" s="6" t="s">
        <v>104</v>
      </c>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row>
    <row r="71" spans="2:53" x14ac:dyDescent="0.35">
      <c r="B71" s="24" t="s">
        <v>78</v>
      </c>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row>
    <row r="72" spans="2:53" x14ac:dyDescent="0.35">
      <c r="B72" t="s">
        <v>100</v>
      </c>
      <c r="C72" s="14">
        <v>0.49026377374588498</v>
      </c>
      <c r="D72" s="14">
        <v>0.479118035642354</v>
      </c>
      <c r="E72" s="14">
        <v>0.50109475457563402</v>
      </c>
      <c r="F72" s="14"/>
      <c r="G72" s="14">
        <v>0.38638725781252597</v>
      </c>
      <c r="H72" s="14">
        <v>0.447064635459124</v>
      </c>
      <c r="I72" s="14">
        <v>0.50226193917210404</v>
      </c>
      <c r="J72" s="14">
        <v>0.56541204914316601</v>
      </c>
      <c r="K72" s="14">
        <v>0.50913009025279699</v>
      </c>
      <c r="L72" s="14">
        <v>0.51085475766524602</v>
      </c>
      <c r="M72" s="14"/>
      <c r="N72" s="14">
        <v>0.35978004162786198</v>
      </c>
      <c r="O72" s="14">
        <v>0.48827818540352402</v>
      </c>
      <c r="P72" s="14">
        <v>0.53332576366464102</v>
      </c>
      <c r="Q72" s="14">
        <v>0.60096159549962003</v>
      </c>
      <c r="R72" s="14"/>
      <c r="S72" s="14">
        <v>0.44080547041610402</v>
      </c>
      <c r="T72" s="14">
        <v>0.42355124384223902</v>
      </c>
      <c r="U72" s="14">
        <v>0.50896800593005997</v>
      </c>
      <c r="V72" s="14">
        <v>0.50877810857183803</v>
      </c>
      <c r="W72" s="14">
        <v>0.488801065627465</v>
      </c>
      <c r="X72" s="14">
        <v>0.482083697027193</v>
      </c>
      <c r="Y72" s="14">
        <v>0.55843794996511698</v>
      </c>
      <c r="Z72" s="14">
        <v>0.54422804442245698</v>
      </c>
      <c r="AA72" s="14">
        <v>0.471934952811353</v>
      </c>
      <c r="AB72" s="14">
        <v>0.54428344041383403</v>
      </c>
      <c r="AC72" s="14">
        <v>0.52509551576573099</v>
      </c>
      <c r="AD72" s="14">
        <v>0.52592131014497601</v>
      </c>
      <c r="AE72" s="14"/>
      <c r="AF72" s="14">
        <v>0.49153740776771498</v>
      </c>
      <c r="AG72" s="14">
        <v>0.47462135582499299</v>
      </c>
      <c r="AH72" s="14">
        <v>0.44056406887273197</v>
      </c>
      <c r="AI72" s="14">
        <v>0.58575804398961095</v>
      </c>
      <c r="AJ72" s="14"/>
      <c r="AK72" s="14">
        <v>0.43053255075893299</v>
      </c>
      <c r="AL72" s="14">
        <v>0.48072632613176502</v>
      </c>
      <c r="AM72" s="14">
        <v>0.50417307651369203</v>
      </c>
      <c r="AN72" s="14">
        <v>0.48437126450648699</v>
      </c>
      <c r="AO72" s="14"/>
      <c r="AP72" s="14">
        <v>0.48389510036281402</v>
      </c>
      <c r="AQ72" s="14">
        <v>0.465868276111924</v>
      </c>
      <c r="AR72" s="14">
        <v>0.48680947438713801</v>
      </c>
      <c r="AS72" s="14"/>
      <c r="AT72" s="14">
        <v>0.21597438108765399</v>
      </c>
      <c r="AU72" s="14">
        <v>0.63114069887832802</v>
      </c>
      <c r="AV72" s="14"/>
      <c r="AW72" s="14">
        <v>0.413577933462287</v>
      </c>
      <c r="AX72" s="14">
        <v>0.68248531316947103</v>
      </c>
      <c r="AY72" s="14"/>
      <c r="AZ72" s="14">
        <v>0.476817744249798</v>
      </c>
      <c r="BA72" s="14">
        <v>0.50165651348742202</v>
      </c>
    </row>
    <row r="73" spans="2:53" x14ac:dyDescent="0.35">
      <c r="B73" t="s">
        <v>101</v>
      </c>
      <c r="C73" s="14">
        <v>0.30468061619096898</v>
      </c>
      <c r="D73" s="14">
        <v>0.29605840591422899</v>
      </c>
      <c r="E73" s="14">
        <v>0.31235698744609403</v>
      </c>
      <c r="F73" s="14"/>
      <c r="G73" s="14">
        <v>0.35596316946734102</v>
      </c>
      <c r="H73" s="14">
        <v>0.31524063877101799</v>
      </c>
      <c r="I73" s="14">
        <v>0.261569988057332</v>
      </c>
      <c r="J73" s="14">
        <v>0.26941358774392898</v>
      </c>
      <c r="K73" s="14">
        <v>0.29900480186977701</v>
      </c>
      <c r="L73" s="14">
        <v>0.32957665677773301</v>
      </c>
      <c r="M73" s="14"/>
      <c r="N73" s="14">
        <v>0.427370731307047</v>
      </c>
      <c r="O73" s="14">
        <v>0.29829876977208603</v>
      </c>
      <c r="P73" s="14">
        <v>0.250094991594146</v>
      </c>
      <c r="Q73" s="14">
        <v>0.22294877640732599</v>
      </c>
      <c r="R73" s="14"/>
      <c r="S73" s="14">
        <v>0.34577400801528002</v>
      </c>
      <c r="T73" s="14">
        <v>0.34535273664110799</v>
      </c>
      <c r="U73" s="14">
        <v>0.30084190009856498</v>
      </c>
      <c r="V73" s="14">
        <v>0.28160262702010902</v>
      </c>
      <c r="W73" s="14">
        <v>0.32811357374837402</v>
      </c>
      <c r="X73" s="14">
        <v>0.29312606260787</v>
      </c>
      <c r="Y73" s="14">
        <v>0.23547915843299499</v>
      </c>
      <c r="Z73" s="14">
        <v>0.27706245573069199</v>
      </c>
      <c r="AA73" s="14">
        <v>0.28676937167790401</v>
      </c>
      <c r="AB73" s="14">
        <v>0.29418004253648</v>
      </c>
      <c r="AC73" s="14">
        <v>0.31793822944716998</v>
      </c>
      <c r="AD73" s="14">
        <v>0.29222958452659298</v>
      </c>
      <c r="AE73" s="14"/>
      <c r="AF73" s="14">
        <v>0.32771648572532103</v>
      </c>
      <c r="AG73" s="14">
        <v>0.31200101727467899</v>
      </c>
      <c r="AH73" s="14">
        <v>0.34891676975765401</v>
      </c>
      <c r="AI73" s="14">
        <v>0.19205007271338501</v>
      </c>
      <c r="AJ73" s="14"/>
      <c r="AK73" s="14">
        <v>0.36876733131365103</v>
      </c>
      <c r="AL73" s="14">
        <v>0.31030493915003499</v>
      </c>
      <c r="AM73" s="14">
        <v>0.30306517463607602</v>
      </c>
      <c r="AN73" s="14">
        <v>0.34797201647515302</v>
      </c>
      <c r="AO73" s="14"/>
      <c r="AP73" s="14">
        <v>0.33333136105022798</v>
      </c>
      <c r="AQ73" s="14">
        <v>0.30085453157046599</v>
      </c>
      <c r="AR73" s="14">
        <v>0.30785531372416802</v>
      </c>
      <c r="AS73" s="14"/>
      <c r="AT73" s="14">
        <v>0.52092298140747995</v>
      </c>
      <c r="AU73" s="14">
        <v>0.197712057548769</v>
      </c>
      <c r="AV73" s="14"/>
      <c r="AW73" s="14">
        <v>0.35527174022283597</v>
      </c>
      <c r="AX73" s="14">
        <v>0.18527607006382599</v>
      </c>
      <c r="AY73" s="14"/>
      <c r="AZ73" s="14">
        <v>0.31774265208012498</v>
      </c>
      <c r="BA73" s="14">
        <v>0.29361323191793298</v>
      </c>
    </row>
    <row r="74" spans="2:53" x14ac:dyDescent="0.35">
      <c r="B74" t="s">
        <v>102</v>
      </c>
      <c r="C74" s="14">
        <v>0.16675370723088501</v>
      </c>
      <c r="D74" s="14">
        <v>0.17528941411691401</v>
      </c>
      <c r="E74" s="14">
        <v>0.158094877847057</v>
      </c>
      <c r="F74" s="14"/>
      <c r="G74" s="14">
        <v>0.17213284984773</v>
      </c>
      <c r="H74" s="14">
        <v>0.224719661654213</v>
      </c>
      <c r="I74" s="14">
        <v>0.15507968232116301</v>
      </c>
      <c r="J74" s="14">
        <v>0.148120119006907</v>
      </c>
      <c r="K74" s="14">
        <v>0.17709004099526299</v>
      </c>
      <c r="L74" s="14">
        <v>0.133565898613907</v>
      </c>
      <c r="M74" s="14"/>
      <c r="N74" s="14">
        <v>0.22553633070801399</v>
      </c>
      <c r="O74" s="14">
        <v>0.17916785148197101</v>
      </c>
      <c r="P74" s="14">
        <v>0.14217192088061001</v>
      </c>
      <c r="Q74" s="14">
        <v>0.111236701688323</v>
      </c>
      <c r="R74" s="14"/>
      <c r="S74" s="14">
        <v>0.19414859948513699</v>
      </c>
      <c r="T74" s="14">
        <v>0.214514604762162</v>
      </c>
      <c r="U74" s="14">
        <v>0.19052459249607301</v>
      </c>
      <c r="V74" s="14">
        <v>0.125829687585923</v>
      </c>
      <c r="W74" s="14">
        <v>0.16704075100114299</v>
      </c>
      <c r="X74" s="14">
        <v>0.13021880202888</v>
      </c>
      <c r="Y74" s="14">
        <v>0.14942985777576701</v>
      </c>
      <c r="Z74" s="14">
        <v>0.133016854487781</v>
      </c>
      <c r="AA74" s="14">
        <v>0.15891099163852801</v>
      </c>
      <c r="AB74" s="14">
        <v>0.161659936202874</v>
      </c>
      <c r="AC74" s="14">
        <v>0.17093334102778199</v>
      </c>
      <c r="AD74" s="14">
        <v>0.128185720155397</v>
      </c>
      <c r="AE74" s="14"/>
      <c r="AF74" s="14">
        <v>0.15208008733780901</v>
      </c>
      <c r="AG74" s="14">
        <v>0.19339643843281301</v>
      </c>
      <c r="AH74" s="14">
        <v>0.203854277746402</v>
      </c>
      <c r="AI74" s="14">
        <v>0.154974406960904</v>
      </c>
      <c r="AJ74" s="14"/>
      <c r="AK74" s="14">
        <v>0.17956141043096599</v>
      </c>
      <c r="AL74" s="14">
        <v>0.18583879084295399</v>
      </c>
      <c r="AM74" s="14">
        <v>0.127956816069796</v>
      </c>
      <c r="AN74" s="14">
        <v>0.155274141256148</v>
      </c>
      <c r="AO74" s="14"/>
      <c r="AP74" s="14">
        <v>0.15803410397155901</v>
      </c>
      <c r="AQ74" s="14">
        <v>0.19366796964491001</v>
      </c>
      <c r="AR74" s="14">
        <v>0.14789995625041299</v>
      </c>
      <c r="AS74" s="14"/>
      <c r="AT74" s="14">
        <v>0.25751486099690701</v>
      </c>
      <c r="AU74" s="14">
        <v>0.122341793381226</v>
      </c>
      <c r="AV74" s="14"/>
      <c r="AW74" s="14">
        <v>0.196569529604573</v>
      </c>
      <c r="AX74" s="14">
        <v>0.10517298587207299</v>
      </c>
      <c r="AY74" s="14"/>
      <c r="AZ74" s="14">
        <v>0.18534561186163101</v>
      </c>
      <c r="BA74" s="14">
        <v>0.151000898506257</v>
      </c>
    </row>
    <row r="75" spans="2:53" x14ac:dyDescent="0.35">
      <c r="B75" t="s">
        <v>103</v>
      </c>
      <c r="C75" s="14">
        <v>7.7325761693713704E-2</v>
      </c>
      <c r="D75" s="14">
        <v>0.100857777271134</v>
      </c>
      <c r="E75" s="14">
        <v>5.4636187962583301E-2</v>
      </c>
      <c r="F75" s="14"/>
      <c r="G75" s="14">
        <v>4.7751091934861899E-2</v>
      </c>
      <c r="H75" s="14">
        <v>0.101229664529395</v>
      </c>
      <c r="I75" s="14">
        <v>0.107107760199133</v>
      </c>
      <c r="J75" s="14">
        <v>4.8038537348532903E-2</v>
      </c>
      <c r="K75" s="14">
        <v>8.2153922697544901E-2</v>
      </c>
      <c r="L75" s="14">
        <v>7.3797669281658193E-2</v>
      </c>
      <c r="M75" s="14"/>
      <c r="N75" s="14">
        <v>0.15548915053918</v>
      </c>
      <c r="O75" s="14">
        <v>5.76806753281916E-2</v>
      </c>
      <c r="P75" s="14">
        <v>7.1207580311818605E-2</v>
      </c>
      <c r="Q75" s="14">
        <v>1.9999018282348201E-2</v>
      </c>
      <c r="R75" s="14"/>
      <c r="S75" s="14">
        <v>0.122615775235647</v>
      </c>
      <c r="T75" s="14">
        <v>6.8340362523767503E-2</v>
      </c>
      <c r="U75" s="14">
        <v>6.5824397270473997E-2</v>
      </c>
      <c r="V75" s="14">
        <v>9.4306071777724307E-2</v>
      </c>
      <c r="W75" s="14">
        <v>0.10415054408435399</v>
      </c>
      <c r="X75" s="14">
        <v>5.0946264881937299E-2</v>
      </c>
      <c r="Y75" s="14">
        <v>4.4419313959403801E-2</v>
      </c>
      <c r="Z75" s="14">
        <v>7.7485122314051899E-2</v>
      </c>
      <c r="AA75" s="14">
        <v>0.10350950568337799</v>
      </c>
      <c r="AB75" s="14">
        <v>4.2808051439400897E-2</v>
      </c>
      <c r="AC75" s="14">
        <v>2.7932861192514299E-2</v>
      </c>
      <c r="AD75" s="14">
        <v>7.8690803945786703E-2</v>
      </c>
      <c r="AE75" s="14"/>
      <c r="AF75" s="14">
        <v>0.11049901696237099</v>
      </c>
      <c r="AG75" s="14">
        <v>8.5983599966578103E-2</v>
      </c>
      <c r="AH75" s="14">
        <v>6.2679737120708304E-2</v>
      </c>
      <c r="AI75" s="14">
        <v>5.9962117526171102E-2</v>
      </c>
      <c r="AJ75" s="14"/>
      <c r="AK75" s="14">
        <v>0.13661593857340201</v>
      </c>
      <c r="AL75" s="14">
        <v>8.22077692199253E-2</v>
      </c>
      <c r="AM75" s="14">
        <v>6.8602014586372606E-2</v>
      </c>
      <c r="AN75" s="14">
        <v>8.1304847963377197E-2</v>
      </c>
      <c r="AO75" s="14"/>
      <c r="AP75" s="14">
        <v>0.116968680224787</v>
      </c>
      <c r="AQ75" s="14">
        <v>9.9841968533422504E-2</v>
      </c>
      <c r="AR75" s="14">
        <v>7.4632541764643498E-2</v>
      </c>
      <c r="AS75" s="14"/>
      <c r="AT75" s="14">
        <v>0.18516812998271501</v>
      </c>
      <c r="AU75" s="14">
        <v>2.3753901466029601E-2</v>
      </c>
      <c r="AV75" s="14"/>
      <c r="AW75" s="14">
        <v>9.6758299428149397E-2</v>
      </c>
      <c r="AX75" s="14">
        <v>2.97565907026873E-2</v>
      </c>
      <c r="AY75" s="14"/>
      <c r="AZ75" s="14">
        <v>7.4056757578607996E-2</v>
      </c>
      <c r="BA75" s="14">
        <v>8.0095569175413397E-2</v>
      </c>
    </row>
    <row r="76" spans="2:53" x14ac:dyDescent="0.35">
      <c r="B76" t="s">
        <v>71</v>
      </c>
      <c r="C76" s="14">
        <v>5.4612441213777403E-2</v>
      </c>
      <c r="D76" s="14">
        <v>5.5476275819064398E-2</v>
      </c>
      <c r="E76" s="14">
        <v>5.3983860600559097E-2</v>
      </c>
      <c r="F76" s="14"/>
      <c r="G76" s="14">
        <v>0.11919123693221299</v>
      </c>
      <c r="H76" s="14">
        <v>5.8889748150419301E-2</v>
      </c>
      <c r="I76" s="14">
        <v>5.14059255126606E-2</v>
      </c>
      <c r="J76" s="14">
        <v>2.7833734046351099E-2</v>
      </c>
      <c r="K76" s="14">
        <v>4.2157504857208802E-2</v>
      </c>
      <c r="L76" s="14">
        <v>4.10510099241111E-2</v>
      </c>
      <c r="M76" s="14"/>
      <c r="N76" s="14">
        <v>3.3542174868322401E-2</v>
      </c>
      <c r="O76" s="14">
        <v>5.1585438105005599E-2</v>
      </c>
      <c r="P76" s="14">
        <v>5.8163404298092199E-2</v>
      </c>
      <c r="Q76" s="14">
        <v>7.6670366598418596E-2</v>
      </c>
      <c r="R76" s="14"/>
      <c r="S76" s="14">
        <v>4.7004746181414397E-2</v>
      </c>
      <c r="T76" s="14">
        <v>6.6046682595902295E-2</v>
      </c>
      <c r="U76" s="14">
        <v>3.5149628237363603E-2</v>
      </c>
      <c r="V76" s="14">
        <v>5.8100769564300998E-2</v>
      </c>
      <c r="W76" s="14">
        <v>3.3920639267808701E-2</v>
      </c>
      <c r="X76" s="14">
        <v>8.0072166733439504E-2</v>
      </c>
      <c r="Y76" s="14">
        <v>6.72433729784368E-2</v>
      </c>
      <c r="Z76" s="14">
        <v>2.2820443939936399E-2</v>
      </c>
      <c r="AA76" s="14">
        <v>6.8431689446086505E-2</v>
      </c>
      <c r="AB76" s="14">
        <v>3.0613510720598799E-2</v>
      </c>
      <c r="AC76" s="14">
        <v>6.9412482114604199E-2</v>
      </c>
      <c r="AD76" s="14">
        <v>5.92524041885528E-2</v>
      </c>
      <c r="AE76" s="14"/>
      <c r="AF76" s="14">
        <v>3.5416798424577997E-2</v>
      </c>
      <c r="AG76" s="14">
        <v>3.9781836481324002E-2</v>
      </c>
      <c r="AH76" s="14">
        <v>4.2252727047530997E-2</v>
      </c>
      <c r="AI76" s="14">
        <v>7.5631836803605301E-2</v>
      </c>
      <c r="AJ76" s="14"/>
      <c r="AK76" s="14">
        <v>2.8199471884904799E-2</v>
      </c>
      <c r="AL76" s="14">
        <v>4.7245200016671401E-2</v>
      </c>
      <c r="AM76" s="14">
        <v>6.7369590098850296E-2</v>
      </c>
      <c r="AN76" s="14">
        <v>2.77691555699364E-2</v>
      </c>
      <c r="AO76" s="14"/>
      <c r="AP76" s="14">
        <v>2.7807985723587201E-2</v>
      </c>
      <c r="AQ76" s="14">
        <v>5.3474680947124098E-2</v>
      </c>
      <c r="AR76" s="14">
        <v>6.6848479726647703E-2</v>
      </c>
      <c r="AS76" s="14"/>
      <c r="AT76" s="14">
        <v>4.7514272899535297E-2</v>
      </c>
      <c r="AU76" s="14">
        <v>5.25856430461899E-2</v>
      </c>
      <c r="AV76" s="14"/>
      <c r="AW76" s="14">
        <v>5.17536497133472E-2</v>
      </c>
      <c r="AX76" s="14">
        <v>4.3590228168120901E-2</v>
      </c>
      <c r="AY76" s="14"/>
      <c r="AZ76" s="14">
        <v>4.9015696857959201E-2</v>
      </c>
      <c r="BA76" s="14">
        <v>5.9354528970190203E-2</v>
      </c>
    </row>
    <row r="77" spans="2:53" x14ac:dyDescent="0.35">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row>
    <row r="78" spans="2:53" x14ac:dyDescent="0.35">
      <c r="B78" s="6" t="s">
        <v>110</v>
      </c>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row>
    <row r="79" spans="2:53" x14ac:dyDescent="0.35">
      <c r="B79" s="24" t="s">
        <v>561</v>
      </c>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row>
    <row r="80" spans="2:53" x14ac:dyDescent="0.35">
      <c r="B80" t="s">
        <v>105</v>
      </c>
      <c r="C80" s="14">
        <v>0.159422953465721</v>
      </c>
      <c r="D80" s="14">
        <v>0.173272740983131</v>
      </c>
      <c r="E80" s="14">
        <v>0.14444472331205099</v>
      </c>
      <c r="F80" s="14"/>
      <c r="G80" s="14">
        <v>0.17035431083604599</v>
      </c>
      <c r="H80" s="14">
        <v>0.248113641330274</v>
      </c>
      <c r="I80" s="14">
        <v>0.14634926653076399</v>
      </c>
      <c r="J80" s="14">
        <v>0.16453644695821701</v>
      </c>
      <c r="K80" s="14">
        <v>9.4275325957699205E-2</v>
      </c>
      <c r="L80" s="14">
        <v>0.13219490025105701</v>
      </c>
      <c r="M80" s="14"/>
      <c r="N80" s="14">
        <v>0.20315845972450799</v>
      </c>
      <c r="O80" s="14">
        <v>0.157547145288915</v>
      </c>
      <c r="P80" s="14">
        <v>0.106907888759006</v>
      </c>
      <c r="Q80" s="14">
        <v>0.119320099415477</v>
      </c>
      <c r="R80" s="14"/>
      <c r="S80" s="14">
        <v>0.195725399881961</v>
      </c>
      <c r="T80" s="14">
        <v>9.9531548510799706E-2</v>
      </c>
      <c r="U80" s="14">
        <v>8.4211915254716802E-2</v>
      </c>
      <c r="V80" s="14">
        <v>8.4428843153562E-2</v>
      </c>
      <c r="W80" s="14">
        <v>0.30172897087382899</v>
      </c>
      <c r="X80" s="14">
        <v>0.238474630431845</v>
      </c>
      <c r="Y80" s="14">
        <v>0.18000694272441101</v>
      </c>
      <c r="Z80" s="14">
        <v>0.182568839394053</v>
      </c>
      <c r="AA80" s="14">
        <v>0.16834034659967201</v>
      </c>
      <c r="AB80" s="14">
        <v>0.126541198627865</v>
      </c>
      <c r="AC80" s="14">
        <v>0.122403695060655</v>
      </c>
      <c r="AD80" s="14">
        <v>8.0109288001075502E-2</v>
      </c>
      <c r="AE80" s="14"/>
      <c r="AF80" s="14">
        <v>0.17312597750872499</v>
      </c>
      <c r="AG80" s="14">
        <v>0.161604677733892</v>
      </c>
      <c r="AH80" s="14">
        <v>0.114490520684164</v>
      </c>
      <c r="AI80" s="14">
        <v>0.210683519309254</v>
      </c>
      <c r="AJ80" s="14"/>
      <c r="AK80" s="14">
        <v>0.19632129316401101</v>
      </c>
      <c r="AL80" s="14">
        <v>0.14912669170492701</v>
      </c>
      <c r="AM80" s="14">
        <v>0.16111395655535701</v>
      </c>
      <c r="AN80" s="14">
        <v>0.15066224583837901</v>
      </c>
      <c r="AO80" s="14"/>
      <c r="AP80" s="14">
        <v>0.21554636238994199</v>
      </c>
      <c r="AQ80" s="14">
        <v>0.17777997728769701</v>
      </c>
      <c r="AR80" s="14">
        <v>0.11505831317263</v>
      </c>
      <c r="AS80" s="14"/>
      <c r="AT80" s="14">
        <v>0.159422953465721</v>
      </c>
      <c r="AU80" s="14" t="s">
        <v>80</v>
      </c>
      <c r="AV80" s="14"/>
      <c r="AW80" s="14">
        <v>0.162981566244147</v>
      </c>
      <c r="AX80" s="14">
        <v>0.14377270615802501</v>
      </c>
      <c r="AY80" s="14"/>
      <c r="AZ80" s="14">
        <v>0.14882556847197501</v>
      </c>
      <c r="BA80" s="14">
        <v>0.16803465981157401</v>
      </c>
    </row>
    <row r="81" spans="2:53" x14ac:dyDescent="0.35">
      <c r="B81" t="s">
        <v>106</v>
      </c>
      <c r="C81" s="14">
        <v>0.33665103156457798</v>
      </c>
      <c r="D81" s="14">
        <v>0.32590815109084598</v>
      </c>
      <c r="E81" s="14">
        <v>0.34656487386853602</v>
      </c>
      <c r="F81" s="14"/>
      <c r="G81" s="14">
        <v>0.37029980265750401</v>
      </c>
      <c r="H81" s="14">
        <v>0.36936170587518902</v>
      </c>
      <c r="I81" s="14">
        <v>0.40710345095114497</v>
      </c>
      <c r="J81" s="14">
        <v>0.31667006480666299</v>
      </c>
      <c r="K81" s="14">
        <v>0.323178715072441</v>
      </c>
      <c r="L81" s="14">
        <v>0.26256936520907398</v>
      </c>
      <c r="M81" s="14"/>
      <c r="N81" s="14">
        <v>0.352738531043916</v>
      </c>
      <c r="O81" s="14">
        <v>0.33245123751407102</v>
      </c>
      <c r="P81" s="14">
        <v>0.35750373892477399</v>
      </c>
      <c r="Q81" s="14">
        <v>0.293839853757003</v>
      </c>
      <c r="R81" s="14"/>
      <c r="S81" s="14">
        <v>0.334350108687475</v>
      </c>
      <c r="T81" s="14">
        <v>0.36918234345268303</v>
      </c>
      <c r="U81" s="14">
        <v>0.39191541918150702</v>
      </c>
      <c r="V81" s="14">
        <v>0.38556096197262801</v>
      </c>
      <c r="W81" s="14">
        <v>0.22259636692030901</v>
      </c>
      <c r="X81" s="14">
        <v>0.30806612826847901</v>
      </c>
      <c r="Y81" s="14">
        <v>0.421362586046166</v>
      </c>
      <c r="Z81" s="14">
        <v>0.33696644168448098</v>
      </c>
      <c r="AA81" s="14">
        <v>0.28514824478697698</v>
      </c>
      <c r="AB81" s="14">
        <v>0.26669026309639798</v>
      </c>
      <c r="AC81" s="14">
        <v>0.36504405481649699</v>
      </c>
      <c r="AD81" s="14">
        <v>0.41277649597628302</v>
      </c>
      <c r="AE81" s="14"/>
      <c r="AF81" s="14">
        <v>0.33252167797850002</v>
      </c>
      <c r="AG81" s="14">
        <v>0.38272742670981602</v>
      </c>
      <c r="AH81" s="14">
        <v>0.28597273033704501</v>
      </c>
      <c r="AI81" s="14">
        <v>0.24221460716406901</v>
      </c>
      <c r="AJ81" s="14"/>
      <c r="AK81" s="14">
        <v>0.35764936857138502</v>
      </c>
      <c r="AL81" s="14">
        <v>0.37046349970261799</v>
      </c>
      <c r="AM81" s="14">
        <v>0.31779680176126901</v>
      </c>
      <c r="AN81" s="14">
        <v>0.31385914658861302</v>
      </c>
      <c r="AO81" s="14"/>
      <c r="AP81" s="14">
        <v>0.32980787124060301</v>
      </c>
      <c r="AQ81" s="14">
        <v>0.37332792565316802</v>
      </c>
      <c r="AR81" s="14">
        <v>0.31847805901730603</v>
      </c>
      <c r="AS81" s="14"/>
      <c r="AT81" s="14">
        <v>0.33665103156457798</v>
      </c>
      <c r="AU81" s="14" t="s">
        <v>80</v>
      </c>
      <c r="AV81" s="14"/>
      <c r="AW81" s="14">
        <v>0.35318668127508501</v>
      </c>
      <c r="AX81" s="14">
        <v>0.31448824359024702</v>
      </c>
      <c r="AY81" s="14"/>
      <c r="AZ81" s="14">
        <v>0.32031061545942002</v>
      </c>
      <c r="BA81" s="14">
        <v>0.34992967201688802</v>
      </c>
    </row>
    <row r="82" spans="2:53" x14ac:dyDescent="0.35">
      <c r="B82" t="s">
        <v>107</v>
      </c>
      <c r="C82" s="14">
        <v>0.220462528069132</v>
      </c>
      <c r="D82" s="14">
        <v>0.22384745720511401</v>
      </c>
      <c r="E82" s="14">
        <v>0.217374978356529</v>
      </c>
      <c r="F82" s="14"/>
      <c r="G82" s="14">
        <v>0.27332986577749302</v>
      </c>
      <c r="H82" s="14">
        <v>0.157600262885781</v>
      </c>
      <c r="I82" s="14">
        <v>0.196965827818849</v>
      </c>
      <c r="J82" s="14">
        <v>0.218116212297982</v>
      </c>
      <c r="K82" s="14">
        <v>0.248566540713891</v>
      </c>
      <c r="L82" s="14">
        <v>0.244053350766712</v>
      </c>
      <c r="M82" s="14"/>
      <c r="N82" s="14">
        <v>0.217944625587918</v>
      </c>
      <c r="O82" s="14">
        <v>0.24444228615585101</v>
      </c>
      <c r="P82" s="14">
        <v>0.20512063247121601</v>
      </c>
      <c r="Q82" s="14">
        <v>0.22009799791833701</v>
      </c>
      <c r="R82" s="14"/>
      <c r="S82" s="14">
        <v>0.23331867495498201</v>
      </c>
      <c r="T82" s="14">
        <v>0.26044397171295097</v>
      </c>
      <c r="U82" s="14">
        <v>0.20396379710381499</v>
      </c>
      <c r="V82" s="14">
        <v>0.168607187078258</v>
      </c>
      <c r="W82" s="14">
        <v>0.28002590451440501</v>
      </c>
      <c r="X82" s="14">
        <v>0.21081721263624301</v>
      </c>
      <c r="Y82" s="14">
        <v>0.19690660236006399</v>
      </c>
      <c r="Z82" s="14">
        <v>0.29420249560883199</v>
      </c>
      <c r="AA82" s="14">
        <v>0.17510870387218699</v>
      </c>
      <c r="AB82" s="14">
        <v>0.222327182510864</v>
      </c>
      <c r="AC82" s="14">
        <v>0.21012274825384999</v>
      </c>
      <c r="AD82" s="14">
        <v>0.18054999208473901</v>
      </c>
      <c r="AE82" s="14"/>
      <c r="AF82" s="14">
        <v>0.20438174829818201</v>
      </c>
      <c r="AG82" s="14">
        <v>0.22560293456793901</v>
      </c>
      <c r="AH82" s="14">
        <v>0.29842236143628897</v>
      </c>
      <c r="AI82" s="14">
        <v>0.18272258057308499</v>
      </c>
      <c r="AJ82" s="14"/>
      <c r="AK82" s="14">
        <v>0.20592141161931901</v>
      </c>
      <c r="AL82" s="14">
        <v>0.22170509135991201</v>
      </c>
      <c r="AM82" s="14">
        <v>0.17712285217999699</v>
      </c>
      <c r="AN82" s="14">
        <v>0.249166370700873</v>
      </c>
      <c r="AO82" s="14"/>
      <c r="AP82" s="14">
        <v>0.206661669094794</v>
      </c>
      <c r="AQ82" s="14">
        <v>0.24849798105019</v>
      </c>
      <c r="AR82" s="14">
        <v>0.219422748208213</v>
      </c>
      <c r="AS82" s="14"/>
      <c r="AT82" s="14">
        <v>0.220462528069132</v>
      </c>
      <c r="AU82" s="14" t="s">
        <v>80</v>
      </c>
      <c r="AV82" s="14"/>
      <c r="AW82" s="14">
        <v>0.21367998541930799</v>
      </c>
      <c r="AX82" s="14">
        <v>0.28306103300808799</v>
      </c>
      <c r="AY82" s="14"/>
      <c r="AZ82" s="14">
        <v>0.21627063044183301</v>
      </c>
      <c r="BA82" s="14">
        <v>0.22386897139637599</v>
      </c>
    </row>
    <row r="83" spans="2:53" x14ac:dyDescent="0.35">
      <c r="B83" t="s">
        <v>108</v>
      </c>
      <c r="C83" s="14">
        <v>0.27282060220774901</v>
      </c>
      <c r="D83" s="14">
        <v>0.27115112057600699</v>
      </c>
      <c r="E83" s="14">
        <v>0.275548363954703</v>
      </c>
      <c r="F83" s="14"/>
      <c r="G83" s="14">
        <v>0.172608708779105</v>
      </c>
      <c r="H83" s="14">
        <v>0.216336096883784</v>
      </c>
      <c r="I83" s="14">
        <v>0.232938203529755</v>
      </c>
      <c r="J83" s="14">
        <v>0.29082196540548999</v>
      </c>
      <c r="K83" s="14">
        <v>0.32306600479122799</v>
      </c>
      <c r="L83" s="14">
        <v>0.354507548630563</v>
      </c>
      <c r="M83" s="14"/>
      <c r="N83" s="14">
        <v>0.22227511347392301</v>
      </c>
      <c r="O83" s="14">
        <v>0.25371364556121401</v>
      </c>
      <c r="P83" s="14">
        <v>0.29725712889377898</v>
      </c>
      <c r="Q83" s="14">
        <v>0.36674204890918199</v>
      </c>
      <c r="R83" s="14"/>
      <c r="S83" s="14">
        <v>0.22808293095690199</v>
      </c>
      <c r="T83" s="14">
        <v>0.260830758608878</v>
      </c>
      <c r="U83" s="14">
        <v>0.31990886845996103</v>
      </c>
      <c r="V83" s="14">
        <v>0.34291578618073998</v>
      </c>
      <c r="W83" s="14">
        <v>0.19564875769145801</v>
      </c>
      <c r="X83" s="14">
        <v>0.22574790580125101</v>
      </c>
      <c r="Y83" s="14">
        <v>0.201723868869359</v>
      </c>
      <c r="Z83" s="14">
        <v>0.18626222331263301</v>
      </c>
      <c r="AA83" s="14">
        <v>0.34588396589178799</v>
      </c>
      <c r="AB83" s="14">
        <v>0.38444135576487298</v>
      </c>
      <c r="AC83" s="14">
        <v>0.27058690650209299</v>
      </c>
      <c r="AD83" s="14">
        <v>0.32656422393790202</v>
      </c>
      <c r="AE83" s="14"/>
      <c r="AF83" s="14">
        <v>0.27336315394294602</v>
      </c>
      <c r="AG83" s="14">
        <v>0.22495867418958701</v>
      </c>
      <c r="AH83" s="14">
        <v>0.30111438754250203</v>
      </c>
      <c r="AI83" s="14">
        <v>0.34780256885895</v>
      </c>
      <c r="AJ83" s="14"/>
      <c r="AK83" s="14">
        <v>0.22723763704955999</v>
      </c>
      <c r="AL83" s="14">
        <v>0.25425685788602398</v>
      </c>
      <c r="AM83" s="14">
        <v>0.331072360426234</v>
      </c>
      <c r="AN83" s="14">
        <v>0.28631223687213497</v>
      </c>
      <c r="AO83" s="14"/>
      <c r="AP83" s="14">
        <v>0.23233360416448401</v>
      </c>
      <c r="AQ83" s="14">
        <v>0.194511868379352</v>
      </c>
      <c r="AR83" s="14">
        <v>0.33839483148031502</v>
      </c>
      <c r="AS83" s="14"/>
      <c r="AT83" s="14">
        <v>0.27282060220774901</v>
      </c>
      <c r="AU83" s="14" t="s">
        <v>80</v>
      </c>
      <c r="AV83" s="14"/>
      <c r="AW83" s="14">
        <v>0.264978914167113</v>
      </c>
      <c r="AX83" s="14">
        <v>0.25867801724363998</v>
      </c>
      <c r="AY83" s="14"/>
      <c r="AZ83" s="14">
        <v>0.30123096256295201</v>
      </c>
      <c r="BA83" s="14">
        <v>0.249733616059445</v>
      </c>
    </row>
    <row r="84" spans="2:53" x14ac:dyDescent="0.35">
      <c r="B84" t="s">
        <v>109</v>
      </c>
      <c r="C84" s="14">
        <v>1.0642884692819699E-2</v>
      </c>
      <c r="D84" s="14">
        <v>5.8205301449016002E-3</v>
      </c>
      <c r="E84" s="14">
        <v>1.60670605081802E-2</v>
      </c>
      <c r="F84" s="14"/>
      <c r="G84" s="14">
        <v>1.3407311949852301E-2</v>
      </c>
      <c r="H84" s="14">
        <v>8.5882930249725695E-3</v>
      </c>
      <c r="I84" s="14">
        <v>1.6643251169486999E-2</v>
      </c>
      <c r="J84" s="14">
        <v>9.8553105316483893E-3</v>
      </c>
      <c r="K84" s="14">
        <v>1.09134134647403E-2</v>
      </c>
      <c r="L84" s="14">
        <v>6.6748351425932398E-3</v>
      </c>
      <c r="M84" s="14"/>
      <c r="N84" s="14">
        <v>3.88327016973526E-3</v>
      </c>
      <c r="O84" s="14">
        <v>1.1845685479948499E-2</v>
      </c>
      <c r="P84" s="14">
        <v>3.3210610951225399E-2</v>
      </c>
      <c r="Q84" s="14">
        <v>0</v>
      </c>
      <c r="R84" s="14"/>
      <c r="S84" s="14">
        <v>8.5228855186797806E-3</v>
      </c>
      <c r="T84" s="14">
        <v>1.00113777146878E-2</v>
      </c>
      <c r="U84" s="14">
        <v>0</v>
      </c>
      <c r="V84" s="14">
        <v>1.8487221614811599E-2</v>
      </c>
      <c r="W84" s="14">
        <v>0</v>
      </c>
      <c r="X84" s="14">
        <v>1.6894122862181699E-2</v>
      </c>
      <c r="Y84" s="14">
        <v>0</v>
      </c>
      <c r="Z84" s="14">
        <v>0</v>
      </c>
      <c r="AA84" s="14">
        <v>2.55187388493744E-2</v>
      </c>
      <c r="AB84" s="14">
        <v>0</v>
      </c>
      <c r="AC84" s="14">
        <v>3.1842595366905202E-2</v>
      </c>
      <c r="AD84" s="14">
        <v>0</v>
      </c>
      <c r="AE84" s="14"/>
      <c r="AF84" s="14">
        <v>1.66074422716458E-2</v>
      </c>
      <c r="AG84" s="14">
        <v>5.1062867987662804E-3</v>
      </c>
      <c r="AH84" s="14">
        <v>0</v>
      </c>
      <c r="AI84" s="14">
        <v>1.65767240946426E-2</v>
      </c>
      <c r="AJ84" s="14"/>
      <c r="AK84" s="14">
        <v>1.28702895957246E-2</v>
      </c>
      <c r="AL84" s="14">
        <v>4.4478593465187202E-3</v>
      </c>
      <c r="AM84" s="14">
        <v>1.2894029077143199E-2</v>
      </c>
      <c r="AN84" s="14">
        <v>0</v>
      </c>
      <c r="AO84" s="14"/>
      <c r="AP84" s="14">
        <v>1.5650493110176501E-2</v>
      </c>
      <c r="AQ84" s="14">
        <v>5.8822476295926603E-3</v>
      </c>
      <c r="AR84" s="14">
        <v>8.6460481215359895E-3</v>
      </c>
      <c r="AS84" s="14"/>
      <c r="AT84" s="14">
        <v>1.0642884692819699E-2</v>
      </c>
      <c r="AU84" s="14" t="s">
        <v>80</v>
      </c>
      <c r="AV84" s="14"/>
      <c r="AW84" s="14">
        <v>5.1728528943468296E-3</v>
      </c>
      <c r="AX84" s="14">
        <v>0</v>
      </c>
      <c r="AY84" s="14"/>
      <c r="AZ84" s="14">
        <v>1.33622230638199E-2</v>
      </c>
      <c r="BA84" s="14">
        <v>8.4330807157175294E-3</v>
      </c>
    </row>
    <row r="85" spans="2:53" x14ac:dyDescent="0.35">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row>
    <row r="86" spans="2:53" x14ac:dyDescent="0.35">
      <c r="B86" s="6" t="s">
        <v>114</v>
      </c>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row>
    <row r="87" spans="2:53" x14ac:dyDescent="0.35">
      <c r="B87" s="24" t="s">
        <v>561</v>
      </c>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row>
    <row r="88" spans="2:53" x14ac:dyDescent="0.35">
      <c r="B88" t="s">
        <v>112</v>
      </c>
      <c r="C88" s="14">
        <v>0.30923147859046601</v>
      </c>
      <c r="D88" s="14">
        <v>0.31109647811986002</v>
      </c>
      <c r="E88" s="14">
        <v>0.30812328194751798</v>
      </c>
      <c r="F88" s="14"/>
      <c r="G88" s="14">
        <v>0.52274341896098397</v>
      </c>
      <c r="H88" s="14">
        <v>0.52675486708516495</v>
      </c>
      <c r="I88" s="14">
        <v>0.30610767854982801</v>
      </c>
      <c r="J88" s="14">
        <v>0.260618208962617</v>
      </c>
      <c r="K88" s="14">
        <v>0.19379248876704699</v>
      </c>
      <c r="L88" s="14">
        <v>0.13768052633443001</v>
      </c>
      <c r="M88" s="14"/>
      <c r="N88" s="14">
        <v>0.27178895479475801</v>
      </c>
      <c r="O88" s="14">
        <v>0.32972935563776701</v>
      </c>
      <c r="P88" s="14">
        <v>0.30188883185559201</v>
      </c>
      <c r="Q88" s="14">
        <v>0.38241149844991101</v>
      </c>
      <c r="R88" s="14"/>
      <c r="S88" s="14">
        <v>0.391482264614326</v>
      </c>
      <c r="T88" s="14">
        <v>0.16906307325887099</v>
      </c>
      <c r="U88" s="14">
        <v>0.192425096860036</v>
      </c>
      <c r="V88" s="14">
        <v>0.23844591327508299</v>
      </c>
      <c r="W88" s="14">
        <v>0.43520772777380101</v>
      </c>
      <c r="X88" s="14">
        <v>0.33290434331315999</v>
      </c>
      <c r="Y88" s="14">
        <v>0.39800185535129201</v>
      </c>
      <c r="Z88" s="14">
        <v>0.37493817470954699</v>
      </c>
      <c r="AA88" s="14">
        <v>0.30592207173084202</v>
      </c>
      <c r="AB88" s="14">
        <v>0.38252324565836898</v>
      </c>
      <c r="AC88" s="14">
        <v>0.281050345239239</v>
      </c>
      <c r="AD88" s="14">
        <v>0.25228272753513598</v>
      </c>
      <c r="AE88" s="14"/>
      <c r="AF88" s="14">
        <v>0.22382562553608701</v>
      </c>
      <c r="AG88" s="14">
        <v>0.39128910013754298</v>
      </c>
      <c r="AH88" s="14">
        <v>0.23878598058398001</v>
      </c>
      <c r="AI88" s="14">
        <v>0.43888349644989899</v>
      </c>
      <c r="AJ88" s="14"/>
      <c r="AK88" s="14">
        <v>0.29661017211997098</v>
      </c>
      <c r="AL88" s="14">
        <v>0.40217333342341299</v>
      </c>
      <c r="AM88" s="14">
        <v>0.20060257962417499</v>
      </c>
      <c r="AN88" s="14">
        <v>0.226630746619641</v>
      </c>
      <c r="AO88" s="14"/>
      <c r="AP88" s="14">
        <v>0.28709278669508298</v>
      </c>
      <c r="AQ88" s="14">
        <v>0.40320587858915702</v>
      </c>
      <c r="AR88" s="14">
        <v>0.19374569596968799</v>
      </c>
      <c r="AS88" s="14"/>
      <c r="AT88" s="14">
        <v>0.30923147859046601</v>
      </c>
      <c r="AU88" s="14" t="s">
        <v>80</v>
      </c>
      <c r="AV88" s="14"/>
      <c r="AW88" s="14">
        <v>0.30848364050433902</v>
      </c>
      <c r="AX88" s="14">
        <v>0.43005982816579502</v>
      </c>
      <c r="AY88" s="14"/>
      <c r="AZ88" s="14">
        <v>0.30200065867359599</v>
      </c>
      <c r="BA88" s="14">
        <v>0.31510742796859897</v>
      </c>
    </row>
    <row r="89" spans="2:53" x14ac:dyDescent="0.35">
      <c r="B89" t="s">
        <v>113</v>
      </c>
      <c r="C89" s="14">
        <v>0.64742538672611805</v>
      </c>
      <c r="D89" s="14">
        <v>0.65191230396084499</v>
      </c>
      <c r="E89" s="14">
        <v>0.64129635184591605</v>
      </c>
      <c r="F89" s="14"/>
      <c r="G89" s="14">
        <v>0.44900344189408498</v>
      </c>
      <c r="H89" s="14">
        <v>0.44184530966248498</v>
      </c>
      <c r="I89" s="14">
        <v>0.65079229024340501</v>
      </c>
      <c r="J89" s="14">
        <v>0.69369874408596299</v>
      </c>
      <c r="K89" s="14">
        <v>0.76685006702879999</v>
      </c>
      <c r="L89" s="14">
        <v>0.80101499103104201</v>
      </c>
      <c r="M89" s="14"/>
      <c r="N89" s="14">
        <v>0.69182136096165703</v>
      </c>
      <c r="O89" s="14">
        <v>0.64559773719452396</v>
      </c>
      <c r="P89" s="14">
        <v>0.61461248002344604</v>
      </c>
      <c r="Q89" s="14">
        <v>0.58181316976255804</v>
      </c>
      <c r="R89" s="14"/>
      <c r="S89" s="14">
        <v>0.57858797556446495</v>
      </c>
      <c r="T89" s="14">
        <v>0.78120292117110002</v>
      </c>
      <c r="U89" s="14">
        <v>0.71978644448740403</v>
      </c>
      <c r="V89" s="14">
        <v>0.71051331965202802</v>
      </c>
      <c r="W89" s="14">
        <v>0.51806336485053905</v>
      </c>
      <c r="X89" s="14">
        <v>0.60157363360105298</v>
      </c>
      <c r="Y89" s="14">
        <v>0.58094274825780501</v>
      </c>
      <c r="Z89" s="14">
        <v>0.58839922065222094</v>
      </c>
      <c r="AA89" s="14">
        <v>0.66855918941978398</v>
      </c>
      <c r="AB89" s="14">
        <v>0.61747675434163096</v>
      </c>
      <c r="AC89" s="14">
        <v>0.65985128218789701</v>
      </c>
      <c r="AD89" s="14">
        <v>0.66656989209218698</v>
      </c>
      <c r="AE89" s="14"/>
      <c r="AF89" s="14">
        <v>0.72177668445272103</v>
      </c>
      <c r="AG89" s="14">
        <v>0.57973790465707498</v>
      </c>
      <c r="AH89" s="14">
        <v>0.71168753431968401</v>
      </c>
      <c r="AI89" s="14">
        <v>0.50916161460953302</v>
      </c>
      <c r="AJ89" s="14"/>
      <c r="AK89" s="14">
        <v>0.66148876869388795</v>
      </c>
      <c r="AL89" s="14">
        <v>0.57296272751884803</v>
      </c>
      <c r="AM89" s="14">
        <v>0.77498113298762805</v>
      </c>
      <c r="AN89" s="14">
        <v>0.71847211503816599</v>
      </c>
      <c r="AO89" s="14"/>
      <c r="AP89" s="14">
        <v>0.67599482385568799</v>
      </c>
      <c r="AQ89" s="14">
        <v>0.56391182114224503</v>
      </c>
      <c r="AR89" s="14">
        <v>0.77520682615279302</v>
      </c>
      <c r="AS89" s="14"/>
      <c r="AT89" s="14">
        <v>0.64742538672611805</v>
      </c>
      <c r="AU89" s="14" t="s">
        <v>80</v>
      </c>
      <c r="AV89" s="14"/>
      <c r="AW89" s="14">
        <v>0.65301517265918596</v>
      </c>
      <c r="AX89" s="14">
        <v>0.51239600231320603</v>
      </c>
      <c r="AY89" s="14"/>
      <c r="AZ89" s="14">
        <v>0.66552876061161803</v>
      </c>
      <c r="BA89" s="14">
        <v>0.63271412164863805</v>
      </c>
    </row>
    <row r="90" spans="2:53" x14ac:dyDescent="0.35">
      <c r="B90" t="s">
        <v>109</v>
      </c>
      <c r="C90" s="14">
        <v>4.3343134683415899E-2</v>
      </c>
      <c r="D90" s="14">
        <v>3.6991217919295501E-2</v>
      </c>
      <c r="E90" s="14">
        <v>5.0580366206566002E-2</v>
      </c>
      <c r="F90" s="14"/>
      <c r="G90" s="14">
        <v>2.8253139144931501E-2</v>
      </c>
      <c r="H90" s="14">
        <v>3.1399823252349898E-2</v>
      </c>
      <c r="I90" s="14">
        <v>4.3100031206766802E-2</v>
      </c>
      <c r="J90" s="14">
        <v>4.5683046951419302E-2</v>
      </c>
      <c r="K90" s="14">
        <v>3.9357444204153602E-2</v>
      </c>
      <c r="L90" s="14">
        <v>6.1304482634528298E-2</v>
      </c>
      <c r="M90" s="14"/>
      <c r="N90" s="14">
        <v>3.63896842435847E-2</v>
      </c>
      <c r="O90" s="14">
        <v>2.4672907167709E-2</v>
      </c>
      <c r="P90" s="14">
        <v>8.3498688120961395E-2</v>
      </c>
      <c r="Q90" s="14">
        <v>3.57753317875312E-2</v>
      </c>
      <c r="R90" s="14"/>
      <c r="S90" s="14">
        <v>2.9929759821209399E-2</v>
      </c>
      <c r="T90" s="14">
        <v>4.9734005570029299E-2</v>
      </c>
      <c r="U90" s="14">
        <v>8.7788458652560006E-2</v>
      </c>
      <c r="V90" s="14">
        <v>5.10407670728888E-2</v>
      </c>
      <c r="W90" s="14">
        <v>4.6728907375660399E-2</v>
      </c>
      <c r="X90" s="14">
        <v>6.5522023085787598E-2</v>
      </c>
      <c r="Y90" s="14">
        <v>2.1055396390903099E-2</v>
      </c>
      <c r="Z90" s="14">
        <v>3.6662604638231698E-2</v>
      </c>
      <c r="AA90" s="14">
        <v>2.55187388493744E-2</v>
      </c>
      <c r="AB90" s="14">
        <v>0</v>
      </c>
      <c r="AC90" s="14">
        <v>5.9098372572864002E-2</v>
      </c>
      <c r="AD90" s="14">
        <v>8.1147380372676894E-2</v>
      </c>
      <c r="AE90" s="14"/>
      <c r="AF90" s="14">
        <v>5.4397690011192601E-2</v>
      </c>
      <c r="AG90" s="14">
        <v>2.89729952053818E-2</v>
      </c>
      <c r="AH90" s="14">
        <v>4.9526485096336101E-2</v>
      </c>
      <c r="AI90" s="14">
        <v>5.1954888940567601E-2</v>
      </c>
      <c r="AJ90" s="14"/>
      <c r="AK90" s="14">
        <v>4.1901059186141398E-2</v>
      </c>
      <c r="AL90" s="14">
        <v>2.4863939057738701E-2</v>
      </c>
      <c r="AM90" s="14">
        <v>2.4416287388197101E-2</v>
      </c>
      <c r="AN90" s="14">
        <v>5.4897138342192599E-2</v>
      </c>
      <c r="AO90" s="14"/>
      <c r="AP90" s="14">
        <v>3.6912389449228998E-2</v>
      </c>
      <c r="AQ90" s="14">
        <v>3.28823002685983E-2</v>
      </c>
      <c r="AR90" s="14">
        <v>3.10474778775187E-2</v>
      </c>
      <c r="AS90" s="14"/>
      <c r="AT90" s="14">
        <v>4.3343134683415899E-2</v>
      </c>
      <c r="AU90" s="14" t="s">
        <v>80</v>
      </c>
      <c r="AV90" s="14"/>
      <c r="AW90" s="14">
        <v>3.8501186836474702E-2</v>
      </c>
      <c r="AX90" s="14">
        <v>5.7544169520998903E-2</v>
      </c>
      <c r="AY90" s="14"/>
      <c r="AZ90" s="14">
        <v>3.2470580714786201E-2</v>
      </c>
      <c r="BA90" s="14">
        <v>5.2178450382763301E-2</v>
      </c>
    </row>
    <row r="91" spans="2:53" x14ac:dyDescent="0.35">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row>
    <row r="92" spans="2:53" x14ac:dyDescent="0.35">
      <c r="B92" s="6" t="s">
        <v>124</v>
      </c>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row>
    <row r="93" spans="2:53" x14ac:dyDescent="0.35">
      <c r="B93" s="24" t="s">
        <v>563</v>
      </c>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row>
    <row r="94" spans="2:53" x14ac:dyDescent="0.35">
      <c r="B94" t="s">
        <v>115</v>
      </c>
      <c r="C94" s="14">
        <v>0.42560249510534798</v>
      </c>
      <c r="D94" s="14">
        <v>0.40766313343129201</v>
      </c>
      <c r="E94" s="14">
        <v>0.44384167828203203</v>
      </c>
      <c r="F94" s="14"/>
      <c r="G94" s="14">
        <v>0.46730413117121999</v>
      </c>
      <c r="H94" s="14">
        <v>0.471862904976661</v>
      </c>
      <c r="I94" s="14">
        <v>0.44081295601902598</v>
      </c>
      <c r="J94" s="14">
        <v>0.36751708168837999</v>
      </c>
      <c r="K94" s="14">
        <v>0.41835192468356602</v>
      </c>
      <c r="L94" s="14">
        <v>0.39813293536831801</v>
      </c>
      <c r="M94" s="14"/>
      <c r="N94" s="14">
        <v>0.48538149015375998</v>
      </c>
      <c r="O94" s="14">
        <v>0.40655400948756099</v>
      </c>
      <c r="P94" s="14">
        <v>0.38494508732962701</v>
      </c>
      <c r="Q94" s="14">
        <v>0.35249261437039497</v>
      </c>
      <c r="R94" s="14"/>
      <c r="S94" s="14">
        <v>0.49050304119583998</v>
      </c>
      <c r="T94" s="14">
        <v>0.422309279208337</v>
      </c>
      <c r="U94" s="14">
        <v>0.268817425724315</v>
      </c>
      <c r="V94" s="14">
        <v>0.43121451534938599</v>
      </c>
      <c r="W94" s="14">
        <v>0.44377536947318502</v>
      </c>
      <c r="X94" s="14">
        <v>0.37939968849418698</v>
      </c>
      <c r="Y94" s="14">
        <v>0.45183286676968698</v>
      </c>
      <c r="Z94" s="14">
        <v>0.45000945133360198</v>
      </c>
      <c r="AA94" s="14">
        <v>0.46282533282481497</v>
      </c>
      <c r="AB94" s="14">
        <v>0.46615179760575098</v>
      </c>
      <c r="AC94" s="14">
        <v>0.269280630009189</v>
      </c>
      <c r="AD94" s="14">
        <v>0.50888436803679404</v>
      </c>
      <c r="AE94" s="14"/>
      <c r="AF94" s="14">
        <v>0.41427793319026901</v>
      </c>
      <c r="AG94" s="14">
        <v>0.48434563162849198</v>
      </c>
      <c r="AH94" s="14">
        <v>0.43803650456334398</v>
      </c>
      <c r="AI94" s="14">
        <v>0.38344238346640003</v>
      </c>
      <c r="AJ94" s="14"/>
      <c r="AK94" s="14">
        <v>0.47243414961982799</v>
      </c>
      <c r="AL94" s="14">
        <v>0.46396569313101899</v>
      </c>
      <c r="AM94" s="14">
        <v>0.34067366502916602</v>
      </c>
      <c r="AN94" s="14">
        <v>0.39918056725071299</v>
      </c>
      <c r="AO94" s="14"/>
      <c r="AP94" s="14">
        <v>0.45136900839385702</v>
      </c>
      <c r="AQ94" s="14">
        <v>0.48363911408452198</v>
      </c>
      <c r="AR94" s="14">
        <v>0.36362942692821698</v>
      </c>
      <c r="AS94" s="14"/>
      <c r="AT94" s="14">
        <v>0.42560249510534798</v>
      </c>
      <c r="AU94" s="14" t="s">
        <v>80</v>
      </c>
      <c r="AV94" s="14"/>
      <c r="AW94" s="14">
        <v>0.42779261126295898</v>
      </c>
      <c r="AX94" s="14">
        <v>0.46338647912917802</v>
      </c>
      <c r="AY94" s="14"/>
      <c r="AZ94" s="14">
        <v>0.45138644071609202</v>
      </c>
      <c r="BA94" s="14">
        <v>0.40464980081631302</v>
      </c>
    </row>
    <row r="95" spans="2:53" x14ac:dyDescent="0.35">
      <c r="B95" t="s">
        <v>116</v>
      </c>
      <c r="C95" s="14">
        <v>0.36506459382298101</v>
      </c>
      <c r="D95" s="14">
        <v>0.37302802580623301</v>
      </c>
      <c r="E95" s="14">
        <v>0.35415771606611302</v>
      </c>
      <c r="F95" s="14"/>
      <c r="G95" s="14">
        <v>0.28632112770294599</v>
      </c>
      <c r="H95" s="14">
        <v>0.43427228610565899</v>
      </c>
      <c r="I95" s="14">
        <v>0.35551545931556999</v>
      </c>
      <c r="J95" s="14">
        <v>0.35925560818494701</v>
      </c>
      <c r="K95" s="14">
        <v>0.34318584699954702</v>
      </c>
      <c r="L95" s="14">
        <v>0.375527921142912</v>
      </c>
      <c r="M95" s="14"/>
      <c r="N95" s="14">
        <v>0.40082267645921799</v>
      </c>
      <c r="O95" s="14">
        <v>0.36474189463464501</v>
      </c>
      <c r="P95" s="14">
        <v>0.31261308747928401</v>
      </c>
      <c r="Q95" s="14">
        <v>0.354130337877469</v>
      </c>
      <c r="R95" s="14"/>
      <c r="S95" s="14">
        <v>0.40906691774828202</v>
      </c>
      <c r="T95" s="14">
        <v>0.38829208329016501</v>
      </c>
      <c r="U95" s="14">
        <v>0.216112762924103</v>
      </c>
      <c r="V95" s="14">
        <v>0.29929545378364603</v>
      </c>
      <c r="W95" s="14">
        <v>0.34438510072281497</v>
      </c>
      <c r="X95" s="14">
        <v>0.36701586608477599</v>
      </c>
      <c r="Y95" s="14">
        <v>0.30202189708031901</v>
      </c>
      <c r="Z95" s="14">
        <v>0.28755090643595599</v>
      </c>
      <c r="AA95" s="14">
        <v>0.43808868322539601</v>
      </c>
      <c r="AB95" s="14">
        <v>0.337996841547823</v>
      </c>
      <c r="AC95" s="14">
        <v>0.42363708697568803</v>
      </c>
      <c r="AD95" s="14">
        <v>0.57905452587182304</v>
      </c>
      <c r="AE95" s="14"/>
      <c r="AF95" s="14">
        <v>0.379216662626983</v>
      </c>
      <c r="AG95" s="14">
        <v>0.37566748083423901</v>
      </c>
      <c r="AH95" s="14">
        <v>0.34648111373958501</v>
      </c>
      <c r="AI95" s="14">
        <v>0.33075347946509898</v>
      </c>
      <c r="AJ95" s="14"/>
      <c r="AK95" s="14">
        <v>0.42443628419203699</v>
      </c>
      <c r="AL95" s="14">
        <v>0.37705304618688001</v>
      </c>
      <c r="AM95" s="14">
        <v>0.343661615390638</v>
      </c>
      <c r="AN95" s="14">
        <v>0.33604440915000999</v>
      </c>
      <c r="AO95" s="14"/>
      <c r="AP95" s="14">
        <v>0.43747524755601802</v>
      </c>
      <c r="AQ95" s="14">
        <v>0.36870754647370801</v>
      </c>
      <c r="AR95" s="14">
        <v>0.35385635431164197</v>
      </c>
      <c r="AS95" s="14"/>
      <c r="AT95" s="14">
        <v>0.36506459382298101</v>
      </c>
      <c r="AU95" s="14" t="s">
        <v>80</v>
      </c>
      <c r="AV95" s="14"/>
      <c r="AW95" s="14">
        <v>0.37373415144654298</v>
      </c>
      <c r="AX95" s="14">
        <v>0.28356378236638902</v>
      </c>
      <c r="AY95" s="14"/>
      <c r="AZ95" s="14">
        <v>0.334376171852864</v>
      </c>
      <c r="BA95" s="14">
        <v>0.39000279115941999</v>
      </c>
    </row>
    <row r="96" spans="2:53" x14ac:dyDescent="0.35">
      <c r="B96" t="s">
        <v>117</v>
      </c>
      <c r="C96" s="14">
        <v>0.35454193024112701</v>
      </c>
      <c r="D96" s="14">
        <v>0.35774595210622301</v>
      </c>
      <c r="E96" s="14">
        <v>0.34892202641324699</v>
      </c>
      <c r="F96" s="14"/>
      <c r="G96" s="14">
        <v>0.32297571829912602</v>
      </c>
      <c r="H96" s="14">
        <v>0.31568076069448497</v>
      </c>
      <c r="I96" s="14">
        <v>0.35429798241007898</v>
      </c>
      <c r="J96" s="14">
        <v>0.35094581757516602</v>
      </c>
      <c r="K96" s="14">
        <v>0.50290125413697395</v>
      </c>
      <c r="L96" s="14">
        <v>0.31171953514279499</v>
      </c>
      <c r="M96" s="14"/>
      <c r="N96" s="14">
        <v>0.40272493762260198</v>
      </c>
      <c r="O96" s="14">
        <v>0.31649620370284798</v>
      </c>
      <c r="P96" s="14">
        <v>0.34807151113297302</v>
      </c>
      <c r="Q96" s="14">
        <v>0.30519983342391799</v>
      </c>
      <c r="R96" s="14"/>
      <c r="S96" s="14">
        <v>0.34953155944012398</v>
      </c>
      <c r="T96" s="14">
        <v>0.33869673319087901</v>
      </c>
      <c r="U96" s="14">
        <v>0.336185991119134</v>
      </c>
      <c r="V96" s="14">
        <v>0.35842945191926201</v>
      </c>
      <c r="W96" s="14">
        <v>0.44103374588333799</v>
      </c>
      <c r="X96" s="14">
        <v>0.38191521271338402</v>
      </c>
      <c r="Y96" s="14">
        <v>0.29591051477597002</v>
      </c>
      <c r="Z96" s="14">
        <v>0.176115663902463</v>
      </c>
      <c r="AA96" s="14">
        <v>0.34710856832014703</v>
      </c>
      <c r="AB96" s="14">
        <v>0.43284853412285201</v>
      </c>
      <c r="AC96" s="14">
        <v>0.333129925400595</v>
      </c>
      <c r="AD96" s="14">
        <v>0.49080779645007999</v>
      </c>
      <c r="AE96" s="14"/>
      <c r="AF96" s="14">
        <v>0.38097396072664402</v>
      </c>
      <c r="AG96" s="14">
        <v>0.32828450097055401</v>
      </c>
      <c r="AH96" s="14">
        <v>0.37125526295707001</v>
      </c>
      <c r="AI96" s="14">
        <v>0.380512232447065</v>
      </c>
      <c r="AJ96" s="14"/>
      <c r="AK96" s="14">
        <v>0.39521597915588602</v>
      </c>
      <c r="AL96" s="14">
        <v>0.30787536200477</v>
      </c>
      <c r="AM96" s="14">
        <v>0.378931764803907</v>
      </c>
      <c r="AN96" s="14">
        <v>0.38291892392159799</v>
      </c>
      <c r="AO96" s="14"/>
      <c r="AP96" s="14">
        <v>0.44015342011778202</v>
      </c>
      <c r="AQ96" s="14">
        <v>0.26203090014122998</v>
      </c>
      <c r="AR96" s="14">
        <v>0.36262780090839902</v>
      </c>
      <c r="AS96" s="14"/>
      <c r="AT96" s="14">
        <v>0.35454193024112701</v>
      </c>
      <c r="AU96" s="14" t="s">
        <v>80</v>
      </c>
      <c r="AV96" s="14"/>
      <c r="AW96" s="14">
        <v>0.35834954286217102</v>
      </c>
      <c r="AX96" s="14">
        <v>0.31498632787952802</v>
      </c>
      <c r="AY96" s="14"/>
      <c r="AZ96" s="14">
        <v>0.404511796260972</v>
      </c>
      <c r="BA96" s="14">
        <v>0.31393513785239502</v>
      </c>
    </row>
    <row r="97" spans="2:53" x14ac:dyDescent="0.35">
      <c r="B97" t="s">
        <v>118</v>
      </c>
      <c r="C97" s="14">
        <v>0.27797957788241401</v>
      </c>
      <c r="D97" s="14">
        <v>0.317283148688076</v>
      </c>
      <c r="E97" s="14">
        <v>0.23492278395341401</v>
      </c>
      <c r="F97" s="14"/>
      <c r="G97" s="14">
        <v>0.50017892472916903</v>
      </c>
      <c r="H97" s="14">
        <v>0.40502659785247402</v>
      </c>
      <c r="I97" s="14">
        <v>0.375989506758236</v>
      </c>
      <c r="J97" s="14">
        <v>0.233595084717207</v>
      </c>
      <c r="K97" s="14">
        <v>0.105256315955399</v>
      </c>
      <c r="L97" s="14">
        <v>0.12870734990385199</v>
      </c>
      <c r="M97" s="14"/>
      <c r="N97" s="14">
        <v>0.26944328076676</v>
      </c>
      <c r="O97" s="14">
        <v>0.31457191952246999</v>
      </c>
      <c r="P97" s="14">
        <v>0.25412471235177803</v>
      </c>
      <c r="Q97" s="14">
        <v>0.28714056045763198</v>
      </c>
      <c r="R97" s="14"/>
      <c r="S97" s="14">
        <v>0.41373763234863198</v>
      </c>
      <c r="T97" s="14">
        <v>0.20784091425724299</v>
      </c>
      <c r="U97" s="14">
        <v>0.34003711149402199</v>
      </c>
      <c r="V97" s="14">
        <v>0.170490245151801</v>
      </c>
      <c r="W97" s="14">
        <v>0.24503532631330699</v>
      </c>
      <c r="X97" s="14">
        <v>0.40132633008440799</v>
      </c>
      <c r="Y97" s="14">
        <v>0.25349015883231402</v>
      </c>
      <c r="Z97" s="14">
        <v>0.25450868831863099</v>
      </c>
      <c r="AA97" s="14">
        <v>0.23160764876364301</v>
      </c>
      <c r="AB97" s="14">
        <v>0.157676051501318</v>
      </c>
      <c r="AC97" s="14">
        <v>0.126882573489351</v>
      </c>
      <c r="AD97" s="14">
        <v>0.41303115887733099</v>
      </c>
      <c r="AE97" s="14"/>
      <c r="AF97" s="14">
        <v>0.24888518028020401</v>
      </c>
      <c r="AG97" s="14">
        <v>0.32629197335607202</v>
      </c>
      <c r="AH97" s="14">
        <v>0.22554791032953</v>
      </c>
      <c r="AI97" s="14">
        <v>0.29199257635707998</v>
      </c>
      <c r="AJ97" s="14"/>
      <c r="AK97" s="14">
        <v>0.30062076842475899</v>
      </c>
      <c r="AL97" s="14">
        <v>0.33360953756282302</v>
      </c>
      <c r="AM97" s="14">
        <v>0.210314905376631</v>
      </c>
      <c r="AN97" s="14">
        <v>0.22655607693094801</v>
      </c>
      <c r="AO97" s="14"/>
      <c r="AP97" s="14">
        <v>0.29016942416539099</v>
      </c>
      <c r="AQ97" s="14">
        <v>0.381248274630267</v>
      </c>
      <c r="AR97" s="14">
        <v>0.27180493568730302</v>
      </c>
      <c r="AS97" s="14"/>
      <c r="AT97" s="14">
        <v>0.27797957788241401</v>
      </c>
      <c r="AU97" s="14" t="s">
        <v>80</v>
      </c>
      <c r="AV97" s="14"/>
      <c r="AW97" s="14">
        <v>0.28145945650819498</v>
      </c>
      <c r="AX97" s="14">
        <v>0.34902319436354201</v>
      </c>
      <c r="AY97" s="14"/>
      <c r="AZ97" s="14">
        <v>0.21371165272810499</v>
      </c>
      <c r="BA97" s="14">
        <v>0.330205339163406</v>
      </c>
    </row>
    <row r="98" spans="2:53" x14ac:dyDescent="0.35">
      <c r="B98" t="s">
        <v>119</v>
      </c>
      <c r="C98" s="14">
        <v>0.24801618974738601</v>
      </c>
      <c r="D98" s="14">
        <v>0.25093370671972298</v>
      </c>
      <c r="E98" s="14">
        <v>0.245538141164375</v>
      </c>
      <c r="F98" s="14"/>
      <c r="G98" s="14">
        <v>0.25295931713789599</v>
      </c>
      <c r="H98" s="14">
        <v>0.16677396538628</v>
      </c>
      <c r="I98" s="14">
        <v>0.210085507304903</v>
      </c>
      <c r="J98" s="14">
        <v>0.21517584445446</v>
      </c>
      <c r="K98" s="14">
        <v>0.27597236616149001</v>
      </c>
      <c r="L98" s="14">
        <v>0.33965620837173999</v>
      </c>
      <c r="M98" s="14"/>
      <c r="N98" s="14">
        <v>0.25322081630333199</v>
      </c>
      <c r="O98" s="14">
        <v>0.27222254191631801</v>
      </c>
      <c r="P98" s="14">
        <v>0.25356189982526101</v>
      </c>
      <c r="Q98" s="14">
        <v>0.20359467937787201</v>
      </c>
      <c r="R98" s="14"/>
      <c r="S98" s="14">
        <v>0.21627696392155399</v>
      </c>
      <c r="T98" s="14">
        <v>0.278180503120043</v>
      </c>
      <c r="U98" s="14">
        <v>0.1194400637382</v>
      </c>
      <c r="V98" s="14">
        <v>0.22169632721027999</v>
      </c>
      <c r="W98" s="14">
        <v>0.30515414402132801</v>
      </c>
      <c r="X98" s="14">
        <v>0.21630566562310399</v>
      </c>
      <c r="Y98" s="14">
        <v>0.31653681714146698</v>
      </c>
      <c r="Z98" s="14">
        <v>0.14864652607243301</v>
      </c>
      <c r="AA98" s="14">
        <v>0.28393196578081698</v>
      </c>
      <c r="AB98" s="14">
        <v>0.297281912658104</v>
      </c>
      <c r="AC98" s="14">
        <v>0.36255346164499302</v>
      </c>
      <c r="AD98" s="14">
        <v>0.247494831092504</v>
      </c>
      <c r="AE98" s="14"/>
      <c r="AF98" s="14">
        <v>0.26227609823984599</v>
      </c>
      <c r="AG98" s="14">
        <v>0.26826363144582799</v>
      </c>
      <c r="AH98" s="14">
        <v>0.26763002083126097</v>
      </c>
      <c r="AI98" s="14">
        <v>0.156704166275451</v>
      </c>
      <c r="AJ98" s="14"/>
      <c r="AK98" s="14">
        <v>0.27604957521733497</v>
      </c>
      <c r="AL98" s="14">
        <v>0.24175358892353399</v>
      </c>
      <c r="AM98" s="14">
        <v>0.21224093390906301</v>
      </c>
      <c r="AN98" s="14">
        <v>0.24881856283314399</v>
      </c>
      <c r="AO98" s="14"/>
      <c r="AP98" s="14">
        <v>0.30899181978337598</v>
      </c>
      <c r="AQ98" s="14">
        <v>0.22788216322318</v>
      </c>
      <c r="AR98" s="14">
        <v>0.24160128009179499</v>
      </c>
      <c r="AS98" s="14"/>
      <c r="AT98" s="14">
        <v>0.24801618974738601</v>
      </c>
      <c r="AU98" s="14" t="s">
        <v>80</v>
      </c>
      <c r="AV98" s="14"/>
      <c r="AW98" s="14">
        <v>0.25363225128294298</v>
      </c>
      <c r="AX98" s="14">
        <v>0.196770854126356</v>
      </c>
      <c r="AY98" s="14"/>
      <c r="AZ98" s="14">
        <v>0.25888638267070402</v>
      </c>
      <c r="BA98" s="14">
        <v>0.239182792693903</v>
      </c>
    </row>
    <row r="99" spans="2:53" x14ac:dyDescent="0.35">
      <c r="B99" t="s">
        <v>120</v>
      </c>
      <c r="C99" s="14">
        <v>0.18143405753115599</v>
      </c>
      <c r="D99" s="14">
        <v>0.18528975558144101</v>
      </c>
      <c r="E99" s="14">
        <v>0.177697016968489</v>
      </c>
      <c r="F99" s="14"/>
      <c r="G99" s="14">
        <v>0.10105276782346199</v>
      </c>
      <c r="H99" s="14">
        <v>0.10273811481260001</v>
      </c>
      <c r="I99" s="14">
        <v>0.12816532170152201</v>
      </c>
      <c r="J99" s="14">
        <v>9.8122035092869597E-2</v>
      </c>
      <c r="K99" s="14">
        <v>0.27577524588463298</v>
      </c>
      <c r="L99" s="14">
        <v>0.31605990782312998</v>
      </c>
      <c r="M99" s="14"/>
      <c r="N99" s="14">
        <v>0.19303798454461499</v>
      </c>
      <c r="O99" s="14">
        <v>0.143356288030215</v>
      </c>
      <c r="P99" s="14">
        <v>0.18327717915792599</v>
      </c>
      <c r="Q99" s="14">
        <v>0.190473444396764</v>
      </c>
      <c r="R99" s="14"/>
      <c r="S99" s="14">
        <v>0.121376147206636</v>
      </c>
      <c r="T99" s="14">
        <v>0.21050941251451299</v>
      </c>
      <c r="U99" s="14">
        <v>0.20917443101511901</v>
      </c>
      <c r="V99" s="14">
        <v>0.25261080408220199</v>
      </c>
      <c r="W99" s="14">
        <v>0.28328438501616698</v>
      </c>
      <c r="X99" s="14">
        <v>0.13445482147871499</v>
      </c>
      <c r="Y99" s="14">
        <v>0.20482350584134701</v>
      </c>
      <c r="Z99" s="14">
        <v>0.112427958255502</v>
      </c>
      <c r="AA99" s="14">
        <v>0.168351839739701</v>
      </c>
      <c r="AB99" s="14">
        <v>0.152462244184878</v>
      </c>
      <c r="AC99" s="14">
        <v>0.207586674393853</v>
      </c>
      <c r="AD99" s="14">
        <v>0.159874311252833</v>
      </c>
      <c r="AE99" s="14"/>
      <c r="AF99" s="14">
        <v>0.24224491370939</v>
      </c>
      <c r="AG99" s="14">
        <v>0.16284977505716799</v>
      </c>
      <c r="AH99" s="14">
        <v>0.181765042382174</v>
      </c>
      <c r="AI99" s="14">
        <v>0.120733352942376</v>
      </c>
      <c r="AJ99" s="14"/>
      <c r="AK99" s="14">
        <v>0.25419874020558902</v>
      </c>
      <c r="AL99" s="14">
        <v>0.144049315556639</v>
      </c>
      <c r="AM99" s="14">
        <v>0.19762094746908601</v>
      </c>
      <c r="AN99" s="14">
        <v>0.20297183309997199</v>
      </c>
      <c r="AO99" s="14"/>
      <c r="AP99" s="14">
        <v>0.23191980693016701</v>
      </c>
      <c r="AQ99" s="14">
        <v>0.14333448925117001</v>
      </c>
      <c r="AR99" s="14">
        <v>0.18376103083381401</v>
      </c>
      <c r="AS99" s="14"/>
      <c r="AT99" s="14">
        <v>0.18143405753115599</v>
      </c>
      <c r="AU99" s="14" t="s">
        <v>80</v>
      </c>
      <c r="AV99" s="14"/>
      <c r="AW99" s="14">
        <v>0.180622407281329</v>
      </c>
      <c r="AX99" s="14">
        <v>0.29005735574741698</v>
      </c>
      <c r="AY99" s="14"/>
      <c r="AZ99" s="14">
        <v>0.20510891780534099</v>
      </c>
      <c r="BA99" s="14">
        <v>0.162195259980563</v>
      </c>
    </row>
    <row r="100" spans="2:53" x14ac:dyDescent="0.35">
      <c r="B100" t="s">
        <v>121</v>
      </c>
      <c r="C100" s="14">
        <v>5.6865805349888103E-2</v>
      </c>
      <c r="D100" s="14">
        <v>7.7278821009441404E-2</v>
      </c>
      <c r="E100" s="14">
        <v>3.4227135915468297E-2</v>
      </c>
      <c r="F100" s="14"/>
      <c r="G100" s="14">
        <v>0.100918989786292</v>
      </c>
      <c r="H100" s="14">
        <v>9.1994815261338597E-2</v>
      </c>
      <c r="I100" s="14">
        <v>6.2552983887420893E-2</v>
      </c>
      <c r="J100" s="14">
        <v>3.7384210555958398E-2</v>
      </c>
      <c r="K100" s="14">
        <v>0</v>
      </c>
      <c r="L100" s="14">
        <v>5.0393158622710099E-2</v>
      </c>
      <c r="M100" s="14"/>
      <c r="N100" s="14">
        <v>6.7944638174775293E-2</v>
      </c>
      <c r="O100" s="14">
        <v>4.5513538367861803E-2</v>
      </c>
      <c r="P100" s="14">
        <v>4.4423249781942301E-2</v>
      </c>
      <c r="Q100" s="14">
        <v>6.3271192914226101E-2</v>
      </c>
      <c r="R100" s="14"/>
      <c r="S100" s="14">
        <v>6.8346387725920305E-2</v>
      </c>
      <c r="T100" s="14">
        <v>3.08875189480847E-2</v>
      </c>
      <c r="U100" s="14">
        <v>1.6209104949775299E-2</v>
      </c>
      <c r="V100" s="14">
        <v>6.5216769976893102E-2</v>
      </c>
      <c r="W100" s="14">
        <v>0.13380556938587301</v>
      </c>
      <c r="X100" s="14">
        <v>4.6663878946351302E-2</v>
      </c>
      <c r="Y100" s="14">
        <v>0.18398513961312599</v>
      </c>
      <c r="Z100" s="14">
        <v>0</v>
      </c>
      <c r="AA100" s="14">
        <v>5.9031397237969699E-2</v>
      </c>
      <c r="AB100" s="14">
        <v>2.8239548470276099E-2</v>
      </c>
      <c r="AC100" s="14">
        <v>0</v>
      </c>
      <c r="AD100" s="14">
        <v>0</v>
      </c>
      <c r="AE100" s="14"/>
      <c r="AF100" s="14">
        <v>5.3207252728463397E-2</v>
      </c>
      <c r="AG100" s="14">
        <v>4.0837839140879198E-2</v>
      </c>
      <c r="AH100" s="14">
        <v>6.6218775629797097E-2</v>
      </c>
      <c r="AI100" s="14">
        <v>5.4699882772591198E-2</v>
      </c>
      <c r="AJ100" s="14"/>
      <c r="AK100" s="14">
        <v>7.9184451704867598E-2</v>
      </c>
      <c r="AL100" s="14">
        <v>3.1503379366652498E-2</v>
      </c>
      <c r="AM100" s="14">
        <v>5.7283694687505902E-2</v>
      </c>
      <c r="AN100" s="14">
        <v>0.108390879995879</v>
      </c>
      <c r="AO100" s="14"/>
      <c r="AP100" s="14">
        <v>8.5266347852555394E-2</v>
      </c>
      <c r="AQ100" s="14">
        <v>4.7291065248595998E-2</v>
      </c>
      <c r="AR100" s="14">
        <v>5.4320239041539001E-2</v>
      </c>
      <c r="AS100" s="14"/>
      <c r="AT100" s="14">
        <v>5.6865805349888103E-2</v>
      </c>
      <c r="AU100" s="14" t="s">
        <v>80</v>
      </c>
      <c r="AV100" s="14"/>
      <c r="AW100" s="14">
        <v>4.9251392157087001E-2</v>
      </c>
      <c r="AX100" s="14">
        <v>0.21904035303822</v>
      </c>
      <c r="AY100" s="14"/>
      <c r="AZ100" s="14">
        <v>4.5002836557151503E-2</v>
      </c>
      <c r="BA100" s="14">
        <v>6.65059574905673E-2</v>
      </c>
    </row>
    <row r="101" spans="2:53" x14ac:dyDescent="0.35">
      <c r="B101" t="s">
        <v>122</v>
      </c>
      <c r="C101" s="14">
        <v>6.9473714814309598E-2</v>
      </c>
      <c r="D101" s="14">
        <v>5.9049324657566002E-2</v>
      </c>
      <c r="E101" s="14">
        <v>8.1345793735060803E-2</v>
      </c>
      <c r="F101" s="14"/>
      <c r="G101" s="14">
        <v>3.8314953557429601E-2</v>
      </c>
      <c r="H101" s="14">
        <v>7.0299381903797406E-2</v>
      </c>
      <c r="I101" s="14">
        <v>3.5005783674011498E-2</v>
      </c>
      <c r="J101" s="14">
        <v>0.14088788500254201</v>
      </c>
      <c r="K101" s="14">
        <v>3.6052633975786397E-2</v>
      </c>
      <c r="L101" s="14">
        <v>8.6454195724592703E-2</v>
      </c>
      <c r="M101" s="14"/>
      <c r="N101" s="14">
        <v>5.3250897579436698E-2</v>
      </c>
      <c r="O101" s="14">
        <v>6.6292612998105502E-2</v>
      </c>
      <c r="P101" s="14">
        <v>9.4295569293771406E-2</v>
      </c>
      <c r="Q101" s="14">
        <v>9.0675470414826403E-2</v>
      </c>
      <c r="R101" s="14"/>
      <c r="S101" s="14">
        <v>1.63058161769053E-2</v>
      </c>
      <c r="T101" s="14">
        <v>0.109454749740342</v>
      </c>
      <c r="U101" s="14">
        <v>8.53828399398429E-2</v>
      </c>
      <c r="V101" s="14">
        <v>0.121216445400331</v>
      </c>
      <c r="W101" s="14">
        <v>6.3336939736272996E-2</v>
      </c>
      <c r="X101" s="14">
        <v>6.3004316390238096E-2</v>
      </c>
      <c r="Y101" s="14">
        <v>4.4943882198465901E-2</v>
      </c>
      <c r="Z101" s="14">
        <v>0.10857548880659</v>
      </c>
      <c r="AA101" s="14">
        <v>4.7665585521786701E-2</v>
      </c>
      <c r="AB101" s="14">
        <v>0.13150800091190001</v>
      </c>
      <c r="AC101" s="14">
        <v>5.6791443070112101E-2</v>
      </c>
      <c r="AD101" s="14">
        <v>0</v>
      </c>
      <c r="AE101" s="14"/>
      <c r="AF101" s="14">
        <v>5.7970400621775699E-2</v>
      </c>
      <c r="AG101" s="14">
        <v>4.1147114185833403E-2</v>
      </c>
      <c r="AH101" s="14">
        <v>0.114049430857476</v>
      </c>
      <c r="AI101" s="14">
        <v>8.5808895887972303E-2</v>
      </c>
      <c r="AJ101" s="14"/>
      <c r="AK101" s="14">
        <v>4.3001580856583697E-2</v>
      </c>
      <c r="AL101" s="14">
        <v>5.5253210805701503E-2</v>
      </c>
      <c r="AM101" s="14">
        <v>9.3591101797874901E-2</v>
      </c>
      <c r="AN101" s="14">
        <v>0.1214732915085</v>
      </c>
      <c r="AO101" s="14"/>
      <c r="AP101" s="14">
        <v>4.4360058232198699E-2</v>
      </c>
      <c r="AQ101" s="14">
        <v>4.0951684986049799E-2</v>
      </c>
      <c r="AR101" s="14">
        <v>7.0265946563722398E-2</v>
      </c>
      <c r="AS101" s="14"/>
      <c r="AT101" s="14">
        <v>6.9473714814309598E-2</v>
      </c>
      <c r="AU101" s="14" t="s">
        <v>80</v>
      </c>
      <c r="AV101" s="14"/>
      <c r="AW101" s="14">
        <v>6.6123983707700895E-2</v>
      </c>
      <c r="AX101" s="14">
        <v>0</v>
      </c>
      <c r="AY101" s="14"/>
      <c r="AZ101" s="14">
        <v>5.3731925591296102E-2</v>
      </c>
      <c r="BA101" s="14">
        <v>8.2265895736952505E-2</v>
      </c>
    </row>
    <row r="102" spans="2:53" x14ac:dyDescent="0.35">
      <c r="B102" t="s">
        <v>123</v>
      </c>
      <c r="C102" s="14">
        <v>1.25085889198215E-2</v>
      </c>
      <c r="D102" s="14">
        <v>7.4928416631600096E-3</v>
      </c>
      <c r="E102" s="14">
        <v>1.8154836520367899E-2</v>
      </c>
      <c r="F102" s="14"/>
      <c r="G102" s="14">
        <v>0</v>
      </c>
      <c r="H102" s="14">
        <v>0</v>
      </c>
      <c r="I102" s="14">
        <v>1.53860469609962E-2</v>
      </c>
      <c r="J102" s="14">
        <v>1.8985705386739399E-2</v>
      </c>
      <c r="K102" s="14">
        <v>2.95856863626206E-2</v>
      </c>
      <c r="L102" s="14">
        <v>1.1784112202030199E-2</v>
      </c>
      <c r="M102" s="14"/>
      <c r="N102" s="14">
        <v>3.3523836937620001E-3</v>
      </c>
      <c r="O102" s="14">
        <v>2.8787200294872299E-2</v>
      </c>
      <c r="P102" s="14">
        <v>8.4174191671533699E-3</v>
      </c>
      <c r="Q102" s="14">
        <v>8.2670045868533399E-3</v>
      </c>
      <c r="R102" s="14"/>
      <c r="S102" s="14">
        <v>2.22269179180462E-2</v>
      </c>
      <c r="T102" s="14">
        <v>2.94710895497633E-2</v>
      </c>
      <c r="U102" s="14">
        <v>1.5925396028763899E-2</v>
      </c>
      <c r="V102" s="14">
        <v>1.8487221614811599E-2</v>
      </c>
      <c r="W102" s="14">
        <v>0</v>
      </c>
      <c r="X102" s="14">
        <v>0</v>
      </c>
      <c r="Y102" s="14">
        <v>0</v>
      </c>
      <c r="Z102" s="14">
        <v>0</v>
      </c>
      <c r="AA102" s="14">
        <v>1.2137129612184199E-2</v>
      </c>
      <c r="AB102" s="14">
        <v>0</v>
      </c>
      <c r="AC102" s="14">
        <v>0</v>
      </c>
      <c r="AD102" s="14">
        <v>0</v>
      </c>
      <c r="AE102" s="14"/>
      <c r="AF102" s="14">
        <v>1.9069889339528402E-2</v>
      </c>
      <c r="AG102" s="14">
        <v>4.3738375799987897E-3</v>
      </c>
      <c r="AH102" s="14">
        <v>0</v>
      </c>
      <c r="AI102" s="14">
        <v>1.65767240946426E-2</v>
      </c>
      <c r="AJ102" s="14"/>
      <c r="AK102" s="14">
        <v>2.3656177646106599E-2</v>
      </c>
      <c r="AL102" s="14">
        <v>3.8098554051160401E-3</v>
      </c>
      <c r="AM102" s="14">
        <v>1.1631185174424E-2</v>
      </c>
      <c r="AN102" s="14">
        <v>0</v>
      </c>
      <c r="AO102" s="14"/>
      <c r="AP102" s="14">
        <v>2.12493043672E-2</v>
      </c>
      <c r="AQ102" s="14">
        <v>5.0384940664490799E-3</v>
      </c>
      <c r="AR102" s="14">
        <v>1.5338436896154301E-2</v>
      </c>
      <c r="AS102" s="14"/>
      <c r="AT102" s="14">
        <v>1.25085889198215E-2</v>
      </c>
      <c r="AU102" s="14" t="s">
        <v>80</v>
      </c>
      <c r="AV102" s="14"/>
      <c r="AW102" s="14">
        <v>7.5111307783651401E-3</v>
      </c>
      <c r="AX102" s="14">
        <v>2.64179036002423E-2</v>
      </c>
      <c r="AY102" s="14"/>
      <c r="AZ102" s="14">
        <v>1.29141807613221E-2</v>
      </c>
      <c r="BA102" s="14">
        <v>1.2178994606003701E-2</v>
      </c>
    </row>
    <row r="103" spans="2:53" x14ac:dyDescent="0.35">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row>
    <row r="104" spans="2:53" x14ac:dyDescent="0.35">
      <c r="B104" s="6" t="s">
        <v>130</v>
      </c>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row>
    <row r="105" spans="2:53" x14ac:dyDescent="0.35">
      <c r="B105" s="24" t="s">
        <v>564</v>
      </c>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row>
    <row r="106" spans="2:53" x14ac:dyDescent="0.35">
      <c r="B106" t="s">
        <v>125</v>
      </c>
      <c r="C106" s="14">
        <v>0.27489439603548899</v>
      </c>
      <c r="D106" s="14">
        <v>0.26581158416197298</v>
      </c>
      <c r="E106" s="14">
        <v>0.285915539005412</v>
      </c>
      <c r="F106" s="14"/>
      <c r="G106" s="14">
        <v>0.35435805878683901</v>
      </c>
      <c r="H106" s="14">
        <v>0.36787163336698903</v>
      </c>
      <c r="I106" s="14">
        <v>0.31185119884301998</v>
      </c>
      <c r="J106" s="14">
        <v>0.25779437208488398</v>
      </c>
      <c r="K106" s="14">
        <v>0.151200737207311</v>
      </c>
      <c r="L106" s="14">
        <v>0.22223355411092899</v>
      </c>
      <c r="M106" s="14"/>
      <c r="N106" s="14">
        <v>0.335123423235128</v>
      </c>
      <c r="O106" s="14">
        <v>0.275720573381175</v>
      </c>
      <c r="P106" s="14">
        <v>0.23672959261793999</v>
      </c>
      <c r="Q106" s="14">
        <v>0.176466671844898</v>
      </c>
      <c r="R106" s="14"/>
      <c r="S106" s="14">
        <v>0.37147244226166498</v>
      </c>
      <c r="T106" s="14">
        <v>0.17036393966403299</v>
      </c>
      <c r="U106" s="14">
        <v>0.25289088089668899</v>
      </c>
      <c r="V106" s="14">
        <v>0.152542793462069</v>
      </c>
      <c r="W106" s="14">
        <v>0.25802787723417597</v>
      </c>
      <c r="X106" s="14">
        <v>0.32150534295358801</v>
      </c>
      <c r="Y106" s="14">
        <v>0.207060713025504</v>
      </c>
      <c r="Z106" s="14">
        <v>0.47865218035498902</v>
      </c>
      <c r="AA106" s="14">
        <v>0.312893915910533</v>
      </c>
      <c r="AB106" s="14">
        <v>0.25832599901978098</v>
      </c>
      <c r="AC106" s="14">
        <v>0.26984569866205699</v>
      </c>
      <c r="AD106" s="14">
        <v>0.248622525312374</v>
      </c>
      <c r="AE106" s="14"/>
      <c r="AF106" s="14">
        <v>0.26069340556568799</v>
      </c>
      <c r="AG106" s="14">
        <v>0.25169881134644601</v>
      </c>
      <c r="AH106" s="14">
        <v>0.25495531475782601</v>
      </c>
      <c r="AI106" s="14">
        <v>0.36253988088210298</v>
      </c>
      <c r="AJ106" s="14"/>
      <c r="AK106" s="14">
        <v>0.29736889124292998</v>
      </c>
      <c r="AL106" s="14">
        <v>0.28546174717631501</v>
      </c>
      <c r="AM106" s="14">
        <v>0.23737382252776801</v>
      </c>
      <c r="AN106" s="14">
        <v>0.221359938308377</v>
      </c>
      <c r="AO106" s="14"/>
      <c r="AP106" s="14">
        <v>0.270773802260945</v>
      </c>
      <c r="AQ106" s="14">
        <v>0.31037481528123201</v>
      </c>
      <c r="AR106" s="14">
        <v>0.216835477742778</v>
      </c>
      <c r="AS106" s="14"/>
      <c r="AT106" s="14">
        <v>0.27489439603548899</v>
      </c>
      <c r="AU106" s="14" t="s">
        <v>80</v>
      </c>
      <c r="AV106" s="14"/>
      <c r="AW106" s="14">
        <v>0.29051571632529299</v>
      </c>
      <c r="AX106" s="14">
        <v>9.1971436522265401E-2</v>
      </c>
      <c r="AY106" s="14"/>
      <c r="AZ106" s="14">
        <v>0.28565975275726602</v>
      </c>
      <c r="BA106" s="14">
        <v>0.26614619156325298</v>
      </c>
    </row>
    <row r="107" spans="2:53" x14ac:dyDescent="0.35">
      <c r="B107" t="s">
        <v>126</v>
      </c>
      <c r="C107" s="14">
        <v>0.215305387712037</v>
      </c>
      <c r="D107" s="14">
        <v>0.21907037435953799</v>
      </c>
      <c r="E107" s="14">
        <v>0.211776712612777</v>
      </c>
      <c r="F107" s="14"/>
      <c r="G107" s="14">
        <v>0.327060388321325</v>
      </c>
      <c r="H107" s="14">
        <v>0.31541041862107699</v>
      </c>
      <c r="I107" s="14">
        <v>0.23532770654629101</v>
      </c>
      <c r="J107" s="14">
        <v>0.176786336742393</v>
      </c>
      <c r="K107" s="14">
        <v>0.184572005134164</v>
      </c>
      <c r="L107" s="14">
        <v>0.109816367356192</v>
      </c>
      <c r="M107" s="14"/>
      <c r="N107" s="14">
        <v>0.17952780176357</v>
      </c>
      <c r="O107" s="14">
        <v>0.24299102592011901</v>
      </c>
      <c r="P107" s="14">
        <v>0.22587004157757601</v>
      </c>
      <c r="Q107" s="14">
        <v>0.24672393906502199</v>
      </c>
      <c r="R107" s="14"/>
      <c r="S107" s="14">
        <v>0.24900884996143599</v>
      </c>
      <c r="T107" s="14">
        <v>0.27272970940261698</v>
      </c>
      <c r="U107" s="14">
        <v>0.187987629146327</v>
      </c>
      <c r="V107" s="14">
        <v>0.23976148516849599</v>
      </c>
      <c r="W107" s="14">
        <v>0.17658517520650299</v>
      </c>
      <c r="X107" s="14">
        <v>0.16915595561329599</v>
      </c>
      <c r="Y107" s="14">
        <v>0.28030437566788002</v>
      </c>
      <c r="Z107" s="14">
        <v>0.115344087650046</v>
      </c>
      <c r="AA107" s="14">
        <v>0.185155991683983</v>
      </c>
      <c r="AB107" s="14">
        <v>0.24687781167947001</v>
      </c>
      <c r="AC107" s="14">
        <v>0.15100837569669201</v>
      </c>
      <c r="AD107" s="14">
        <v>8.1147380372676894E-2</v>
      </c>
      <c r="AE107" s="14"/>
      <c r="AF107" s="14">
        <v>0.160533715492752</v>
      </c>
      <c r="AG107" s="14">
        <v>0.30242842817568999</v>
      </c>
      <c r="AH107" s="14">
        <v>0.145768028152614</v>
      </c>
      <c r="AI107" s="14">
        <v>0.27292754600454999</v>
      </c>
      <c r="AJ107" s="14"/>
      <c r="AK107" s="14">
        <v>0.19307278546524101</v>
      </c>
      <c r="AL107" s="14">
        <v>0.25423491163715201</v>
      </c>
      <c r="AM107" s="14">
        <v>0.187267017915518</v>
      </c>
      <c r="AN107" s="14">
        <v>0.24801629927048799</v>
      </c>
      <c r="AO107" s="14"/>
      <c r="AP107" s="14">
        <v>0.17327951417697701</v>
      </c>
      <c r="AQ107" s="14">
        <v>0.269870621962779</v>
      </c>
      <c r="AR107" s="14">
        <v>0.17769855626344599</v>
      </c>
      <c r="AS107" s="14"/>
      <c r="AT107" s="14">
        <v>0.215305387712037</v>
      </c>
      <c r="AU107" s="14" t="s">
        <v>80</v>
      </c>
      <c r="AV107" s="14"/>
      <c r="AW107" s="14">
        <v>0.22040256165824501</v>
      </c>
      <c r="AX107" s="14">
        <v>0.19809522583712599</v>
      </c>
      <c r="AY107" s="14"/>
      <c r="AZ107" s="14">
        <v>0.22344922312344401</v>
      </c>
      <c r="BA107" s="14">
        <v>0.208687498569256</v>
      </c>
    </row>
    <row r="108" spans="2:53" x14ac:dyDescent="0.35">
      <c r="B108" t="s">
        <v>127</v>
      </c>
      <c r="C108" s="14">
        <v>0.182102719311727</v>
      </c>
      <c r="D108" s="14">
        <v>0.192434935316356</v>
      </c>
      <c r="E108" s="14">
        <v>0.17112815372068199</v>
      </c>
      <c r="F108" s="14"/>
      <c r="G108" s="14">
        <v>0.19546582613359201</v>
      </c>
      <c r="H108" s="14">
        <v>0.23058283570180399</v>
      </c>
      <c r="I108" s="14">
        <v>0.21085351274154299</v>
      </c>
      <c r="J108" s="14">
        <v>0.20440179298348099</v>
      </c>
      <c r="K108" s="14">
        <v>0.10982449269487</v>
      </c>
      <c r="L108" s="14">
        <v>0.14708367915242901</v>
      </c>
      <c r="M108" s="14"/>
      <c r="N108" s="14">
        <v>0.15956869126182099</v>
      </c>
      <c r="O108" s="14">
        <v>0.18506985896018099</v>
      </c>
      <c r="P108" s="14">
        <v>0.21647773642345999</v>
      </c>
      <c r="Q108" s="14">
        <v>0.196147946861084</v>
      </c>
      <c r="R108" s="14"/>
      <c r="S108" s="14">
        <v>0.213535067273423</v>
      </c>
      <c r="T108" s="14">
        <v>0.158645018510261</v>
      </c>
      <c r="U108" s="14">
        <v>0.17544825383337001</v>
      </c>
      <c r="V108" s="14">
        <v>0.14881421819778501</v>
      </c>
      <c r="W108" s="14">
        <v>0.26737426512868301</v>
      </c>
      <c r="X108" s="14">
        <v>0.185900051489408</v>
      </c>
      <c r="Y108" s="14">
        <v>0.13627680764098499</v>
      </c>
      <c r="Z108" s="14">
        <v>0.14504070736622801</v>
      </c>
      <c r="AA108" s="14">
        <v>0.121673157065012</v>
      </c>
      <c r="AB108" s="14">
        <v>0.179258096709936</v>
      </c>
      <c r="AC108" s="14">
        <v>0.28661659990773303</v>
      </c>
      <c r="AD108" s="14">
        <v>0.24972164424513801</v>
      </c>
      <c r="AE108" s="14"/>
      <c r="AF108" s="14">
        <v>0.19589591893536701</v>
      </c>
      <c r="AG108" s="14">
        <v>0.21518955192662401</v>
      </c>
      <c r="AH108" s="14">
        <v>0.12370360503149</v>
      </c>
      <c r="AI108" s="14">
        <v>0.14361273644231201</v>
      </c>
      <c r="AJ108" s="14"/>
      <c r="AK108" s="14">
        <v>0.18384370471821199</v>
      </c>
      <c r="AL108" s="14">
        <v>0.197712183361968</v>
      </c>
      <c r="AM108" s="14">
        <v>0.15773892526828601</v>
      </c>
      <c r="AN108" s="14">
        <v>0.16914723070387699</v>
      </c>
      <c r="AO108" s="14"/>
      <c r="AP108" s="14">
        <v>0.19519224648803701</v>
      </c>
      <c r="AQ108" s="14">
        <v>0.18238878024717001</v>
      </c>
      <c r="AR108" s="14">
        <v>0.20940248832977701</v>
      </c>
      <c r="AS108" s="14"/>
      <c r="AT108" s="14">
        <v>0.182102719311727</v>
      </c>
      <c r="AU108" s="14" t="s">
        <v>80</v>
      </c>
      <c r="AV108" s="14"/>
      <c r="AW108" s="14">
        <v>0.184976696630968</v>
      </c>
      <c r="AX108" s="14">
        <v>0.195035287772407</v>
      </c>
      <c r="AY108" s="14"/>
      <c r="AZ108" s="14">
        <v>0.144765438125356</v>
      </c>
      <c r="BA108" s="14">
        <v>0.212443949862406</v>
      </c>
    </row>
    <row r="109" spans="2:53" x14ac:dyDescent="0.35">
      <c r="B109" t="s">
        <v>128</v>
      </c>
      <c r="C109" s="14">
        <v>0.14476730438618099</v>
      </c>
      <c r="D109" s="14">
        <v>0.135666140040582</v>
      </c>
      <c r="E109" s="14">
        <v>0.15224002068387699</v>
      </c>
      <c r="F109" s="14"/>
      <c r="G109" s="14">
        <v>6.7495171773590698E-2</v>
      </c>
      <c r="H109" s="14">
        <v>6.9384985798049706E-2</v>
      </c>
      <c r="I109" s="14">
        <v>0.17108393429718899</v>
      </c>
      <c r="J109" s="14">
        <v>0.16061823359025401</v>
      </c>
      <c r="K109" s="14">
        <v>0.272994461365833</v>
      </c>
      <c r="L109" s="14">
        <v>0.133497802416149</v>
      </c>
      <c r="M109" s="14"/>
      <c r="N109" s="14">
        <v>0.138748385854012</v>
      </c>
      <c r="O109" s="14">
        <v>0.14182221011409299</v>
      </c>
      <c r="P109" s="14">
        <v>0.16163369927886101</v>
      </c>
      <c r="Q109" s="14">
        <v>0.135115609210055</v>
      </c>
      <c r="R109" s="14"/>
      <c r="S109" s="14">
        <v>9.1212074852913494E-2</v>
      </c>
      <c r="T109" s="14">
        <v>0.15221337402832399</v>
      </c>
      <c r="U109" s="14">
        <v>0.15129721585028599</v>
      </c>
      <c r="V109" s="14">
        <v>0.20675156524854499</v>
      </c>
      <c r="W109" s="14">
        <v>0.14623695911333501</v>
      </c>
      <c r="X109" s="14">
        <v>0.13431423868842701</v>
      </c>
      <c r="Y109" s="14">
        <v>0.19990282550798899</v>
      </c>
      <c r="Z109" s="14">
        <v>3.55855918790422E-2</v>
      </c>
      <c r="AA109" s="14">
        <v>0.14810709998597099</v>
      </c>
      <c r="AB109" s="14">
        <v>0.106143338818443</v>
      </c>
      <c r="AC109" s="14">
        <v>0.20334100306981401</v>
      </c>
      <c r="AD109" s="14">
        <v>0.32474484275861698</v>
      </c>
      <c r="AE109" s="14"/>
      <c r="AF109" s="14">
        <v>0.14750938395775601</v>
      </c>
      <c r="AG109" s="14">
        <v>0.111410410603011</v>
      </c>
      <c r="AH109" s="14">
        <v>0.18403863118321501</v>
      </c>
      <c r="AI109" s="14">
        <v>0.12168374645006499</v>
      </c>
      <c r="AJ109" s="14"/>
      <c r="AK109" s="14">
        <v>0.127294322535173</v>
      </c>
      <c r="AL109" s="14">
        <v>0.109237976277146</v>
      </c>
      <c r="AM109" s="14">
        <v>0.20107945160635701</v>
      </c>
      <c r="AN109" s="14">
        <v>0.15084106658525401</v>
      </c>
      <c r="AO109" s="14"/>
      <c r="AP109" s="14">
        <v>0.13196549737176999</v>
      </c>
      <c r="AQ109" s="14">
        <v>0.11860126390714</v>
      </c>
      <c r="AR109" s="14">
        <v>0.18998651727115601</v>
      </c>
      <c r="AS109" s="14"/>
      <c r="AT109" s="14">
        <v>0.14476730438618099</v>
      </c>
      <c r="AU109" s="14" t="s">
        <v>80</v>
      </c>
      <c r="AV109" s="14"/>
      <c r="AW109" s="14">
        <v>0.140995097264525</v>
      </c>
      <c r="AX109" s="14">
        <v>0.18998177234633701</v>
      </c>
      <c r="AY109" s="14"/>
      <c r="AZ109" s="14">
        <v>0.16040657023281499</v>
      </c>
      <c r="BA109" s="14">
        <v>0.132058436583849</v>
      </c>
    </row>
    <row r="110" spans="2:53" x14ac:dyDescent="0.35">
      <c r="B110" t="s">
        <v>129</v>
      </c>
      <c r="C110" s="14">
        <v>0.17695070153519801</v>
      </c>
      <c r="D110" s="14">
        <v>0.18701696612155</v>
      </c>
      <c r="E110" s="14">
        <v>0.166257153958737</v>
      </c>
      <c r="F110" s="14"/>
      <c r="G110" s="14">
        <v>4.0774727789574201E-2</v>
      </c>
      <c r="H110" s="14">
        <v>1.6750126512080101E-2</v>
      </c>
      <c r="I110" s="14">
        <v>6.2855338148205403E-2</v>
      </c>
      <c r="J110" s="14">
        <v>0.19054395406734001</v>
      </c>
      <c r="K110" s="14">
        <v>0.28140830359782198</v>
      </c>
      <c r="L110" s="14">
        <v>0.38150915839865901</v>
      </c>
      <c r="M110" s="14"/>
      <c r="N110" s="14">
        <v>0.18365678586579401</v>
      </c>
      <c r="O110" s="14">
        <v>0.14255064614448401</v>
      </c>
      <c r="P110" s="14">
        <v>0.149905326363964</v>
      </c>
      <c r="Q110" s="14">
        <v>0.24554583301894201</v>
      </c>
      <c r="R110" s="14"/>
      <c r="S110" s="14">
        <v>7.4771565650561797E-2</v>
      </c>
      <c r="T110" s="14">
        <v>0.23603658068007599</v>
      </c>
      <c r="U110" s="14">
        <v>0.23237602027332799</v>
      </c>
      <c r="V110" s="14">
        <v>0.235954184626092</v>
      </c>
      <c r="W110" s="14">
        <v>0.12532410686723</v>
      </c>
      <c r="X110" s="14">
        <v>0.18912441125528201</v>
      </c>
      <c r="Y110" s="14">
        <v>0.176455278157643</v>
      </c>
      <c r="Z110" s="14">
        <v>0.22537743274969499</v>
      </c>
      <c r="AA110" s="14">
        <v>0.22003270574231701</v>
      </c>
      <c r="AB110" s="14">
        <v>0.20939475377236999</v>
      </c>
      <c r="AC110" s="14">
        <v>8.9188322663703995E-2</v>
      </c>
      <c r="AD110" s="14">
        <v>9.5763607311194002E-2</v>
      </c>
      <c r="AE110" s="14"/>
      <c r="AF110" s="14">
        <v>0.22769613223999599</v>
      </c>
      <c r="AG110" s="14">
        <v>0.113509136724986</v>
      </c>
      <c r="AH110" s="14">
        <v>0.29153442087485498</v>
      </c>
      <c r="AI110" s="14">
        <v>8.2659366126327502E-2</v>
      </c>
      <c r="AJ110" s="14"/>
      <c r="AK110" s="14">
        <v>0.186141431182267</v>
      </c>
      <c r="AL110" s="14">
        <v>0.14833271257412001</v>
      </c>
      <c r="AM110" s="14">
        <v>0.216540782682071</v>
      </c>
      <c r="AN110" s="14">
        <v>0.21063546513200401</v>
      </c>
      <c r="AO110" s="14"/>
      <c r="AP110" s="14">
        <v>0.22180625934835599</v>
      </c>
      <c r="AQ110" s="14">
        <v>0.112125000708484</v>
      </c>
      <c r="AR110" s="14">
        <v>0.20607696039284401</v>
      </c>
      <c r="AS110" s="14"/>
      <c r="AT110" s="14">
        <v>0.17695070153519801</v>
      </c>
      <c r="AU110" s="14" t="s">
        <v>80</v>
      </c>
      <c r="AV110" s="14"/>
      <c r="AW110" s="14">
        <v>0.161578514869507</v>
      </c>
      <c r="AX110" s="14">
        <v>0.29010386306999197</v>
      </c>
      <c r="AY110" s="14"/>
      <c r="AZ110" s="14">
        <v>0.17629560451481999</v>
      </c>
      <c r="BA110" s="14">
        <v>0.17748305014486501</v>
      </c>
    </row>
    <row r="111" spans="2:53" x14ac:dyDescent="0.35">
      <c r="B111" t="s">
        <v>71</v>
      </c>
      <c r="C111" s="14">
        <v>5.9794910193685397E-3</v>
      </c>
      <c r="D111" s="14">
        <v>0</v>
      </c>
      <c r="E111" s="14">
        <v>1.26824200185153E-2</v>
      </c>
      <c r="F111" s="14"/>
      <c r="G111" s="14">
        <v>1.48458271950792E-2</v>
      </c>
      <c r="H111" s="14">
        <v>0</v>
      </c>
      <c r="I111" s="14">
        <v>8.0283094237519892E-3</v>
      </c>
      <c r="J111" s="14">
        <v>9.8553105316483893E-3</v>
      </c>
      <c r="K111" s="14">
        <v>0</v>
      </c>
      <c r="L111" s="14">
        <v>5.8594385656438302E-3</v>
      </c>
      <c r="M111" s="14"/>
      <c r="N111" s="14">
        <v>3.3749120196749699E-3</v>
      </c>
      <c r="O111" s="14">
        <v>1.1845685479948499E-2</v>
      </c>
      <c r="P111" s="14">
        <v>9.3836037381996792E-3</v>
      </c>
      <c r="Q111" s="14">
        <v>0</v>
      </c>
      <c r="R111" s="14"/>
      <c r="S111" s="14">
        <v>0</v>
      </c>
      <c r="T111" s="14">
        <v>1.00113777146878E-2</v>
      </c>
      <c r="U111" s="14">
        <v>0</v>
      </c>
      <c r="V111" s="14">
        <v>1.6175753297012999E-2</v>
      </c>
      <c r="W111" s="14">
        <v>2.6451616450073299E-2</v>
      </c>
      <c r="X111" s="14">
        <v>0</v>
      </c>
      <c r="Y111" s="14">
        <v>0</v>
      </c>
      <c r="Z111" s="14">
        <v>0</v>
      </c>
      <c r="AA111" s="14">
        <v>1.2137129612184199E-2</v>
      </c>
      <c r="AB111" s="14">
        <v>0</v>
      </c>
      <c r="AC111" s="14">
        <v>0</v>
      </c>
      <c r="AD111" s="14">
        <v>0</v>
      </c>
      <c r="AE111" s="14"/>
      <c r="AF111" s="14">
        <v>7.6714438084411604E-3</v>
      </c>
      <c r="AG111" s="14">
        <v>5.7636612232431104E-3</v>
      </c>
      <c r="AH111" s="14">
        <v>0</v>
      </c>
      <c r="AI111" s="14">
        <v>1.65767240946426E-2</v>
      </c>
      <c r="AJ111" s="14"/>
      <c r="AK111" s="14">
        <v>1.2278864856178399E-2</v>
      </c>
      <c r="AL111" s="14">
        <v>5.0204689732984099E-3</v>
      </c>
      <c r="AM111" s="14">
        <v>0</v>
      </c>
      <c r="AN111" s="14">
        <v>0</v>
      </c>
      <c r="AO111" s="14"/>
      <c r="AP111" s="14">
        <v>6.9826803539148E-3</v>
      </c>
      <c r="AQ111" s="14">
        <v>6.6395178931955498E-3</v>
      </c>
      <c r="AR111" s="14">
        <v>0</v>
      </c>
      <c r="AS111" s="14"/>
      <c r="AT111" s="14">
        <v>5.9794910193685397E-3</v>
      </c>
      <c r="AU111" s="14" t="s">
        <v>80</v>
      </c>
      <c r="AV111" s="14"/>
      <c r="AW111" s="14">
        <v>1.5314132514617699E-3</v>
      </c>
      <c r="AX111" s="14">
        <v>3.4812414451872199E-2</v>
      </c>
      <c r="AY111" s="14"/>
      <c r="AZ111" s="14">
        <v>9.4234112463000095E-3</v>
      </c>
      <c r="BA111" s="14">
        <v>3.1808732763707599E-3</v>
      </c>
    </row>
    <row r="112" spans="2:53" x14ac:dyDescent="0.35">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row>
    <row r="113" spans="2:53" x14ac:dyDescent="0.35">
      <c r="B113" s="6" t="s">
        <v>134</v>
      </c>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row>
    <row r="114" spans="2:53" x14ac:dyDescent="0.35">
      <c r="B114" s="24" t="s">
        <v>562</v>
      </c>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row>
    <row r="115" spans="2:53" x14ac:dyDescent="0.35">
      <c r="B115" t="s">
        <v>131</v>
      </c>
      <c r="C115" s="14">
        <v>0.70010479264187297</v>
      </c>
      <c r="D115" s="14">
        <v>0.696476333847735</v>
      </c>
      <c r="E115" s="14">
        <v>0.70387559297624802</v>
      </c>
      <c r="F115" s="14"/>
      <c r="G115" s="14">
        <v>0.73892442790343404</v>
      </c>
      <c r="H115" s="14">
        <v>0.58935796201000401</v>
      </c>
      <c r="I115" s="14">
        <v>0.65980557984620303</v>
      </c>
      <c r="J115" s="14">
        <v>0.73293651847154095</v>
      </c>
      <c r="K115" s="14">
        <v>1</v>
      </c>
      <c r="L115" s="14">
        <v>0.70357144742024602</v>
      </c>
      <c r="M115" s="14"/>
      <c r="N115" s="14">
        <v>0.66934314729231403</v>
      </c>
      <c r="O115" s="14">
        <v>0.76154375375425698</v>
      </c>
      <c r="P115" s="14">
        <v>0.75037736650297604</v>
      </c>
      <c r="Q115" s="14">
        <v>0.62432090561848597</v>
      </c>
      <c r="R115" s="14"/>
      <c r="S115" s="14">
        <v>0.66826534291033501</v>
      </c>
      <c r="T115" s="14">
        <v>0.75940796539432298</v>
      </c>
      <c r="U115" s="14">
        <v>0.79485812702401204</v>
      </c>
      <c r="V115" s="14">
        <v>0.66491088027815104</v>
      </c>
      <c r="W115" s="14">
        <v>0.50559943010969</v>
      </c>
      <c r="X115" s="14">
        <v>0.81799661765225695</v>
      </c>
      <c r="Y115" s="14">
        <v>0.66245491668040402</v>
      </c>
      <c r="Z115" s="14">
        <v>0.76185742526559197</v>
      </c>
      <c r="AA115" s="14">
        <v>0.65207298516437695</v>
      </c>
      <c r="AB115" s="14">
        <v>0.78585763517323304</v>
      </c>
      <c r="AC115" s="14">
        <v>0.75902764209613005</v>
      </c>
      <c r="AD115" s="14">
        <v>0.32638788569427402</v>
      </c>
      <c r="AE115" s="14"/>
      <c r="AF115" s="14">
        <v>0.75243159852812902</v>
      </c>
      <c r="AG115" s="14">
        <v>0.69690529292434999</v>
      </c>
      <c r="AH115" s="14">
        <v>0.65847585194027103</v>
      </c>
      <c r="AI115" s="14">
        <v>0.56618335992846702</v>
      </c>
      <c r="AJ115" s="14"/>
      <c r="AK115" s="14">
        <v>0.73470788742254001</v>
      </c>
      <c r="AL115" s="14">
        <v>0.736079946060335</v>
      </c>
      <c r="AM115" s="14">
        <v>0.64031958996054295</v>
      </c>
      <c r="AN115" s="14">
        <v>0.69682024257012098</v>
      </c>
      <c r="AO115" s="14"/>
      <c r="AP115" s="14">
        <v>0.76399218635046895</v>
      </c>
      <c r="AQ115" s="14">
        <v>0.71691980390066801</v>
      </c>
      <c r="AR115" s="14">
        <v>0.63228981524386396</v>
      </c>
      <c r="AS115" s="14"/>
      <c r="AT115" s="14">
        <v>0.70010479264187297</v>
      </c>
      <c r="AU115" s="14" t="s">
        <v>80</v>
      </c>
      <c r="AV115" s="14"/>
      <c r="AW115" s="14">
        <v>0.70774255863630398</v>
      </c>
      <c r="AX115" s="14">
        <v>1</v>
      </c>
      <c r="AY115" s="14"/>
      <c r="AZ115" s="14">
        <v>0.73707067682648697</v>
      </c>
      <c r="BA115" s="14">
        <v>0.66786290957591299</v>
      </c>
    </row>
    <row r="116" spans="2:53" x14ac:dyDescent="0.35">
      <c r="B116" t="s">
        <v>132</v>
      </c>
      <c r="C116" s="14">
        <v>0.25336664423403499</v>
      </c>
      <c r="D116" s="14">
        <v>0.28379274133337001</v>
      </c>
      <c r="E116" s="14">
        <v>0.22174695564854899</v>
      </c>
      <c r="F116" s="14"/>
      <c r="G116" s="14">
        <v>0.26107557209656601</v>
      </c>
      <c r="H116" s="14">
        <v>0.36500304053810401</v>
      </c>
      <c r="I116" s="14">
        <v>0.23771391455601801</v>
      </c>
      <c r="J116" s="14">
        <v>0.228511051627173</v>
      </c>
      <c r="K116" s="14">
        <v>0</v>
      </c>
      <c r="L116" s="14">
        <v>0.24495019557790099</v>
      </c>
      <c r="M116" s="14"/>
      <c r="N116" s="14">
        <v>0.280239723333221</v>
      </c>
      <c r="O116" s="14">
        <v>0.217346236537066</v>
      </c>
      <c r="P116" s="14">
        <v>0.21292610512700799</v>
      </c>
      <c r="Q116" s="14">
        <v>0.27157467777706101</v>
      </c>
      <c r="R116" s="14"/>
      <c r="S116" s="14">
        <v>0.29087873686761001</v>
      </c>
      <c r="T116" s="14">
        <v>0.18133075189322201</v>
      </c>
      <c r="U116" s="14">
        <v>0.20514187297598799</v>
      </c>
      <c r="V116" s="14">
        <v>0.33508911972184902</v>
      </c>
      <c r="W116" s="14">
        <v>0.49440056989031</v>
      </c>
      <c r="X116" s="14">
        <v>0.13705951136982999</v>
      </c>
      <c r="Y116" s="14">
        <v>0.33754508331959598</v>
      </c>
      <c r="Z116" s="14">
        <v>0.16264909452200099</v>
      </c>
      <c r="AA116" s="14">
        <v>0.188414081609349</v>
      </c>
      <c r="AB116" s="14">
        <v>0.21414236482676699</v>
      </c>
      <c r="AC116" s="14">
        <v>0.24097235790386901</v>
      </c>
      <c r="AD116" s="14">
        <v>0.67361211430572598</v>
      </c>
      <c r="AE116" s="14"/>
      <c r="AF116" s="14">
        <v>0.21861975110522799</v>
      </c>
      <c r="AG116" s="14">
        <v>0.22995089710779401</v>
      </c>
      <c r="AH116" s="14">
        <v>0.34152414805972903</v>
      </c>
      <c r="AI116" s="14">
        <v>0.38112967036071299</v>
      </c>
      <c r="AJ116" s="14"/>
      <c r="AK116" s="14">
        <v>0.18423220779604399</v>
      </c>
      <c r="AL116" s="14">
        <v>0.22192134217433901</v>
      </c>
      <c r="AM116" s="14">
        <v>0.253251882047625</v>
      </c>
      <c r="AN116" s="14">
        <v>0.30317975742987902</v>
      </c>
      <c r="AO116" s="14"/>
      <c r="AP116" s="14">
        <v>0.20938733848744201</v>
      </c>
      <c r="AQ116" s="14">
        <v>0.21475036162526501</v>
      </c>
      <c r="AR116" s="14">
        <v>0.28958527280479801</v>
      </c>
      <c r="AS116" s="14"/>
      <c r="AT116" s="14">
        <v>0.25336664423403499</v>
      </c>
      <c r="AU116" s="14" t="s">
        <v>80</v>
      </c>
      <c r="AV116" s="14"/>
      <c r="AW116" s="14">
        <v>0.25467937982297401</v>
      </c>
      <c r="AX116" s="14">
        <v>0</v>
      </c>
      <c r="AY116" s="14"/>
      <c r="AZ116" s="14">
        <v>0.21717037689721999</v>
      </c>
      <c r="BA116" s="14">
        <v>0.28493726251194201</v>
      </c>
    </row>
    <row r="117" spans="2:53" x14ac:dyDescent="0.35">
      <c r="B117" t="s">
        <v>133</v>
      </c>
      <c r="C117" s="14">
        <v>4.1355139886566902E-2</v>
      </c>
      <c r="D117" s="14">
        <v>9.5793666027359902E-3</v>
      </c>
      <c r="E117" s="14">
        <v>7.4377451375203005E-2</v>
      </c>
      <c r="F117" s="14"/>
      <c r="G117" s="14">
        <v>0</v>
      </c>
      <c r="H117" s="14">
        <v>4.56389974518914E-2</v>
      </c>
      <c r="I117" s="14">
        <v>7.6512729936285204E-2</v>
      </c>
      <c r="J117" s="14">
        <v>3.8552429901285899E-2</v>
      </c>
      <c r="K117" s="14">
        <v>0</v>
      </c>
      <c r="L117" s="14">
        <v>5.1478357001852597E-2</v>
      </c>
      <c r="M117" s="14"/>
      <c r="N117" s="14">
        <v>4.0018857994113297E-2</v>
      </c>
      <c r="O117" s="14">
        <v>2.11100097086779E-2</v>
      </c>
      <c r="P117" s="14">
        <v>3.6696528370016003E-2</v>
      </c>
      <c r="Q117" s="14">
        <v>0.10410441660445301</v>
      </c>
      <c r="R117" s="14"/>
      <c r="S117" s="14">
        <v>4.0855920222055697E-2</v>
      </c>
      <c r="T117" s="14">
        <v>5.9261282712454601E-2</v>
      </c>
      <c r="U117" s="14">
        <v>0</v>
      </c>
      <c r="V117" s="14">
        <v>0</v>
      </c>
      <c r="W117" s="14">
        <v>0</v>
      </c>
      <c r="X117" s="14">
        <v>4.4943870977912498E-2</v>
      </c>
      <c r="Y117" s="14">
        <v>0</v>
      </c>
      <c r="Z117" s="14">
        <v>7.5493480212406802E-2</v>
      </c>
      <c r="AA117" s="14">
        <v>0.12113517965800399</v>
      </c>
      <c r="AB117" s="14">
        <v>0</v>
      </c>
      <c r="AC117" s="14">
        <v>0</v>
      </c>
      <c r="AD117" s="14">
        <v>0</v>
      </c>
      <c r="AE117" s="14"/>
      <c r="AF117" s="14">
        <v>2.8948650366642899E-2</v>
      </c>
      <c r="AG117" s="14">
        <v>5.4586162547384701E-2</v>
      </c>
      <c r="AH117" s="14">
        <v>0</v>
      </c>
      <c r="AI117" s="14">
        <v>5.2686969710820097E-2</v>
      </c>
      <c r="AJ117" s="14"/>
      <c r="AK117" s="14">
        <v>8.1059904781416198E-2</v>
      </c>
      <c r="AL117" s="14">
        <v>2.7745852207003801E-2</v>
      </c>
      <c r="AM117" s="14">
        <v>0.106428527991833</v>
      </c>
      <c r="AN117" s="14">
        <v>0</v>
      </c>
      <c r="AO117" s="14"/>
      <c r="AP117" s="14">
        <v>2.6620475162089499E-2</v>
      </c>
      <c r="AQ117" s="14">
        <v>5.0993562586861101E-2</v>
      </c>
      <c r="AR117" s="14">
        <v>7.8124911951337694E-2</v>
      </c>
      <c r="AS117" s="14"/>
      <c r="AT117" s="14">
        <v>4.1355139886566902E-2</v>
      </c>
      <c r="AU117" s="14" t="s">
        <v>80</v>
      </c>
      <c r="AV117" s="14"/>
      <c r="AW117" s="14">
        <v>3.2135213059194603E-2</v>
      </c>
      <c r="AX117" s="14">
        <v>0</v>
      </c>
      <c r="AY117" s="14"/>
      <c r="AZ117" s="14">
        <v>4.57589462762924E-2</v>
      </c>
      <c r="BA117" s="14">
        <v>3.7514111495265602E-2</v>
      </c>
    </row>
    <row r="118" spans="2:53" x14ac:dyDescent="0.35">
      <c r="B118" t="s">
        <v>71</v>
      </c>
      <c r="C118" s="14">
        <v>5.17342323752533E-3</v>
      </c>
      <c r="D118" s="14">
        <v>1.01515582161587E-2</v>
      </c>
      <c r="E118" s="14">
        <v>0</v>
      </c>
      <c r="F118" s="14"/>
      <c r="G118" s="14">
        <v>0</v>
      </c>
      <c r="H118" s="14">
        <v>0</v>
      </c>
      <c r="I118" s="14">
        <v>2.5967775661493601E-2</v>
      </c>
      <c r="J118" s="14">
        <v>0</v>
      </c>
      <c r="K118" s="14">
        <v>0</v>
      </c>
      <c r="L118" s="14">
        <v>0</v>
      </c>
      <c r="M118" s="14"/>
      <c r="N118" s="14">
        <v>1.0398271380352099E-2</v>
      </c>
      <c r="O118" s="14">
        <v>0</v>
      </c>
      <c r="P118" s="14">
        <v>0</v>
      </c>
      <c r="Q118" s="14">
        <v>0</v>
      </c>
      <c r="R118" s="14"/>
      <c r="S118" s="14">
        <v>0</v>
      </c>
      <c r="T118" s="14">
        <v>0</v>
      </c>
      <c r="U118" s="14">
        <v>0</v>
      </c>
      <c r="V118" s="14">
        <v>0</v>
      </c>
      <c r="W118" s="14">
        <v>0</v>
      </c>
      <c r="X118" s="14">
        <v>0</v>
      </c>
      <c r="Y118" s="14">
        <v>0</v>
      </c>
      <c r="Z118" s="14">
        <v>0</v>
      </c>
      <c r="AA118" s="14">
        <v>3.8377753568270098E-2</v>
      </c>
      <c r="AB118" s="14">
        <v>0</v>
      </c>
      <c r="AC118" s="14">
        <v>0</v>
      </c>
      <c r="AD118" s="14">
        <v>0</v>
      </c>
      <c r="AE118" s="14"/>
      <c r="AF118" s="14">
        <v>0</v>
      </c>
      <c r="AG118" s="14">
        <v>1.85576474204713E-2</v>
      </c>
      <c r="AH118" s="14">
        <v>0</v>
      </c>
      <c r="AI118" s="14">
        <v>0</v>
      </c>
      <c r="AJ118" s="14"/>
      <c r="AK118" s="14">
        <v>0</v>
      </c>
      <c r="AL118" s="14">
        <v>1.4252859558322501E-2</v>
      </c>
      <c r="AM118" s="14">
        <v>0</v>
      </c>
      <c r="AN118" s="14">
        <v>0</v>
      </c>
      <c r="AO118" s="14"/>
      <c r="AP118" s="14">
        <v>0</v>
      </c>
      <c r="AQ118" s="14">
        <v>1.7336271887206399E-2</v>
      </c>
      <c r="AR118" s="14">
        <v>0</v>
      </c>
      <c r="AS118" s="14"/>
      <c r="AT118" s="14">
        <v>5.17342323752533E-3</v>
      </c>
      <c r="AU118" s="14" t="s">
        <v>80</v>
      </c>
      <c r="AV118" s="14"/>
      <c r="AW118" s="14">
        <v>5.4428484815274899E-3</v>
      </c>
      <c r="AX118" s="14">
        <v>0</v>
      </c>
      <c r="AY118" s="14"/>
      <c r="AZ118" s="14">
        <v>0</v>
      </c>
      <c r="BA118" s="14">
        <v>9.6857164168789693E-3</v>
      </c>
    </row>
    <row r="119" spans="2:53" x14ac:dyDescent="0.35">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row>
    <row r="120" spans="2:53" x14ac:dyDescent="0.35">
      <c r="B120" s="6" t="s">
        <v>136</v>
      </c>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row>
    <row r="121" spans="2:53" x14ac:dyDescent="0.35">
      <c r="B121" s="24" t="s">
        <v>561</v>
      </c>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row>
    <row r="122" spans="2:53" x14ac:dyDescent="0.35">
      <c r="B122" t="s">
        <v>118</v>
      </c>
      <c r="C122" s="14">
        <v>0.172731964938629</v>
      </c>
      <c r="D122" s="14">
        <v>0.19386155005949901</v>
      </c>
      <c r="E122" s="14">
        <v>0.149658199059541</v>
      </c>
      <c r="F122" s="14"/>
      <c r="G122" s="14">
        <v>0.42896122038775902</v>
      </c>
      <c r="H122" s="14">
        <v>0.27642995741246501</v>
      </c>
      <c r="I122" s="14">
        <v>0.25910052241184101</v>
      </c>
      <c r="J122" s="14">
        <v>7.5005927554878296E-2</v>
      </c>
      <c r="K122" s="14">
        <v>1.9686851392937299E-2</v>
      </c>
      <c r="L122" s="14">
        <v>5.4048390254198997E-2</v>
      </c>
      <c r="M122" s="14"/>
      <c r="N122" s="14">
        <v>0.16000175724348001</v>
      </c>
      <c r="O122" s="14">
        <v>0.175555769174562</v>
      </c>
      <c r="P122" s="14">
        <v>0.170477508971452</v>
      </c>
      <c r="Q122" s="14">
        <v>0.21340088562318801</v>
      </c>
      <c r="R122" s="14"/>
      <c r="S122" s="14">
        <v>0.23785160293553501</v>
      </c>
      <c r="T122" s="14">
        <v>0.11945144904338099</v>
      </c>
      <c r="U122" s="14">
        <v>0.23964885973099301</v>
      </c>
      <c r="V122" s="14">
        <v>9.9953779668487897E-2</v>
      </c>
      <c r="W122" s="14">
        <v>0.15810565344844099</v>
      </c>
      <c r="X122" s="14">
        <v>0.32590498282568697</v>
      </c>
      <c r="Y122" s="14">
        <v>0.229451637601053</v>
      </c>
      <c r="Z122" s="14">
        <v>0.183427172461754</v>
      </c>
      <c r="AA122" s="14">
        <v>0.13655891366921399</v>
      </c>
      <c r="AB122" s="14">
        <v>5.3174409553896101E-2</v>
      </c>
      <c r="AC122" s="14">
        <v>3.3182758909907899E-2</v>
      </c>
      <c r="AD122" s="14">
        <v>8.5567673581229603E-2</v>
      </c>
      <c r="AE122" s="14"/>
      <c r="AF122" s="14">
        <v>0.12959747700252999</v>
      </c>
      <c r="AG122" s="14">
        <v>0.22903016456467601</v>
      </c>
      <c r="AH122" s="14">
        <v>9.83653422595024E-2</v>
      </c>
      <c r="AI122" s="14">
        <v>0.18606297536166999</v>
      </c>
      <c r="AJ122" s="14"/>
      <c r="AK122" s="14">
        <v>0.16563656448900399</v>
      </c>
      <c r="AL122" s="14">
        <v>0.236579555659368</v>
      </c>
      <c r="AM122" s="14">
        <v>0.152458470070616</v>
      </c>
      <c r="AN122" s="14">
        <v>9.4677262366412399E-2</v>
      </c>
      <c r="AO122" s="14"/>
      <c r="AP122" s="14">
        <v>0.20283358775184199</v>
      </c>
      <c r="AQ122" s="14">
        <v>0.245828007949495</v>
      </c>
      <c r="AR122" s="14">
        <v>0.153023101607458</v>
      </c>
      <c r="AS122" s="14"/>
      <c r="AT122" s="14">
        <v>0.172731964938629</v>
      </c>
      <c r="AU122" s="14" t="s">
        <v>80</v>
      </c>
      <c r="AV122" s="14"/>
      <c r="AW122" s="14">
        <v>0.16563889647447</v>
      </c>
      <c r="AX122" s="14">
        <v>0.38301260191119202</v>
      </c>
      <c r="AY122" s="14"/>
      <c r="AZ122" s="14">
        <v>0.121847603529943</v>
      </c>
      <c r="BA122" s="14">
        <v>0.214081899692009</v>
      </c>
    </row>
    <row r="123" spans="2:53" x14ac:dyDescent="0.35">
      <c r="B123" t="s">
        <v>115</v>
      </c>
      <c r="C123" s="14">
        <v>0.18777377694224501</v>
      </c>
      <c r="D123" s="14">
        <v>0.15980981106563</v>
      </c>
      <c r="E123" s="14">
        <v>0.21962568594701501</v>
      </c>
      <c r="F123" s="14"/>
      <c r="G123" s="14">
        <v>0.10453957099191</v>
      </c>
      <c r="H123" s="14">
        <v>0.227511226037103</v>
      </c>
      <c r="I123" s="14">
        <v>0.235366941273041</v>
      </c>
      <c r="J123" s="14">
        <v>0.18699471235540899</v>
      </c>
      <c r="K123" s="14">
        <v>0.182313387652877</v>
      </c>
      <c r="L123" s="14">
        <v>0.167304165733621</v>
      </c>
      <c r="M123" s="14"/>
      <c r="N123" s="14">
        <v>0.20036522231433099</v>
      </c>
      <c r="O123" s="14">
        <v>0.191066376880557</v>
      </c>
      <c r="P123" s="14">
        <v>0.18520450288746301</v>
      </c>
      <c r="Q123" s="14">
        <v>0.15385943509057201</v>
      </c>
      <c r="R123" s="14"/>
      <c r="S123" s="14">
        <v>0.21526450064802</v>
      </c>
      <c r="T123" s="14">
        <v>0.26013403861252499</v>
      </c>
      <c r="U123" s="14">
        <v>0.16577893166632299</v>
      </c>
      <c r="V123" s="14">
        <v>0.15609179058008599</v>
      </c>
      <c r="W123" s="14">
        <v>0.15759153065523901</v>
      </c>
      <c r="X123" s="14">
        <v>0.16198827813431599</v>
      </c>
      <c r="Y123" s="14">
        <v>0.13669717454685101</v>
      </c>
      <c r="Z123" s="14">
        <v>0.15647702362680599</v>
      </c>
      <c r="AA123" s="14">
        <v>0.19288361377130001</v>
      </c>
      <c r="AB123" s="14">
        <v>0.154103732532479</v>
      </c>
      <c r="AC123" s="14">
        <v>0.183103602653229</v>
      </c>
      <c r="AD123" s="14">
        <v>0.17691098768387101</v>
      </c>
      <c r="AE123" s="14"/>
      <c r="AF123" s="14">
        <v>0.16240030403552</v>
      </c>
      <c r="AG123" s="14">
        <v>0.22959793004322299</v>
      </c>
      <c r="AH123" s="14">
        <v>0.26659556946233698</v>
      </c>
      <c r="AI123" s="14">
        <v>0.225711736142585</v>
      </c>
      <c r="AJ123" s="14"/>
      <c r="AK123" s="14">
        <v>0.16867421763947699</v>
      </c>
      <c r="AL123" s="14">
        <v>0.220227684952265</v>
      </c>
      <c r="AM123" s="14">
        <v>0.210230509360709</v>
      </c>
      <c r="AN123" s="14">
        <v>0.14889015607236999</v>
      </c>
      <c r="AO123" s="14"/>
      <c r="AP123" s="14">
        <v>0.15993706971054</v>
      </c>
      <c r="AQ123" s="14">
        <v>0.25482970741922201</v>
      </c>
      <c r="AR123" s="14">
        <v>0.180175107152442</v>
      </c>
      <c r="AS123" s="14"/>
      <c r="AT123" s="14">
        <v>0.18777377694224501</v>
      </c>
      <c r="AU123" s="14" t="s">
        <v>80</v>
      </c>
      <c r="AV123" s="14"/>
      <c r="AW123" s="14">
        <v>0.19783670980091</v>
      </c>
      <c r="AX123" s="14">
        <v>8.5028613761832697E-2</v>
      </c>
      <c r="AY123" s="14"/>
      <c r="AZ123" s="14">
        <v>0.21403165623801601</v>
      </c>
      <c r="BA123" s="14">
        <v>0.16643595200774799</v>
      </c>
    </row>
    <row r="124" spans="2:53" x14ac:dyDescent="0.35">
      <c r="B124" t="s">
        <v>116</v>
      </c>
      <c r="C124" s="14">
        <v>0.12272271461277399</v>
      </c>
      <c r="D124" s="14">
        <v>0.110766615756243</v>
      </c>
      <c r="E124" s="14">
        <v>0.13647514159809301</v>
      </c>
      <c r="F124" s="14"/>
      <c r="G124" s="14">
        <v>4.2442868678124503E-2</v>
      </c>
      <c r="H124" s="14">
        <v>0.143923918710615</v>
      </c>
      <c r="I124" s="14">
        <v>7.28525459911947E-2</v>
      </c>
      <c r="J124" s="14">
        <v>0.13561728359327499</v>
      </c>
      <c r="K124" s="14">
        <v>0.14711344050369399</v>
      </c>
      <c r="L124" s="14">
        <v>0.161055464507256</v>
      </c>
      <c r="M124" s="14"/>
      <c r="N124" s="14">
        <v>0.111527098855109</v>
      </c>
      <c r="O124" s="14">
        <v>0.16599389652451599</v>
      </c>
      <c r="P124" s="14">
        <v>7.4752936372737902E-2</v>
      </c>
      <c r="Q124" s="14">
        <v>0.14925318576552801</v>
      </c>
      <c r="R124" s="14"/>
      <c r="S124" s="14">
        <v>0.12120468065218901</v>
      </c>
      <c r="T124" s="14">
        <v>0.10114887647852901</v>
      </c>
      <c r="U124" s="14">
        <v>9.9323027466773794E-2</v>
      </c>
      <c r="V124" s="14">
        <v>9.6579343436815901E-2</v>
      </c>
      <c r="W124" s="14">
        <v>6.1452821487051501E-2</v>
      </c>
      <c r="X124" s="14">
        <v>0.10333266251531099</v>
      </c>
      <c r="Y124" s="14">
        <v>0.211123213920374</v>
      </c>
      <c r="Z124" s="14">
        <v>0.14445298519941099</v>
      </c>
      <c r="AA124" s="14">
        <v>0.147850128677119</v>
      </c>
      <c r="AB124" s="14">
        <v>0.156334826957155</v>
      </c>
      <c r="AC124" s="14">
        <v>0.14283701890464301</v>
      </c>
      <c r="AD124" s="14">
        <v>0.169175332185696</v>
      </c>
      <c r="AE124" s="14"/>
      <c r="AF124" s="14">
        <v>0.135231303005557</v>
      </c>
      <c r="AG124" s="14">
        <v>0.10811348772839</v>
      </c>
      <c r="AH124" s="14">
        <v>0.137980332383695</v>
      </c>
      <c r="AI124" s="14">
        <v>8.4266825567297296E-2</v>
      </c>
      <c r="AJ124" s="14"/>
      <c r="AK124" s="14">
        <v>0.142449973934376</v>
      </c>
      <c r="AL124" s="14">
        <v>0.10865245594692</v>
      </c>
      <c r="AM124" s="14">
        <v>0.13460779746785201</v>
      </c>
      <c r="AN124" s="14">
        <v>0.14136971287779901</v>
      </c>
      <c r="AO124" s="14"/>
      <c r="AP124" s="14">
        <v>0.138937455090165</v>
      </c>
      <c r="AQ124" s="14">
        <v>7.9922846909485007E-2</v>
      </c>
      <c r="AR124" s="14">
        <v>0.142115219621199</v>
      </c>
      <c r="AS124" s="14"/>
      <c r="AT124" s="14">
        <v>0.12272271461277399</v>
      </c>
      <c r="AU124" s="14" t="s">
        <v>80</v>
      </c>
      <c r="AV124" s="14"/>
      <c r="AW124" s="14">
        <v>0.119057830164557</v>
      </c>
      <c r="AX124" s="14">
        <v>0.167834855110784</v>
      </c>
      <c r="AY124" s="14"/>
      <c r="AZ124" s="14">
        <v>0.11746749649839</v>
      </c>
      <c r="BA124" s="14">
        <v>0.12699323938951701</v>
      </c>
    </row>
    <row r="125" spans="2:53" x14ac:dyDescent="0.35">
      <c r="B125" t="s">
        <v>117</v>
      </c>
      <c r="C125" s="14">
        <v>0.14368572708149299</v>
      </c>
      <c r="D125" s="14">
        <v>0.136123983757994</v>
      </c>
      <c r="E125" s="14">
        <v>0.149434218991605</v>
      </c>
      <c r="F125" s="14"/>
      <c r="G125" s="14">
        <v>8.4822397291909601E-2</v>
      </c>
      <c r="H125" s="14">
        <v>0.12380005870210101</v>
      </c>
      <c r="I125" s="14">
        <v>0.13072103963505599</v>
      </c>
      <c r="J125" s="14">
        <v>0.19955863783257199</v>
      </c>
      <c r="K125" s="14">
        <v>0.19225483143052099</v>
      </c>
      <c r="L125" s="14">
        <v>0.13381471342915599</v>
      </c>
      <c r="M125" s="14"/>
      <c r="N125" s="14">
        <v>0.18810544265246801</v>
      </c>
      <c r="O125" s="14">
        <v>7.5804447016986298E-2</v>
      </c>
      <c r="P125" s="14">
        <v>0.16200171452600801</v>
      </c>
      <c r="Q125" s="14">
        <v>0.10931861550973999</v>
      </c>
      <c r="R125" s="14"/>
      <c r="S125" s="14">
        <v>0.13234888648554899</v>
      </c>
      <c r="T125" s="14">
        <v>0.131832041878786</v>
      </c>
      <c r="U125" s="14">
        <v>9.9204336020569994E-2</v>
      </c>
      <c r="V125" s="14">
        <v>0.17548612443238501</v>
      </c>
      <c r="W125" s="14">
        <v>0.12865444226841199</v>
      </c>
      <c r="X125" s="14">
        <v>0.18045786779741901</v>
      </c>
      <c r="Y125" s="14">
        <v>0.132755451821266</v>
      </c>
      <c r="Z125" s="14">
        <v>0.17749680848303501</v>
      </c>
      <c r="AA125" s="14">
        <v>0.107591631016122</v>
      </c>
      <c r="AB125" s="14">
        <v>0.17685618278392801</v>
      </c>
      <c r="AC125" s="14">
        <v>0.21382739783898999</v>
      </c>
      <c r="AD125" s="14">
        <v>0.160976864203866</v>
      </c>
      <c r="AE125" s="14"/>
      <c r="AF125" s="14">
        <v>0.167754341476445</v>
      </c>
      <c r="AG125" s="14">
        <v>0.10573681785402</v>
      </c>
      <c r="AH125" s="14">
        <v>0.132664121795396</v>
      </c>
      <c r="AI125" s="14">
        <v>0.17178738530802901</v>
      </c>
      <c r="AJ125" s="14"/>
      <c r="AK125" s="14">
        <v>0.16197615334744001</v>
      </c>
      <c r="AL125" s="14">
        <v>0.11097372033691499</v>
      </c>
      <c r="AM125" s="14">
        <v>0.116394844385536</v>
      </c>
      <c r="AN125" s="14">
        <v>0.16316358214554799</v>
      </c>
      <c r="AO125" s="14"/>
      <c r="AP125" s="14">
        <v>0.16662941439571799</v>
      </c>
      <c r="AQ125" s="14">
        <v>9.6612274201899606E-2</v>
      </c>
      <c r="AR125" s="14">
        <v>0.12485534785536</v>
      </c>
      <c r="AS125" s="14"/>
      <c r="AT125" s="14">
        <v>0.14368572708149299</v>
      </c>
      <c r="AU125" s="14" t="s">
        <v>80</v>
      </c>
      <c r="AV125" s="14"/>
      <c r="AW125" s="14">
        <v>0.14872864172933201</v>
      </c>
      <c r="AX125" s="14">
        <v>7.9029687249974001E-2</v>
      </c>
      <c r="AY125" s="14"/>
      <c r="AZ125" s="14">
        <v>0.17269997022275899</v>
      </c>
      <c r="BA125" s="14">
        <v>0.120108010321442</v>
      </c>
    </row>
    <row r="126" spans="2:53" x14ac:dyDescent="0.35">
      <c r="B126" t="s">
        <v>119</v>
      </c>
      <c r="C126" s="14">
        <v>0.15639080712735001</v>
      </c>
      <c r="D126" s="14">
        <v>0.18838096998113699</v>
      </c>
      <c r="E126" s="14">
        <v>0.12112517202850299</v>
      </c>
      <c r="F126" s="14"/>
      <c r="G126" s="14">
        <v>0.14001014251188401</v>
      </c>
      <c r="H126" s="14">
        <v>0.10259609125147499</v>
      </c>
      <c r="I126" s="14">
        <v>0.13895011924672601</v>
      </c>
      <c r="J126" s="14">
        <v>0.147604636594139</v>
      </c>
      <c r="K126" s="14">
        <v>0.22575201359056099</v>
      </c>
      <c r="L126" s="14">
        <v>0.181975802624147</v>
      </c>
      <c r="M126" s="14"/>
      <c r="N126" s="14">
        <v>0.124206408140934</v>
      </c>
      <c r="O126" s="14">
        <v>0.21371470666096301</v>
      </c>
      <c r="P126" s="14">
        <v>0.150160576391944</v>
      </c>
      <c r="Q126" s="14">
        <v>0.16794116682010901</v>
      </c>
      <c r="R126" s="14"/>
      <c r="S126" s="14">
        <v>0.10698625477090699</v>
      </c>
      <c r="T126" s="14">
        <v>0.117621965679584</v>
      </c>
      <c r="U126" s="14">
        <v>0.172253997382638</v>
      </c>
      <c r="V126" s="14">
        <v>0.150395358355354</v>
      </c>
      <c r="W126" s="14">
        <v>0.191897779908211</v>
      </c>
      <c r="X126" s="14">
        <v>0.103006649872239</v>
      </c>
      <c r="Y126" s="14">
        <v>0.15641816968261901</v>
      </c>
      <c r="Z126" s="14">
        <v>0.18951252064956101</v>
      </c>
      <c r="AA126" s="14">
        <v>0.22167737947745</v>
      </c>
      <c r="AB126" s="14">
        <v>0.14657824391160801</v>
      </c>
      <c r="AC126" s="14">
        <v>0.246279612095652</v>
      </c>
      <c r="AD126" s="14">
        <v>0.327604119093579</v>
      </c>
      <c r="AE126" s="14"/>
      <c r="AF126" s="14">
        <v>0.16936972901580499</v>
      </c>
      <c r="AG126" s="14">
        <v>0.15837179889351599</v>
      </c>
      <c r="AH126" s="14">
        <v>0.15254212584725299</v>
      </c>
      <c r="AI126" s="14">
        <v>0.12829481500468101</v>
      </c>
      <c r="AJ126" s="14"/>
      <c r="AK126" s="14">
        <v>0.133632326411563</v>
      </c>
      <c r="AL126" s="14">
        <v>0.16159554376285701</v>
      </c>
      <c r="AM126" s="14">
        <v>0.14148876927527501</v>
      </c>
      <c r="AN126" s="14">
        <v>0.16806900112768</v>
      </c>
      <c r="AO126" s="14"/>
      <c r="AP126" s="14">
        <v>0.14163875875043899</v>
      </c>
      <c r="AQ126" s="14">
        <v>0.16943073355984001</v>
      </c>
      <c r="AR126" s="14">
        <v>0.17441300249005601</v>
      </c>
      <c r="AS126" s="14"/>
      <c r="AT126" s="14">
        <v>0.15639080712735001</v>
      </c>
      <c r="AU126" s="14" t="s">
        <v>80</v>
      </c>
      <c r="AV126" s="14"/>
      <c r="AW126" s="14">
        <v>0.158185759741681</v>
      </c>
      <c r="AX126" s="14">
        <v>8.8154698377375301E-2</v>
      </c>
      <c r="AY126" s="14"/>
      <c r="AZ126" s="14">
        <v>0.146779250831891</v>
      </c>
      <c r="BA126" s="14">
        <v>0.16420140383512</v>
      </c>
    </row>
    <row r="127" spans="2:53" x14ac:dyDescent="0.35">
      <c r="B127" t="s">
        <v>120</v>
      </c>
      <c r="C127" s="14">
        <v>0.115789054799918</v>
      </c>
      <c r="D127" s="14">
        <v>0.126414934702098</v>
      </c>
      <c r="E127" s="14">
        <v>0.10427680475435</v>
      </c>
      <c r="F127" s="14"/>
      <c r="G127" s="14">
        <v>0.104137683214564</v>
      </c>
      <c r="H127" s="14">
        <v>3.89626971499848E-2</v>
      </c>
      <c r="I127" s="14">
        <v>8.1298276684909604E-2</v>
      </c>
      <c r="J127" s="14">
        <v>7.6009365533443396E-2</v>
      </c>
      <c r="K127" s="14">
        <v>0.175405805377572</v>
      </c>
      <c r="L127" s="14">
        <v>0.19468120782169199</v>
      </c>
      <c r="M127" s="14"/>
      <c r="N127" s="14">
        <v>0.115277164415165</v>
      </c>
      <c r="O127" s="14">
        <v>9.3799581885896502E-2</v>
      </c>
      <c r="P127" s="14">
        <v>0.127775168559604</v>
      </c>
      <c r="Q127" s="14">
        <v>0.10747040652633</v>
      </c>
      <c r="R127" s="14"/>
      <c r="S127" s="14">
        <v>0.108758360381455</v>
      </c>
      <c r="T127" s="14">
        <v>0.16000417648394399</v>
      </c>
      <c r="U127" s="14">
        <v>0.15519415560784899</v>
      </c>
      <c r="V127" s="14">
        <v>0.169488823813321</v>
      </c>
      <c r="W127" s="14">
        <v>0.10719933694365399</v>
      </c>
      <c r="X127" s="14">
        <v>7.7231179190688407E-2</v>
      </c>
      <c r="Y127" s="14">
        <v>6.4734493510252095E-2</v>
      </c>
      <c r="Z127" s="14">
        <v>7.6935147860194605E-2</v>
      </c>
      <c r="AA127" s="14">
        <v>9.5764086331145498E-2</v>
      </c>
      <c r="AB127" s="14">
        <v>7.6942401339248401E-2</v>
      </c>
      <c r="AC127" s="14">
        <v>0.151233943733424</v>
      </c>
      <c r="AD127" s="14">
        <v>7.9765023251757994E-2</v>
      </c>
      <c r="AE127" s="14"/>
      <c r="AF127" s="14">
        <v>0.154066391493939</v>
      </c>
      <c r="AG127" s="14">
        <v>9.3287697930350202E-2</v>
      </c>
      <c r="AH127" s="14">
        <v>9.6822554854438705E-2</v>
      </c>
      <c r="AI127" s="14">
        <v>6.4757250594215901E-2</v>
      </c>
      <c r="AJ127" s="14"/>
      <c r="AK127" s="14">
        <v>0.13614920057265401</v>
      </c>
      <c r="AL127" s="14">
        <v>9.2513613553480895E-2</v>
      </c>
      <c r="AM127" s="14">
        <v>0.13933752930790499</v>
      </c>
      <c r="AN127" s="14">
        <v>0.134438956127582</v>
      </c>
      <c r="AO127" s="14"/>
      <c r="AP127" s="14">
        <v>0.13136213492986301</v>
      </c>
      <c r="AQ127" s="14">
        <v>7.2417304250698505E-2</v>
      </c>
      <c r="AR127" s="14">
        <v>0.13100952883620601</v>
      </c>
      <c r="AS127" s="14"/>
      <c r="AT127" s="14">
        <v>0.115789054799918</v>
      </c>
      <c r="AU127" s="14" t="s">
        <v>80</v>
      </c>
      <c r="AV127" s="14"/>
      <c r="AW127" s="14">
        <v>0.115837192771742</v>
      </c>
      <c r="AX127" s="14">
        <v>0.14369657145932199</v>
      </c>
      <c r="AY127" s="14"/>
      <c r="AZ127" s="14">
        <v>0.134618588109857</v>
      </c>
      <c r="BA127" s="14">
        <v>0.10048769398398601</v>
      </c>
    </row>
    <row r="128" spans="2:53" x14ac:dyDescent="0.35">
      <c r="B128" t="s">
        <v>121</v>
      </c>
      <c r="C128" s="14">
        <v>3.1178306832816399E-2</v>
      </c>
      <c r="D128" s="14">
        <v>4.1603193710085501E-2</v>
      </c>
      <c r="E128" s="14">
        <v>1.9623531768885601E-2</v>
      </c>
      <c r="F128" s="14"/>
      <c r="G128" s="14">
        <v>4.3363851416567102E-2</v>
      </c>
      <c r="H128" s="14">
        <v>3.9428126530550701E-2</v>
      </c>
      <c r="I128" s="14">
        <v>2.3352170265912402E-2</v>
      </c>
      <c r="J128" s="14">
        <v>5.8232936972720702E-2</v>
      </c>
      <c r="K128" s="14">
        <v>1.00004120957807E-2</v>
      </c>
      <c r="L128" s="14">
        <v>2.0752641298116201E-2</v>
      </c>
      <c r="M128" s="14"/>
      <c r="N128" s="14">
        <v>4.2806629563872697E-2</v>
      </c>
      <c r="O128" s="14">
        <v>5.7325705318316102E-3</v>
      </c>
      <c r="P128" s="14">
        <v>5.1411751111097401E-2</v>
      </c>
      <c r="Q128" s="14">
        <v>1.7376557928320401E-2</v>
      </c>
      <c r="R128" s="14"/>
      <c r="S128" s="14">
        <v>3.8645018454400701E-2</v>
      </c>
      <c r="T128" s="14">
        <v>0</v>
      </c>
      <c r="U128" s="14">
        <v>0</v>
      </c>
      <c r="V128" s="14">
        <v>6.6104325028151001E-2</v>
      </c>
      <c r="W128" s="14">
        <v>0.13176149555271999</v>
      </c>
      <c r="X128" s="14">
        <v>0</v>
      </c>
      <c r="Y128" s="14">
        <v>2.3875976719119001E-2</v>
      </c>
      <c r="Z128" s="14">
        <v>0</v>
      </c>
      <c r="AA128" s="14">
        <v>1.20081655978255E-2</v>
      </c>
      <c r="AB128" s="14">
        <v>0.10450220200978499</v>
      </c>
      <c r="AC128" s="14">
        <v>0</v>
      </c>
      <c r="AD128" s="14">
        <v>0</v>
      </c>
      <c r="AE128" s="14"/>
      <c r="AF128" s="14">
        <v>2.33846833762382E-2</v>
      </c>
      <c r="AG128" s="14">
        <v>3.4458070950551999E-2</v>
      </c>
      <c r="AH128" s="14">
        <v>1.6639997030753001E-2</v>
      </c>
      <c r="AI128" s="14">
        <v>7.2000265595261501E-2</v>
      </c>
      <c r="AJ128" s="14"/>
      <c r="AK128" s="14">
        <v>3.66084148352495E-2</v>
      </c>
      <c r="AL128" s="14">
        <v>2.64265261052977E-2</v>
      </c>
      <c r="AM128" s="14">
        <v>1.07607801140845E-2</v>
      </c>
      <c r="AN128" s="14">
        <v>4.0679500678296503E-2</v>
      </c>
      <c r="AO128" s="14"/>
      <c r="AP128" s="14">
        <v>2.1723651345224599E-2</v>
      </c>
      <c r="AQ128" s="14">
        <v>4.4985033694965801E-2</v>
      </c>
      <c r="AR128" s="14">
        <v>1.5845710698082199E-2</v>
      </c>
      <c r="AS128" s="14"/>
      <c r="AT128" s="14">
        <v>3.1178306832816399E-2</v>
      </c>
      <c r="AU128" s="14" t="s">
        <v>80</v>
      </c>
      <c r="AV128" s="14"/>
      <c r="AW128" s="14">
        <v>3.3194892517596601E-2</v>
      </c>
      <c r="AX128" s="14">
        <v>2.62486251979843E-2</v>
      </c>
      <c r="AY128" s="14"/>
      <c r="AZ128" s="14">
        <v>2.8943787621383998E-2</v>
      </c>
      <c r="BA128" s="14">
        <v>3.2994134349168702E-2</v>
      </c>
    </row>
    <row r="129" spans="2:53" x14ac:dyDescent="0.35">
      <c r="B129" t="s">
        <v>135</v>
      </c>
      <c r="C129" s="14">
        <v>6.1056962217717399E-2</v>
      </c>
      <c r="D129" s="14">
        <v>4.0587233010730403E-2</v>
      </c>
      <c r="E129" s="14">
        <v>8.4131427798926905E-2</v>
      </c>
      <c r="F129" s="14"/>
      <c r="G129" s="14">
        <v>3.8314953557429601E-2</v>
      </c>
      <c r="H129" s="14">
        <v>4.73479242057043E-2</v>
      </c>
      <c r="I129" s="14">
        <v>4.2972337530322501E-2</v>
      </c>
      <c r="J129" s="14">
        <v>0.10171244100014</v>
      </c>
      <c r="K129" s="14">
        <v>3.6559844491315698E-2</v>
      </c>
      <c r="L129" s="14">
        <v>8.6367614331812295E-2</v>
      </c>
      <c r="M129" s="14"/>
      <c r="N129" s="14">
        <v>5.0464471920717201E-2</v>
      </c>
      <c r="O129" s="14">
        <v>6.6486965844739704E-2</v>
      </c>
      <c r="P129" s="14">
        <v>6.9798422012540107E-2</v>
      </c>
      <c r="Q129" s="14">
        <v>7.3112742149359505E-2</v>
      </c>
      <c r="R129" s="14"/>
      <c r="S129" s="14">
        <v>3.8940695671944199E-2</v>
      </c>
      <c r="T129" s="14">
        <v>9.0051726692257597E-2</v>
      </c>
      <c r="U129" s="14">
        <v>5.2671296096089899E-2</v>
      </c>
      <c r="V129" s="14">
        <v>6.7413233070587997E-2</v>
      </c>
      <c r="W129" s="14">
        <v>6.3336939736272996E-2</v>
      </c>
      <c r="X129" s="14">
        <v>4.8078379664339102E-2</v>
      </c>
      <c r="Y129" s="14">
        <v>4.4943882198465901E-2</v>
      </c>
      <c r="Z129" s="14">
        <v>7.1698341719237696E-2</v>
      </c>
      <c r="AA129" s="14">
        <v>6.0147342610449801E-2</v>
      </c>
      <c r="AB129" s="14">
        <v>0.13150800091190001</v>
      </c>
      <c r="AC129" s="14">
        <v>2.95356658641532E-2</v>
      </c>
      <c r="AD129" s="14">
        <v>0</v>
      </c>
      <c r="AE129" s="14"/>
      <c r="AF129" s="14">
        <v>4.2726212154799499E-2</v>
      </c>
      <c r="AG129" s="14">
        <v>4.1404032035271897E-2</v>
      </c>
      <c r="AH129" s="14">
        <v>9.8389956366623996E-2</v>
      </c>
      <c r="AI129" s="14">
        <v>5.05420223316176E-2</v>
      </c>
      <c r="AJ129" s="14"/>
      <c r="AK129" s="14">
        <v>3.6979638187457101E-2</v>
      </c>
      <c r="AL129" s="14">
        <v>4.3030899682896799E-2</v>
      </c>
      <c r="AM129" s="14">
        <v>9.4721300018022897E-2</v>
      </c>
      <c r="AN129" s="14">
        <v>0.108711828604314</v>
      </c>
      <c r="AO129" s="14"/>
      <c r="AP129" s="14">
        <v>2.24067421100228E-2</v>
      </c>
      <c r="AQ129" s="14">
        <v>3.5974092014394402E-2</v>
      </c>
      <c r="AR129" s="14">
        <v>7.8562981739196902E-2</v>
      </c>
      <c r="AS129" s="14"/>
      <c r="AT129" s="14">
        <v>6.1056962217717399E-2</v>
      </c>
      <c r="AU129" s="14" t="s">
        <v>80</v>
      </c>
      <c r="AV129" s="14"/>
      <c r="AW129" s="14">
        <v>5.67955188577388E-2</v>
      </c>
      <c r="AX129" s="14">
        <v>2.69943469315349E-2</v>
      </c>
      <c r="AY129" s="14"/>
      <c r="AZ129" s="14">
        <v>5.0688225468725798E-2</v>
      </c>
      <c r="BA129" s="14">
        <v>6.9482863146339002E-2</v>
      </c>
    </row>
    <row r="130" spans="2:53" x14ac:dyDescent="0.35">
      <c r="B130" t="s">
        <v>98</v>
      </c>
      <c r="C130" s="14">
        <v>8.6706854470577598E-3</v>
      </c>
      <c r="D130" s="14">
        <v>2.4517079565828902E-3</v>
      </c>
      <c r="E130" s="14">
        <v>1.5649818053079301E-2</v>
      </c>
      <c r="F130" s="14"/>
      <c r="G130" s="14">
        <v>1.3407311949852301E-2</v>
      </c>
      <c r="H130" s="14">
        <v>0</v>
      </c>
      <c r="I130" s="14">
        <v>1.53860469609962E-2</v>
      </c>
      <c r="J130" s="14">
        <v>1.9264058563422101E-2</v>
      </c>
      <c r="K130" s="14">
        <v>1.09134134647403E-2</v>
      </c>
      <c r="L130" s="14">
        <v>0</v>
      </c>
      <c r="M130" s="14"/>
      <c r="N130" s="14">
        <v>7.2458048939232503E-3</v>
      </c>
      <c r="O130" s="14">
        <v>1.1845685479948499E-2</v>
      </c>
      <c r="P130" s="14">
        <v>8.4174191671533699E-3</v>
      </c>
      <c r="Q130" s="14">
        <v>8.2670045868533399E-3</v>
      </c>
      <c r="R130" s="14"/>
      <c r="S130" s="14">
        <v>0</v>
      </c>
      <c r="T130" s="14">
        <v>1.97557251309936E-2</v>
      </c>
      <c r="U130" s="14">
        <v>1.5925396028763899E-2</v>
      </c>
      <c r="V130" s="14">
        <v>1.8487221614811599E-2</v>
      </c>
      <c r="W130" s="14">
        <v>0</v>
      </c>
      <c r="X130" s="14">
        <v>0</v>
      </c>
      <c r="Y130" s="14">
        <v>0</v>
      </c>
      <c r="Z130" s="14">
        <v>0</v>
      </c>
      <c r="AA130" s="14">
        <v>2.55187388493744E-2</v>
      </c>
      <c r="AB130" s="14">
        <v>0</v>
      </c>
      <c r="AC130" s="14">
        <v>0</v>
      </c>
      <c r="AD130" s="14">
        <v>0</v>
      </c>
      <c r="AE130" s="14"/>
      <c r="AF130" s="14">
        <v>1.5469558439166401E-2</v>
      </c>
      <c r="AG130" s="14">
        <v>0</v>
      </c>
      <c r="AH130" s="14">
        <v>0</v>
      </c>
      <c r="AI130" s="14">
        <v>1.65767240946426E-2</v>
      </c>
      <c r="AJ130" s="14"/>
      <c r="AK130" s="14">
        <v>1.78935105827796E-2</v>
      </c>
      <c r="AL130" s="14">
        <v>0</v>
      </c>
      <c r="AM130" s="14">
        <v>0</v>
      </c>
      <c r="AN130" s="14">
        <v>0</v>
      </c>
      <c r="AO130" s="14"/>
      <c r="AP130" s="14">
        <v>1.45311859161848E-2</v>
      </c>
      <c r="AQ130" s="14">
        <v>0</v>
      </c>
      <c r="AR130" s="14">
        <v>0</v>
      </c>
      <c r="AS130" s="14"/>
      <c r="AT130" s="14">
        <v>8.6706854470577598E-3</v>
      </c>
      <c r="AU130" s="14" t="s">
        <v>80</v>
      </c>
      <c r="AV130" s="14"/>
      <c r="AW130" s="14">
        <v>4.7245579419706802E-3</v>
      </c>
      <c r="AX130" s="14">
        <v>0</v>
      </c>
      <c r="AY130" s="14"/>
      <c r="AZ130" s="14">
        <v>1.2923421479033999E-2</v>
      </c>
      <c r="BA130" s="14">
        <v>5.2148032746710303E-3</v>
      </c>
    </row>
    <row r="131" spans="2:53" x14ac:dyDescent="0.35">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row>
    <row r="132" spans="2:53" x14ac:dyDescent="0.35">
      <c r="B132" s="6" t="s">
        <v>140</v>
      </c>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row>
    <row r="133" spans="2:53" x14ac:dyDescent="0.35">
      <c r="B133" s="24" t="s">
        <v>561</v>
      </c>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row>
    <row r="134" spans="2:53" x14ac:dyDescent="0.35">
      <c r="B134" t="s">
        <v>137</v>
      </c>
      <c r="C134" s="14">
        <v>0.36979646336577199</v>
      </c>
      <c r="D134" s="14">
        <v>0.30839619962869003</v>
      </c>
      <c r="E134" s="14">
        <v>0.43959924834714298</v>
      </c>
      <c r="F134" s="14"/>
      <c r="G134" s="14">
        <v>0.380799694321516</v>
      </c>
      <c r="H134" s="14">
        <v>0.348228584065432</v>
      </c>
      <c r="I134" s="14">
        <v>0.41157496014747202</v>
      </c>
      <c r="J134" s="14">
        <v>0.35370866500374398</v>
      </c>
      <c r="K134" s="14">
        <v>0.25196560190884698</v>
      </c>
      <c r="L134" s="14">
        <v>0.43194646290470001</v>
      </c>
      <c r="M134" s="14"/>
      <c r="N134" s="14">
        <v>0.34313949059741</v>
      </c>
      <c r="O134" s="14">
        <v>0.295501174701921</v>
      </c>
      <c r="P134" s="14">
        <v>0.443971188629183</v>
      </c>
      <c r="Q134" s="14">
        <v>0.457327484429359</v>
      </c>
      <c r="R134" s="14"/>
      <c r="S134" s="14">
        <v>0.33044140369623298</v>
      </c>
      <c r="T134" s="14">
        <v>0.32961557763059002</v>
      </c>
      <c r="U134" s="14">
        <v>0.51689293052372398</v>
      </c>
      <c r="V134" s="14">
        <v>0.44488280712035799</v>
      </c>
      <c r="W134" s="14">
        <v>0.29132327184720103</v>
      </c>
      <c r="X134" s="14">
        <v>0.36267190449899001</v>
      </c>
      <c r="Y134" s="14">
        <v>0.27430067934875002</v>
      </c>
      <c r="Z134" s="14">
        <v>0.40413308992865399</v>
      </c>
      <c r="AA134" s="14">
        <v>0.317330054813519</v>
      </c>
      <c r="AB134" s="14">
        <v>0.31237259470970202</v>
      </c>
      <c r="AC134" s="14">
        <v>0.69576759211320804</v>
      </c>
      <c r="AD134" s="14">
        <v>0.34118045087642002</v>
      </c>
      <c r="AE134" s="14"/>
      <c r="AF134" s="14">
        <v>0.32393410360452801</v>
      </c>
      <c r="AG134" s="14">
        <v>0.366446527878595</v>
      </c>
      <c r="AH134" s="14">
        <v>0.352925568489388</v>
      </c>
      <c r="AI134" s="14">
        <v>0.40372205364622898</v>
      </c>
      <c r="AJ134" s="14"/>
      <c r="AK134" s="14">
        <v>0.33696730120207702</v>
      </c>
      <c r="AL134" s="14">
        <v>0.33844996857349102</v>
      </c>
      <c r="AM134" s="14">
        <v>0.43752677032001303</v>
      </c>
      <c r="AN134" s="14">
        <v>0.34574685915282799</v>
      </c>
      <c r="AO134" s="14"/>
      <c r="AP134" s="14">
        <v>0.32749311646241602</v>
      </c>
      <c r="AQ134" s="14">
        <v>0.309312892573263</v>
      </c>
      <c r="AR134" s="14">
        <v>0.40200476415784198</v>
      </c>
      <c r="AS134" s="14"/>
      <c r="AT134" s="14">
        <v>0.36979646336577199</v>
      </c>
      <c r="AU134" s="14" t="s">
        <v>80</v>
      </c>
      <c r="AV134" s="14"/>
      <c r="AW134" s="14">
        <v>0.370510096603899</v>
      </c>
      <c r="AX134" s="14">
        <v>0.36156905824176799</v>
      </c>
      <c r="AY134" s="14"/>
      <c r="AZ134" s="14">
        <v>0.38884823592004902</v>
      </c>
      <c r="BA134" s="14">
        <v>0.35431450525042202</v>
      </c>
    </row>
    <row r="135" spans="2:53" x14ac:dyDescent="0.35">
      <c r="B135" t="s">
        <v>138</v>
      </c>
      <c r="C135" s="14">
        <v>0.24170830656182399</v>
      </c>
      <c r="D135" s="14">
        <v>0.28778443196002701</v>
      </c>
      <c r="E135" s="14">
        <v>0.19096641308256801</v>
      </c>
      <c r="F135" s="14"/>
      <c r="G135" s="14">
        <v>0.18453815718705499</v>
      </c>
      <c r="H135" s="14">
        <v>0.30992960070728398</v>
      </c>
      <c r="I135" s="14">
        <v>0.26491695045867902</v>
      </c>
      <c r="J135" s="14">
        <v>0.24026826926637801</v>
      </c>
      <c r="K135" s="14">
        <v>0.15916975302223399</v>
      </c>
      <c r="L135" s="14">
        <v>0.25212107808385897</v>
      </c>
      <c r="M135" s="14"/>
      <c r="N135" s="14">
        <v>0.290112862422505</v>
      </c>
      <c r="O135" s="14">
        <v>0.20228572255209401</v>
      </c>
      <c r="P135" s="14">
        <v>0.26894876903182702</v>
      </c>
      <c r="Q135" s="14">
        <v>0.15605168854989701</v>
      </c>
      <c r="R135" s="14"/>
      <c r="S135" s="14">
        <v>0.32685546778729302</v>
      </c>
      <c r="T135" s="14">
        <v>0.23282398779501401</v>
      </c>
      <c r="U135" s="14">
        <v>0.18419659914554501</v>
      </c>
      <c r="V135" s="14">
        <v>0.12060108934100899</v>
      </c>
      <c r="W135" s="14">
        <v>0.28146639036960103</v>
      </c>
      <c r="X135" s="14">
        <v>0.258880632745909</v>
      </c>
      <c r="Y135" s="14">
        <v>0.17691382087834301</v>
      </c>
      <c r="Z135" s="14">
        <v>0.21499468735324501</v>
      </c>
      <c r="AA135" s="14">
        <v>0.20598259364316299</v>
      </c>
      <c r="AB135" s="14">
        <v>0.32993243270995898</v>
      </c>
      <c r="AC135" s="14">
        <v>0.120024822723848</v>
      </c>
      <c r="AD135" s="14">
        <v>0.49894523787074702</v>
      </c>
      <c r="AE135" s="14"/>
      <c r="AF135" s="14">
        <v>0.27392681700149801</v>
      </c>
      <c r="AG135" s="14">
        <v>0.25282058530079299</v>
      </c>
      <c r="AH135" s="14">
        <v>0.17136765604395501</v>
      </c>
      <c r="AI135" s="14">
        <v>0.20479044249360601</v>
      </c>
      <c r="AJ135" s="14"/>
      <c r="AK135" s="14">
        <v>0.26950737292665999</v>
      </c>
      <c r="AL135" s="14">
        <v>0.24126019467141799</v>
      </c>
      <c r="AM135" s="14">
        <v>0.26095148850032901</v>
      </c>
      <c r="AN135" s="14">
        <v>0.20619652128678001</v>
      </c>
      <c r="AO135" s="14"/>
      <c r="AP135" s="14">
        <v>0.266314417385206</v>
      </c>
      <c r="AQ135" s="14">
        <v>0.25787833591165499</v>
      </c>
      <c r="AR135" s="14">
        <v>0.28057132308623101</v>
      </c>
      <c r="AS135" s="14"/>
      <c r="AT135" s="14">
        <v>0.24170830656182399</v>
      </c>
      <c r="AU135" s="14" t="s">
        <v>80</v>
      </c>
      <c r="AV135" s="14"/>
      <c r="AW135" s="14">
        <v>0.25940434811019097</v>
      </c>
      <c r="AX135" s="14">
        <v>8.1376078065483401E-2</v>
      </c>
      <c r="AY135" s="14"/>
      <c r="AZ135" s="14">
        <v>0.23452454715493701</v>
      </c>
      <c r="BA135" s="14">
        <v>0.24754601336476501</v>
      </c>
    </row>
    <row r="136" spans="2:53" x14ac:dyDescent="0.35">
      <c r="B136" t="s">
        <v>139</v>
      </c>
      <c r="C136" s="14">
        <v>0.34221911727662502</v>
      </c>
      <c r="D136" s="14">
        <v>0.36607691907193901</v>
      </c>
      <c r="E136" s="14">
        <v>0.31347291316821901</v>
      </c>
      <c r="F136" s="14"/>
      <c r="G136" s="14">
        <v>0.36779380046778198</v>
      </c>
      <c r="H136" s="14">
        <v>0.30313818783802099</v>
      </c>
      <c r="I136" s="14">
        <v>0.26829222918976098</v>
      </c>
      <c r="J136" s="14">
        <v>0.35853365573033802</v>
      </c>
      <c r="K136" s="14">
        <v>0.57827657437235402</v>
      </c>
      <c r="L136" s="14">
        <v>0.25971239618402597</v>
      </c>
      <c r="M136" s="14"/>
      <c r="N136" s="14">
        <v>0.342861984370952</v>
      </c>
      <c r="O136" s="14">
        <v>0.454504972795094</v>
      </c>
      <c r="P136" s="14">
        <v>0.22903951721795701</v>
      </c>
      <c r="Q136" s="14">
        <v>0.31280495400736102</v>
      </c>
      <c r="R136" s="14"/>
      <c r="S136" s="14">
        <v>0.30519568450472401</v>
      </c>
      <c r="T136" s="14">
        <v>0.41788844592382901</v>
      </c>
      <c r="U136" s="14">
        <v>0.25015552794278401</v>
      </c>
      <c r="V136" s="14">
        <v>0.41627028736671001</v>
      </c>
      <c r="W136" s="14">
        <v>0.40347947876492901</v>
      </c>
      <c r="X136" s="14">
        <v>0.34662740316702001</v>
      </c>
      <c r="Y136" s="14">
        <v>0.50105167607970003</v>
      </c>
      <c r="Z136" s="14">
        <v>0.26141727491573202</v>
      </c>
      <c r="AA136" s="14">
        <v>0.33991605361611099</v>
      </c>
      <c r="AB136" s="14">
        <v>0.357694972580339</v>
      </c>
      <c r="AC136" s="14">
        <v>0.119182230886131</v>
      </c>
      <c r="AD136" s="14">
        <v>0.159874311252833</v>
      </c>
      <c r="AE136" s="14"/>
      <c r="AF136" s="14">
        <v>0.36230379054163198</v>
      </c>
      <c r="AG136" s="14">
        <v>0.33439295979273498</v>
      </c>
      <c r="AH136" s="14">
        <v>0.459735690746985</v>
      </c>
      <c r="AI136" s="14">
        <v>0.30757122424592398</v>
      </c>
      <c r="AJ136" s="14"/>
      <c r="AK136" s="14">
        <v>0.356012414923842</v>
      </c>
      <c r="AL136" s="14">
        <v>0.37062893882262898</v>
      </c>
      <c r="AM136" s="14">
        <v>0.254969314096121</v>
      </c>
      <c r="AN136" s="14">
        <v>0.42154878071699797</v>
      </c>
      <c r="AO136" s="14"/>
      <c r="AP136" s="14">
        <v>0.37554535096290298</v>
      </c>
      <c r="AQ136" s="14">
        <v>0.39539175580394298</v>
      </c>
      <c r="AR136" s="14">
        <v>0.25503256152671899</v>
      </c>
      <c r="AS136" s="14"/>
      <c r="AT136" s="14">
        <v>0.34221911727662502</v>
      </c>
      <c r="AU136" s="14" t="s">
        <v>80</v>
      </c>
      <c r="AV136" s="14"/>
      <c r="AW136" s="14">
        <v>0.328333001915875</v>
      </c>
      <c r="AX136" s="14">
        <v>0.50253302196363703</v>
      </c>
      <c r="AY136" s="14"/>
      <c r="AZ136" s="14">
        <v>0.33461058162163398</v>
      </c>
      <c r="BA136" s="14">
        <v>0.34840200813332101</v>
      </c>
    </row>
    <row r="137" spans="2:53" x14ac:dyDescent="0.35">
      <c r="B137" t="s">
        <v>135</v>
      </c>
      <c r="C137" s="14">
        <v>2.5949770140179702E-2</v>
      </c>
      <c r="D137" s="14">
        <v>2.1739325341790201E-2</v>
      </c>
      <c r="E137" s="14">
        <v>3.0738274915996101E-2</v>
      </c>
      <c r="F137" s="14"/>
      <c r="G137" s="14">
        <v>2.6310144764288501E-2</v>
      </c>
      <c r="H137" s="14">
        <v>2.3253623714620301E-2</v>
      </c>
      <c r="I137" s="14">
        <v>3.0885334256067602E-2</v>
      </c>
      <c r="J137" s="14">
        <v>9.5135426375976707E-3</v>
      </c>
      <c r="K137" s="14">
        <v>1.05880706965641E-2</v>
      </c>
      <c r="L137" s="14">
        <v>4.3782215876451799E-2</v>
      </c>
      <c r="M137" s="14"/>
      <c r="N137" s="14">
        <v>1.3267828139865901E-2</v>
      </c>
      <c r="O137" s="14">
        <v>2.9603496888041099E-2</v>
      </c>
      <c r="P137" s="14">
        <v>4.1560690079718902E-2</v>
      </c>
      <c r="Q137" s="14">
        <v>2.77201354419352E-2</v>
      </c>
      <c r="R137" s="14"/>
      <c r="S137" s="14">
        <v>1.50144563604855E-2</v>
      </c>
      <c r="T137" s="14">
        <v>1.9671988650566699E-2</v>
      </c>
      <c r="U137" s="14">
        <v>3.24083648505138E-2</v>
      </c>
      <c r="V137" s="14">
        <v>1.8245816171923099E-2</v>
      </c>
      <c r="W137" s="14">
        <v>2.3730859018269199E-2</v>
      </c>
      <c r="X137" s="14">
        <v>0</v>
      </c>
      <c r="Y137" s="14">
        <v>4.7733823693206501E-2</v>
      </c>
      <c r="Z137" s="14">
        <v>0.119454947802369</v>
      </c>
      <c r="AA137" s="14">
        <v>6.2025321190809599E-2</v>
      </c>
      <c r="AB137" s="14">
        <v>0</v>
      </c>
      <c r="AC137" s="14">
        <v>0</v>
      </c>
      <c r="AD137" s="14">
        <v>0</v>
      </c>
      <c r="AE137" s="14"/>
      <c r="AF137" s="14">
        <v>2.75181093293109E-2</v>
      </c>
      <c r="AG137" s="14">
        <v>2.3368216244661899E-2</v>
      </c>
      <c r="AH137" s="14">
        <v>1.5971084719671499E-2</v>
      </c>
      <c r="AI137" s="14">
        <v>3.4057217927032798E-2</v>
      </c>
      <c r="AJ137" s="14"/>
      <c r="AK137" s="14">
        <v>2.4642621351696301E-2</v>
      </c>
      <c r="AL137" s="14">
        <v>2.5188514353077299E-2</v>
      </c>
      <c r="AM137" s="14">
        <v>4.6552427083536699E-2</v>
      </c>
      <c r="AN137" s="14">
        <v>1.3015405166295201E-2</v>
      </c>
      <c r="AO137" s="14"/>
      <c r="AP137" s="14">
        <v>1.50227205377519E-2</v>
      </c>
      <c r="AQ137" s="14">
        <v>1.1137861580956801E-2</v>
      </c>
      <c r="AR137" s="14">
        <v>5.4752578370510598E-2</v>
      </c>
      <c r="AS137" s="14"/>
      <c r="AT137" s="14">
        <v>2.5949770140179702E-2</v>
      </c>
      <c r="AU137" s="14" t="s">
        <v>80</v>
      </c>
      <c r="AV137" s="14"/>
      <c r="AW137" s="14">
        <v>2.7102178791779299E-2</v>
      </c>
      <c r="AX137" s="14">
        <v>0</v>
      </c>
      <c r="AY137" s="14"/>
      <c r="AZ137" s="14">
        <v>2.9052074511654199E-2</v>
      </c>
      <c r="BA137" s="14">
        <v>2.3428758186913898E-2</v>
      </c>
    </row>
    <row r="138" spans="2:53" x14ac:dyDescent="0.35">
      <c r="B138" t="s">
        <v>71</v>
      </c>
      <c r="C138" s="14">
        <v>2.03263426555997E-2</v>
      </c>
      <c r="D138" s="14">
        <v>1.6003123997552601E-2</v>
      </c>
      <c r="E138" s="14">
        <v>2.5223150486073501E-2</v>
      </c>
      <c r="F138" s="14"/>
      <c r="G138" s="14">
        <v>4.05582032593578E-2</v>
      </c>
      <c r="H138" s="14">
        <v>1.54500036746425E-2</v>
      </c>
      <c r="I138" s="14">
        <v>2.4330525948021299E-2</v>
      </c>
      <c r="J138" s="14">
        <v>3.7975867361942299E-2</v>
      </c>
      <c r="K138" s="14">
        <v>0</v>
      </c>
      <c r="L138" s="14">
        <v>1.2437846950963101E-2</v>
      </c>
      <c r="M138" s="14"/>
      <c r="N138" s="14">
        <v>1.0617834469266301E-2</v>
      </c>
      <c r="O138" s="14">
        <v>1.81046330628492E-2</v>
      </c>
      <c r="P138" s="14">
        <v>1.64798350413136E-2</v>
      </c>
      <c r="Q138" s="14">
        <v>4.6095737571447297E-2</v>
      </c>
      <c r="R138" s="14"/>
      <c r="S138" s="14">
        <v>2.2492987651264201E-2</v>
      </c>
      <c r="T138" s="14">
        <v>0</v>
      </c>
      <c r="U138" s="14">
        <v>1.6346577537433699E-2</v>
      </c>
      <c r="V138" s="14">
        <v>0</v>
      </c>
      <c r="W138" s="14">
        <v>0</v>
      </c>
      <c r="X138" s="14">
        <v>3.18200595880807E-2</v>
      </c>
      <c r="Y138" s="14">
        <v>0</v>
      </c>
      <c r="Z138" s="14">
        <v>0</v>
      </c>
      <c r="AA138" s="14">
        <v>7.4745976736396894E-2</v>
      </c>
      <c r="AB138" s="14">
        <v>0</v>
      </c>
      <c r="AC138" s="14">
        <v>6.5025354276812997E-2</v>
      </c>
      <c r="AD138" s="14">
        <v>0</v>
      </c>
      <c r="AE138" s="14"/>
      <c r="AF138" s="14">
        <v>1.2317179523031E-2</v>
      </c>
      <c r="AG138" s="14">
        <v>2.2971710783216099E-2</v>
      </c>
      <c r="AH138" s="14">
        <v>0</v>
      </c>
      <c r="AI138" s="14">
        <v>4.9859061687208397E-2</v>
      </c>
      <c r="AJ138" s="14"/>
      <c r="AK138" s="14">
        <v>1.28702895957246E-2</v>
      </c>
      <c r="AL138" s="14">
        <v>2.4472383579384801E-2</v>
      </c>
      <c r="AM138" s="14">
        <v>0</v>
      </c>
      <c r="AN138" s="14">
        <v>1.34924336770987E-2</v>
      </c>
      <c r="AO138" s="14"/>
      <c r="AP138" s="14">
        <v>1.56243946517238E-2</v>
      </c>
      <c r="AQ138" s="14">
        <v>2.6279154130182499E-2</v>
      </c>
      <c r="AR138" s="14">
        <v>7.6387728586968301E-3</v>
      </c>
      <c r="AS138" s="14"/>
      <c r="AT138" s="14">
        <v>2.03263426555997E-2</v>
      </c>
      <c r="AU138" s="14" t="s">
        <v>80</v>
      </c>
      <c r="AV138" s="14"/>
      <c r="AW138" s="14">
        <v>1.46503745782553E-2</v>
      </c>
      <c r="AX138" s="14">
        <v>5.4521841729111599E-2</v>
      </c>
      <c r="AY138" s="14"/>
      <c r="AZ138" s="14">
        <v>1.29645607917261E-2</v>
      </c>
      <c r="BA138" s="14">
        <v>2.6308715064577701E-2</v>
      </c>
    </row>
    <row r="139" spans="2:53" x14ac:dyDescent="0.35">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row>
    <row r="140" spans="2:53" x14ac:dyDescent="0.35">
      <c r="B140" s="6" t="s">
        <v>145</v>
      </c>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row>
    <row r="141" spans="2:53" x14ac:dyDescent="0.35">
      <c r="B141" s="24" t="s">
        <v>565</v>
      </c>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row>
    <row r="142" spans="2:53" x14ac:dyDescent="0.35">
      <c r="B142" t="s">
        <v>141</v>
      </c>
      <c r="C142" s="14">
        <v>0.42592361142389001</v>
      </c>
      <c r="D142" s="14">
        <v>0.405700386605091</v>
      </c>
      <c r="E142" s="14">
        <v>0.44178268022355299</v>
      </c>
      <c r="F142" s="14"/>
      <c r="G142" s="14">
        <v>0.204895290257291</v>
      </c>
      <c r="H142" s="14">
        <v>0.42891343588965503</v>
      </c>
      <c r="I142" s="14">
        <v>0.29086813879120199</v>
      </c>
      <c r="J142" s="14">
        <v>0.53535838031465099</v>
      </c>
      <c r="K142" s="14">
        <v>0.40217509846499</v>
      </c>
      <c r="L142" s="14">
        <v>0.57109178745623901</v>
      </c>
      <c r="M142" s="14"/>
      <c r="N142" s="14">
        <v>0.48670691740945998</v>
      </c>
      <c r="O142" s="14">
        <v>0.52164128778435903</v>
      </c>
      <c r="P142" s="14">
        <v>0.28531298635388302</v>
      </c>
      <c r="Q142" s="14">
        <v>0.40020575018125698</v>
      </c>
      <c r="R142" s="14"/>
      <c r="S142" s="14">
        <v>0.37999639615153302</v>
      </c>
      <c r="T142" s="14">
        <v>0.452579207093186</v>
      </c>
      <c r="U142" s="14">
        <v>0.36233097311423401</v>
      </c>
      <c r="V142" s="14">
        <v>0.33584421766273698</v>
      </c>
      <c r="W142" s="14">
        <v>0.43953608529686899</v>
      </c>
      <c r="X142" s="14">
        <v>0.488280432124862</v>
      </c>
      <c r="Y142" s="14">
        <v>0.254537998952936</v>
      </c>
      <c r="Z142" s="14">
        <v>0.280424286869282</v>
      </c>
      <c r="AA142" s="14">
        <v>0.62028394130585296</v>
      </c>
      <c r="AB142" s="14">
        <v>0.41895806168579602</v>
      </c>
      <c r="AC142" s="14">
        <v>0.56251143535316295</v>
      </c>
      <c r="AD142" s="14">
        <v>0.23676555011018699</v>
      </c>
      <c r="AE142" s="14"/>
      <c r="AF142" s="14">
        <v>0.49956369398428002</v>
      </c>
      <c r="AG142" s="14">
        <v>0.448560581826555</v>
      </c>
      <c r="AH142" s="14">
        <v>0.66673215101817396</v>
      </c>
      <c r="AI142" s="14">
        <v>0.21770353106876</v>
      </c>
      <c r="AJ142" s="14"/>
      <c r="AK142" s="14">
        <v>0.46473537792807801</v>
      </c>
      <c r="AL142" s="14">
        <v>0.39084013408749002</v>
      </c>
      <c r="AM142" s="14">
        <v>0.48422990286523898</v>
      </c>
      <c r="AN142" s="14">
        <v>0.68108357817158105</v>
      </c>
      <c r="AO142" s="14"/>
      <c r="AP142" s="14">
        <v>0.46829320823423398</v>
      </c>
      <c r="AQ142" s="14">
        <v>0.47869746508153199</v>
      </c>
      <c r="AR142" s="14">
        <v>0.42860822608025101</v>
      </c>
      <c r="AS142" s="14"/>
      <c r="AT142" s="14">
        <v>0.42592361142389001</v>
      </c>
      <c r="AU142" s="14" t="s">
        <v>80</v>
      </c>
      <c r="AV142" s="14"/>
      <c r="AW142" s="14">
        <v>0.42680259389067898</v>
      </c>
      <c r="AX142" s="14">
        <v>0.35903294330825097</v>
      </c>
      <c r="AY142" s="14"/>
      <c r="AZ142" s="14">
        <v>0.43990327690318898</v>
      </c>
      <c r="BA142" s="14">
        <v>0.41345613716799801</v>
      </c>
    </row>
    <row r="143" spans="2:53" x14ac:dyDescent="0.35">
      <c r="B143" t="s">
        <v>142</v>
      </c>
      <c r="C143" s="14">
        <v>0.45045112948813998</v>
      </c>
      <c r="D143" s="14">
        <v>0.48236455117216798</v>
      </c>
      <c r="E143" s="14">
        <v>0.42542459911751701</v>
      </c>
      <c r="F143" s="14"/>
      <c r="G143" s="14">
        <v>0.69043206851773398</v>
      </c>
      <c r="H143" s="14">
        <v>0.40979083898431401</v>
      </c>
      <c r="I143" s="14">
        <v>0.54946945916677903</v>
      </c>
      <c r="J143" s="14">
        <v>0.306774735646209</v>
      </c>
      <c r="K143" s="14">
        <v>0.48818802669484601</v>
      </c>
      <c r="L143" s="14">
        <v>0.35831312678955601</v>
      </c>
      <c r="M143" s="14"/>
      <c r="N143" s="14">
        <v>0.42476028219099299</v>
      </c>
      <c r="O143" s="14">
        <v>0.34175549553300599</v>
      </c>
      <c r="P143" s="14">
        <v>0.582603569843123</v>
      </c>
      <c r="Q143" s="14">
        <v>0.42283861664412598</v>
      </c>
      <c r="R143" s="14"/>
      <c r="S143" s="14">
        <v>0.38515999833820203</v>
      </c>
      <c r="T143" s="14">
        <v>0.39523580502238598</v>
      </c>
      <c r="U143" s="14">
        <v>0.53907748928645804</v>
      </c>
      <c r="V143" s="14">
        <v>0.62438405882253101</v>
      </c>
      <c r="W143" s="14">
        <v>0.38828687238473802</v>
      </c>
      <c r="X143" s="14">
        <v>0.38792439607370399</v>
      </c>
      <c r="Y143" s="14">
        <v>0.58674465722477998</v>
      </c>
      <c r="Z143" s="14">
        <v>0.631576923377418</v>
      </c>
      <c r="AA143" s="14">
        <v>0.30414744653972398</v>
      </c>
      <c r="AB143" s="14">
        <v>0.50121783880639403</v>
      </c>
      <c r="AC143" s="14">
        <v>0.34927195046876403</v>
      </c>
      <c r="AD143" s="14">
        <v>0.76323444988981304</v>
      </c>
      <c r="AE143" s="14"/>
      <c r="AF143" s="14">
        <v>0.41785464203475198</v>
      </c>
      <c r="AG143" s="14">
        <v>0.37046570974319099</v>
      </c>
      <c r="AH143" s="14">
        <v>0.287830662437566</v>
      </c>
      <c r="AI143" s="14">
        <v>0.61454989210327204</v>
      </c>
      <c r="AJ143" s="14"/>
      <c r="AK143" s="14">
        <v>0.49874243260373102</v>
      </c>
      <c r="AL143" s="14">
        <v>0.415780443335658</v>
      </c>
      <c r="AM143" s="14">
        <v>0.38305111383896201</v>
      </c>
      <c r="AN143" s="14">
        <v>0.31891642182841901</v>
      </c>
      <c r="AO143" s="14"/>
      <c r="AP143" s="14">
        <v>0.50736203599562402</v>
      </c>
      <c r="AQ143" s="14">
        <v>0.36216562270629699</v>
      </c>
      <c r="AR143" s="14">
        <v>0.414740619686985</v>
      </c>
      <c r="AS143" s="14"/>
      <c r="AT143" s="14">
        <v>0.45045112948813998</v>
      </c>
      <c r="AU143" s="14" t="s">
        <v>80</v>
      </c>
      <c r="AV143" s="14"/>
      <c r="AW143" s="14">
        <v>0.465795922894012</v>
      </c>
      <c r="AX143" s="14">
        <v>0.47162093412842998</v>
      </c>
      <c r="AY143" s="14"/>
      <c r="AZ143" s="14">
        <v>0.46919746846298999</v>
      </c>
      <c r="BA143" s="14">
        <v>0.433732596494109</v>
      </c>
    </row>
    <row r="144" spans="2:53" x14ac:dyDescent="0.35">
      <c r="B144" t="s">
        <v>143</v>
      </c>
      <c r="C144" s="14">
        <v>8.8331886748197294E-2</v>
      </c>
      <c r="D144" s="14">
        <v>7.7506757652966607E-2</v>
      </c>
      <c r="E144" s="14">
        <v>9.6820961493927105E-2</v>
      </c>
      <c r="F144" s="14"/>
      <c r="G144" s="14">
        <v>6.56867191865384E-2</v>
      </c>
      <c r="H144" s="14">
        <v>0.16129572512603099</v>
      </c>
      <c r="I144" s="14">
        <v>0.120277253582288</v>
      </c>
      <c r="J144" s="14">
        <v>7.7892391805094094E-2</v>
      </c>
      <c r="K144" s="14">
        <v>7.3155493355555795E-2</v>
      </c>
      <c r="L144" s="14">
        <v>4.1066963604099699E-2</v>
      </c>
      <c r="M144" s="14"/>
      <c r="N144" s="14">
        <v>6.9540493216156296E-2</v>
      </c>
      <c r="O144" s="14">
        <v>7.8201404069643807E-2</v>
      </c>
      <c r="P144" s="14">
        <v>7.3783019184864407E-2</v>
      </c>
      <c r="Q144" s="14">
        <v>0.157328579267007</v>
      </c>
      <c r="R144" s="14"/>
      <c r="S144" s="14">
        <v>0.16639615512990999</v>
      </c>
      <c r="T144" s="14">
        <v>0.152184987884428</v>
      </c>
      <c r="U144" s="14">
        <v>6.6788171602894797E-2</v>
      </c>
      <c r="V144" s="14">
        <v>3.9771723514731898E-2</v>
      </c>
      <c r="W144" s="14">
        <v>0</v>
      </c>
      <c r="X144" s="14">
        <v>0.123795171801434</v>
      </c>
      <c r="Y144" s="14">
        <v>0.158717343822284</v>
      </c>
      <c r="Z144" s="14">
        <v>0</v>
      </c>
      <c r="AA144" s="14">
        <v>3.76426175924061E-2</v>
      </c>
      <c r="AB144" s="14">
        <v>7.9824099507809707E-2</v>
      </c>
      <c r="AC144" s="14">
        <v>4.2450476565668402E-2</v>
      </c>
      <c r="AD144" s="14">
        <v>0</v>
      </c>
      <c r="AE144" s="14"/>
      <c r="AF144" s="14">
        <v>5.7860584598142299E-2</v>
      </c>
      <c r="AG144" s="14">
        <v>0.102799698712796</v>
      </c>
      <c r="AH144" s="14">
        <v>4.5437186544260197E-2</v>
      </c>
      <c r="AI144" s="14">
        <v>0.16774657682796701</v>
      </c>
      <c r="AJ144" s="14"/>
      <c r="AK144" s="14">
        <v>1.8070119114135499E-2</v>
      </c>
      <c r="AL144" s="14">
        <v>0.118071677638868</v>
      </c>
      <c r="AM144" s="14">
        <v>8.1685287234759499E-2</v>
      </c>
      <c r="AN144" s="14">
        <v>0</v>
      </c>
      <c r="AO144" s="14"/>
      <c r="AP144" s="14">
        <v>2.4344755770141301E-2</v>
      </c>
      <c r="AQ144" s="14">
        <v>8.7906205895020698E-2</v>
      </c>
      <c r="AR144" s="14">
        <v>9.61790129023289E-2</v>
      </c>
      <c r="AS144" s="14"/>
      <c r="AT144" s="14">
        <v>8.8331886748197294E-2</v>
      </c>
      <c r="AU144" s="14" t="s">
        <v>80</v>
      </c>
      <c r="AV144" s="14"/>
      <c r="AW144" s="14">
        <v>8.9689470588732806E-2</v>
      </c>
      <c r="AX144" s="14">
        <v>0</v>
      </c>
      <c r="AY144" s="14"/>
      <c r="AZ144" s="14">
        <v>5.7566938379955898E-2</v>
      </c>
      <c r="BA144" s="14">
        <v>0.115768966865235</v>
      </c>
    </row>
    <row r="145" spans="2:53" x14ac:dyDescent="0.35">
      <c r="B145" t="s">
        <v>144</v>
      </c>
      <c r="C145" s="14">
        <v>3.1499545498075203E-2</v>
      </c>
      <c r="D145" s="14">
        <v>3.4428304569774602E-2</v>
      </c>
      <c r="E145" s="14">
        <v>2.9202810331855001E-2</v>
      </c>
      <c r="F145" s="14"/>
      <c r="G145" s="14">
        <v>3.8985922038436802E-2</v>
      </c>
      <c r="H145" s="14">
        <v>0</v>
      </c>
      <c r="I145" s="14">
        <v>3.9385148459731602E-2</v>
      </c>
      <c r="J145" s="14">
        <v>5.27799561286761E-2</v>
      </c>
      <c r="K145" s="14">
        <v>3.6481381484607903E-2</v>
      </c>
      <c r="L145" s="14">
        <v>2.9528122150105401E-2</v>
      </c>
      <c r="M145" s="14"/>
      <c r="N145" s="14">
        <v>1.8992307183390199E-2</v>
      </c>
      <c r="O145" s="14">
        <v>5.8401812612990697E-2</v>
      </c>
      <c r="P145" s="14">
        <v>5.8300424618129398E-2</v>
      </c>
      <c r="Q145" s="14">
        <v>0</v>
      </c>
      <c r="R145" s="14"/>
      <c r="S145" s="14">
        <v>4.5172570994541798E-2</v>
      </c>
      <c r="T145" s="14">
        <v>0</v>
      </c>
      <c r="U145" s="14">
        <v>3.1803365996413098E-2</v>
      </c>
      <c r="V145" s="14">
        <v>0</v>
      </c>
      <c r="W145" s="14">
        <v>0.17217704231839301</v>
      </c>
      <c r="X145" s="14">
        <v>0</v>
      </c>
      <c r="Y145" s="14">
        <v>0</v>
      </c>
      <c r="Z145" s="14">
        <v>8.7998789753299694E-2</v>
      </c>
      <c r="AA145" s="14">
        <v>3.7925994562016403E-2</v>
      </c>
      <c r="AB145" s="14">
        <v>0</v>
      </c>
      <c r="AC145" s="14">
        <v>4.5766137612405597E-2</v>
      </c>
      <c r="AD145" s="14">
        <v>0</v>
      </c>
      <c r="AE145" s="14"/>
      <c r="AF145" s="14">
        <v>2.4721079382826201E-2</v>
      </c>
      <c r="AG145" s="14">
        <v>6.5599535490133906E-2</v>
      </c>
      <c r="AH145" s="14">
        <v>0</v>
      </c>
      <c r="AI145" s="14">
        <v>0</v>
      </c>
      <c r="AJ145" s="14"/>
      <c r="AK145" s="14">
        <v>1.8452070354055501E-2</v>
      </c>
      <c r="AL145" s="14">
        <v>6.34486427973322E-2</v>
      </c>
      <c r="AM145" s="14">
        <v>5.1033696061039101E-2</v>
      </c>
      <c r="AN145" s="14">
        <v>0</v>
      </c>
      <c r="AO145" s="14"/>
      <c r="AP145" s="14">
        <v>0</v>
      </c>
      <c r="AQ145" s="14">
        <v>5.4069788024814699E-2</v>
      </c>
      <c r="AR145" s="14">
        <v>6.0472141330434902E-2</v>
      </c>
      <c r="AS145" s="14"/>
      <c r="AT145" s="14">
        <v>3.1499545498075203E-2</v>
      </c>
      <c r="AU145" s="14" t="s">
        <v>80</v>
      </c>
      <c r="AV145" s="14"/>
      <c r="AW145" s="14">
        <v>1.7712012626576401E-2</v>
      </c>
      <c r="AX145" s="14">
        <v>0.16934612256331999</v>
      </c>
      <c r="AY145" s="14"/>
      <c r="AZ145" s="14">
        <v>3.3332316253864902E-2</v>
      </c>
      <c r="BA145" s="14">
        <v>2.9865026971963301E-2</v>
      </c>
    </row>
    <row r="146" spans="2:53" x14ac:dyDescent="0.35">
      <c r="B146" t="s">
        <v>71</v>
      </c>
      <c r="C146" s="14">
        <v>3.7938268416966001E-3</v>
      </c>
      <c r="D146" s="14">
        <v>0</v>
      </c>
      <c r="E146" s="14">
        <v>6.7689488331477204E-3</v>
      </c>
      <c r="F146" s="14"/>
      <c r="G146" s="14">
        <v>0</v>
      </c>
      <c r="H146" s="14">
        <v>0</v>
      </c>
      <c r="I146" s="14">
        <v>0</v>
      </c>
      <c r="J146" s="14">
        <v>2.7194536105370402E-2</v>
      </c>
      <c r="K146" s="14">
        <v>0</v>
      </c>
      <c r="L146" s="14">
        <v>0</v>
      </c>
      <c r="M146" s="14"/>
      <c r="N146" s="14">
        <v>0</v>
      </c>
      <c r="O146" s="14">
        <v>0</v>
      </c>
      <c r="P146" s="14">
        <v>0</v>
      </c>
      <c r="Q146" s="14">
        <v>1.9627053907610902E-2</v>
      </c>
      <c r="R146" s="14"/>
      <c r="S146" s="14">
        <v>2.3274879385813699E-2</v>
      </c>
      <c r="T146" s="14">
        <v>0</v>
      </c>
      <c r="U146" s="14">
        <v>0</v>
      </c>
      <c r="V146" s="14">
        <v>0</v>
      </c>
      <c r="W146" s="14">
        <v>0</v>
      </c>
      <c r="X146" s="14">
        <v>0</v>
      </c>
      <c r="Y146" s="14">
        <v>0</v>
      </c>
      <c r="Z146" s="14">
        <v>0</v>
      </c>
      <c r="AA146" s="14">
        <v>0</v>
      </c>
      <c r="AB146" s="14">
        <v>0</v>
      </c>
      <c r="AC146" s="14">
        <v>0</v>
      </c>
      <c r="AD146" s="14">
        <v>0</v>
      </c>
      <c r="AE146" s="14"/>
      <c r="AF146" s="14">
        <v>0</v>
      </c>
      <c r="AG146" s="14">
        <v>1.2574474227322999E-2</v>
      </c>
      <c r="AH146" s="14">
        <v>0</v>
      </c>
      <c r="AI146" s="14">
        <v>0</v>
      </c>
      <c r="AJ146" s="14"/>
      <c r="AK146" s="14">
        <v>0</v>
      </c>
      <c r="AL146" s="14">
        <v>1.1859102140651501E-2</v>
      </c>
      <c r="AM146" s="14">
        <v>0</v>
      </c>
      <c r="AN146" s="14">
        <v>0</v>
      </c>
      <c r="AO146" s="14"/>
      <c r="AP146" s="14">
        <v>0</v>
      </c>
      <c r="AQ146" s="14">
        <v>1.7160918292335001E-2</v>
      </c>
      <c r="AR146" s="14">
        <v>0</v>
      </c>
      <c r="AS146" s="14"/>
      <c r="AT146" s="14">
        <v>3.7938268416966001E-3</v>
      </c>
      <c r="AU146" s="14" t="s">
        <v>80</v>
      </c>
      <c r="AV146" s="14"/>
      <c r="AW146" s="14">
        <v>0</v>
      </c>
      <c r="AX146" s="14">
        <v>0</v>
      </c>
      <c r="AY146" s="14"/>
      <c r="AZ146" s="14">
        <v>0</v>
      </c>
      <c r="BA146" s="14">
        <v>7.1772725006937696E-3</v>
      </c>
    </row>
    <row r="147" spans="2:53" x14ac:dyDescent="0.35">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row>
    <row r="148" spans="2:53" x14ac:dyDescent="0.35">
      <c r="B148" s="6" t="s">
        <v>147</v>
      </c>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row>
    <row r="149" spans="2:53" x14ac:dyDescent="0.35">
      <c r="B149" s="33" t="s">
        <v>566</v>
      </c>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row>
    <row r="150" spans="2:53" x14ac:dyDescent="0.35">
      <c r="B150" t="s">
        <v>141</v>
      </c>
      <c r="C150" s="14">
        <v>0.50651470367830598</v>
      </c>
      <c r="D150" s="14">
        <v>0.505057373360152</v>
      </c>
      <c r="E150" s="14">
        <v>0.50553687186770802</v>
      </c>
      <c r="F150" s="14"/>
      <c r="G150" s="14">
        <v>0.45357347716591401</v>
      </c>
      <c r="H150" s="14">
        <v>0.51819182199722402</v>
      </c>
      <c r="I150" s="14">
        <v>0.48748741316934002</v>
      </c>
      <c r="J150" s="14">
        <v>0.61131798654767899</v>
      </c>
      <c r="K150" s="14">
        <v>0.52598795292253797</v>
      </c>
      <c r="L150" s="14">
        <v>0.44598671840514698</v>
      </c>
      <c r="M150" s="14"/>
      <c r="N150" s="14">
        <v>0.52933293677724003</v>
      </c>
      <c r="O150" s="14">
        <v>0.48411038888359398</v>
      </c>
      <c r="P150" s="14">
        <v>0.60635943474041798</v>
      </c>
      <c r="Q150" s="14">
        <v>0.33856100990335403</v>
      </c>
      <c r="R150" s="14"/>
      <c r="S150" s="14">
        <v>0.47430530735454401</v>
      </c>
      <c r="T150" s="14">
        <v>0.48889927099138802</v>
      </c>
      <c r="U150" s="14">
        <v>0.70191072793629405</v>
      </c>
      <c r="V150" s="14">
        <v>0.555848947608513</v>
      </c>
      <c r="W150" s="14">
        <v>0.58038330570498398</v>
      </c>
      <c r="X150" s="14">
        <v>0.52337918062264999</v>
      </c>
      <c r="Y150" s="14">
        <v>0.440364370524364</v>
      </c>
      <c r="Z150" s="14">
        <v>0.60115026558326101</v>
      </c>
      <c r="AA150" s="14">
        <v>0.462581263839976</v>
      </c>
      <c r="AB150" s="14">
        <v>0.44294398677749502</v>
      </c>
      <c r="AC150" s="14">
        <v>0.24391593766907799</v>
      </c>
      <c r="AD150" s="14">
        <v>0.62004358721386699</v>
      </c>
      <c r="AE150" s="14"/>
      <c r="AF150" s="14">
        <v>0.54326330129209299</v>
      </c>
      <c r="AG150" s="14">
        <v>0.54050061125076998</v>
      </c>
      <c r="AH150" s="14">
        <v>0.340991806315666</v>
      </c>
      <c r="AI150" s="14">
        <v>0.54087908083902203</v>
      </c>
      <c r="AJ150" s="14"/>
      <c r="AK150" s="14">
        <v>0.60052942731702097</v>
      </c>
      <c r="AL150" s="14">
        <v>0.490737955641315</v>
      </c>
      <c r="AM150" s="14">
        <v>0.51817593337981005</v>
      </c>
      <c r="AN150" s="14">
        <v>0.39560998405504399</v>
      </c>
      <c r="AO150" s="14"/>
      <c r="AP150" s="14">
        <v>0.58420639594202495</v>
      </c>
      <c r="AQ150" s="14">
        <v>0.54885447754968997</v>
      </c>
      <c r="AR150" s="14">
        <v>0.42054052529967301</v>
      </c>
      <c r="AS150" s="14"/>
      <c r="AT150" s="14">
        <v>0.50651470367830598</v>
      </c>
      <c r="AU150" s="14" t="s">
        <v>80</v>
      </c>
      <c r="AV150" s="14"/>
      <c r="AW150" s="14">
        <v>0.53765650169103796</v>
      </c>
      <c r="AX150" s="14">
        <v>0.34549929322603301</v>
      </c>
      <c r="AY150" s="14"/>
      <c r="AZ150" s="14">
        <v>0.54054823461384005</v>
      </c>
      <c r="BA150" s="14">
        <v>0.48010250721009201</v>
      </c>
    </row>
    <row r="151" spans="2:53" x14ac:dyDescent="0.35">
      <c r="B151" t="s">
        <v>142</v>
      </c>
      <c r="C151" s="14">
        <v>0.37831221550688199</v>
      </c>
      <c r="D151" s="14">
        <v>0.37905542401138898</v>
      </c>
      <c r="E151" s="14">
        <v>0.379603739174183</v>
      </c>
      <c r="F151" s="14"/>
      <c r="G151" s="14">
        <v>0.40699511960039297</v>
      </c>
      <c r="H151" s="14">
        <v>0.44190167310789102</v>
      </c>
      <c r="I151" s="14">
        <v>0.39108073230780799</v>
      </c>
      <c r="J151" s="14">
        <v>0.274920977466591</v>
      </c>
      <c r="K151" s="14">
        <v>0.32972079303643398</v>
      </c>
      <c r="L151" s="14">
        <v>0.41216556716573699</v>
      </c>
      <c r="M151" s="14"/>
      <c r="N151" s="14">
        <v>0.37920346235388502</v>
      </c>
      <c r="O151" s="14">
        <v>0.39113691542569201</v>
      </c>
      <c r="P151" s="14">
        <v>0.25695909630009101</v>
      </c>
      <c r="Q151" s="14">
        <v>0.50858302022449098</v>
      </c>
      <c r="R151" s="14"/>
      <c r="S151" s="14">
        <v>0.41811625066338898</v>
      </c>
      <c r="T151" s="14">
        <v>0.37094243509976399</v>
      </c>
      <c r="U151" s="14">
        <v>0.22343133234064999</v>
      </c>
      <c r="V151" s="14">
        <v>0.38077155071503599</v>
      </c>
      <c r="W151" s="14">
        <v>0.29480436519826397</v>
      </c>
      <c r="X151" s="14">
        <v>0.397316523510996</v>
      </c>
      <c r="Y151" s="14">
        <v>0.36424977315453699</v>
      </c>
      <c r="Z151" s="14">
        <v>0.39884973441673899</v>
      </c>
      <c r="AA151" s="14">
        <v>0.47164238902553801</v>
      </c>
      <c r="AB151" s="14">
        <v>0.40732958951116499</v>
      </c>
      <c r="AC151" s="14">
        <v>0.11394219691530801</v>
      </c>
      <c r="AD151" s="14">
        <v>0.37995641278613301</v>
      </c>
      <c r="AE151" s="14"/>
      <c r="AF151" s="14">
        <v>0.35986295398086798</v>
      </c>
      <c r="AG151" s="14">
        <v>0.34903266328021099</v>
      </c>
      <c r="AH151" s="14">
        <v>0.48401129910788998</v>
      </c>
      <c r="AI151" s="14">
        <v>0.288722251611084</v>
      </c>
      <c r="AJ151" s="14"/>
      <c r="AK151" s="14">
        <v>0.32397000966467798</v>
      </c>
      <c r="AL151" s="14">
        <v>0.41461268712079102</v>
      </c>
      <c r="AM151" s="14">
        <v>0.36565750556507198</v>
      </c>
      <c r="AN151" s="14">
        <v>0.45989406804298499</v>
      </c>
      <c r="AO151" s="14"/>
      <c r="AP151" s="14">
        <v>0.306374715642111</v>
      </c>
      <c r="AQ151" s="14">
        <v>0.36622272878534401</v>
      </c>
      <c r="AR151" s="14">
        <v>0.50442696771162598</v>
      </c>
      <c r="AS151" s="14"/>
      <c r="AT151" s="14">
        <v>0.37831221550688199</v>
      </c>
      <c r="AU151" s="14" t="s">
        <v>80</v>
      </c>
      <c r="AV151" s="14"/>
      <c r="AW151" s="14">
        <v>0.37780692917279302</v>
      </c>
      <c r="AX151" s="14">
        <v>0.23856763209749901</v>
      </c>
      <c r="AY151" s="14"/>
      <c r="AZ151" s="14">
        <v>0.339487561475944</v>
      </c>
      <c r="BA151" s="14">
        <v>0.40844262989197599</v>
      </c>
    </row>
    <row r="152" spans="2:53" x14ac:dyDescent="0.35">
      <c r="B152" t="s">
        <v>143</v>
      </c>
      <c r="C152" s="14">
        <v>7.6203944893860898E-2</v>
      </c>
      <c r="D152" s="14">
        <v>8.7464734839249006E-2</v>
      </c>
      <c r="E152" s="14">
        <v>6.0364747020497801E-2</v>
      </c>
      <c r="F152" s="14"/>
      <c r="G152" s="14">
        <v>0.13943140323369399</v>
      </c>
      <c r="H152" s="14">
        <v>2.7261886701608101E-2</v>
      </c>
      <c r="I152" s="14">
        <v>4.4854128267450201E-2</v>
      </c>
      <c r="J152" s="14">
        <v>0.11376103598572999</v>
      </c>
      <c r="K152" s="14">
        <v>9.0089403033392995E-2</v>
      </c>
      <c r="L152" s="14">
        <v>7.1899335563164399E-2</v>
      </c>
      <c r="M152" s="14"/>
      <c r="N152" s="14">
        <v>7.5711853137756704E-2</v>
      </c>
      <c r="O152" s="14">
        <v>6.2011973845972602E-2</v>
      </c>
      <c r="P152" s="14">
        <v>8.6851840147184098E-2</v>
      </c>
      <c r="Q152" s="14">
        <v>9.6354325898512796E-2</v>
      </c>
      <c r="R152" s="14"/>
      <c r="S152" s="14">
        <v>9.4758225648091499E-2</v>
      </c>
      <c r="T152" s="14">
        <v>0.10932834739705601</v>
      </c>
      <c r="U152" s="14">
        <v>7.4657939723055802E-2</v>
      </c>
      <c r="V152" s="14">
        <v>2.8944397819393598E-2</v>
      </c>
      <c r="W152" s="14">
        <v>0.12481232909675199</v>
      </c>
      <c r="X152" s="14">
        <v>3.11301378040299E-2</v>
      </c>
      <c r="Y152" s="14">
        <v>6.5124779209359995E-2</v>
      </c>
      <c r="Z152" s="14">
        <v>0</v>
      </c>
      <c r="AA152" s="14">
        <v>4.3890842463164097E-2</v>
      </c>
      <c r="AB152" s="14">
        <v>0.114296707180486</v>
      </c>
      <c r="AC152" s="14">
        <v>0.130849620741853</v>
      </c>
      <c r="AD152" s="14">
        <v>0</v>
      </c>
      <c r="AE152" s="14"/>
      <c r="AF152" s="14">
        <v>7.1544530583152396E-2</v>
      </c>
      <c r="AG152" s="14">
        <v>7.2015611245637004E-2</v>
      </c>
      <c r="AH152" s="14">
        <v>9.9300566153053105E-2</v>
      </c>
      <c r="AI152" s="14">
        <v>3.5066032258065101E-2</v>
      </c>
      <c r="AJ152" s="14"/>
      <c r="AK152" s="14">
        <v>4.6540759221882E-2</v>
      </c>
      <c r="AL152" s="14">
        <v>7.4928728243736795E-2</v>
      </c>
      <c r="AM152" s="14">
        <v>9.0866179003385603E-2</v>
      </c>
      <c r="AN152" s="14">
        <v>8.2478326454421699E-2</v>
      </c>
      <c r="AO152" s="14"/>
      <c r="AP152" s="14">
        <v>6.4186495030652505E-2</v>
      </c>
      <c r="AQ152" s="14">
        <v>7.67952765523255E-2</v>
      </c>
      <c r="AR152" s="14">
        <v>5.8690875835371699E-2</v>
      </c>
      <c r="AS152" s="14"/>
      <c r="AT152" s="14">
        <v>7.6203944893860898E-2</v>
      </c>
      <c r="AU152" s="14" t="s">
        <v>80</v>
      </c>
      <c r="AV152" s="14"/>
      <c r="AW152" s="14">
        <v>6.01594688840216E-2</v>
      </c>
      <c r="AX152" s="14">
        <v>0.32352556748948502</v>
      </c>
      <c r="AY152" s="14"/>
      <c r="AZ152" s="14">
        <v>6.9299774847197695E-2</v>
      </c>
      <c r="BA152" s="14">
        <v>8.1562022375384596E-2</v>
      </c>
    </row>
    <row r="153" spans="2:53" x14ac:dyDescent="0.35">
      <c r="B153" t="s">
        <v>144</v>
      </c>
      <c r="C153" s="14">
        <v>9.9636179888579895E-3</v>
      </c>
      <c r="D153" s="14">
        <v>1.2777188508964799E-2</v>
      </c>
      <c r="E153" s="14">
        <v>5.9492851965617004E-3</v>
      </c>
      <c r="F153" s="14"/>
      <c r="G153" s="14">
        <v>0</v>
      </c>
      <c r="H153" s="14">
        <v>0</v>
      </c>
      <c r="I153" s="14">
        <v>3.2274878690718101E-2</v>
      </c>
      <c r="J153" s="14">
        <v>0</v>
      </c>
      <c r="K153" s="14">
        <v>1.3895960824560001E-2</v>
      </c>
      <c r="L153" s="14">
        <v>1.0952395787894699E-2</v>
      </c>
      <c r="M153" s="14"/>
      <c r="N153" s="14">
        <v>1.05783906143393E-2</v>
      </c>
      <c r="O153" s="14">
        <v>1.0180940714800199E-2</v>
      </c>
      <c r="P153" s="14">
        <v>1.58715088720188E-2</v>
      </c>
      <c r="Q153" s="14">
        <v>0</v>
      </c>
      <c r="R153" s="14"/>
      <c r="S153" s="14">
        <v>1.28202163339754E-2</v>
      </c>
      <c r="T153" s="14">
        <v>0</v>
      </c>
      <c r="U153" s="14">
        <v>0</v>
      </c>
      <c r="V153" s="14">
        <v>0</v>
      </c>
      <c r="W153" s="14">
        <v>0</v>
      </c>
      <c r="X153" s="14">
        <v>0</v>
      </c>
      <c r="Y153" s="14">
        <v>3.2171472877172501E-2</v>
      </c>
      <c r="Z153" s="14">
        <v>0</v>
      </c>
      <c r="AA153" s="14">
        <v>2.1885504671322002E-2</v>
      </c>
      <c r="AB153" s="14">
        <v>3.5429716530854402E-2</v>
      </c>
      <c r="AC153" s="14">
        <v>0</v>
      </c>
      <c r="AD153" s="14">
        <v>0</v>
      </c>
      <c r="AE153" s="14"/>
      <c r="AF153" s="14">
        <v>0</v>
      </c>
      <c r="AG153" s="14">
        <v>7.9140708606909096E-3</v>
      </c>
      <c r="AH153" s="14">
        <v>2.4506383336794699E-2</v>
      </c>
      <c r="AI153" s="14">
        <v>7.0801893698183502E-2</v>
      </c>
      <c r="AJ153" s="14"/>
      <c r="AK153" s="14">
        <v>0</v>
      </c>
      <c r="AL153" s="14">
        <v>6.9109735491355399E-3</v>
      </c>
      <c r="AM153" s="14">
        <v>0</v>
      </c>
      <c r="AN153" s="14">
        <v>2.0077956705232099E-2</v>
      </c>
      <c r="AO153" s="14"/>
      <c r="AP153" s="14">
        <v>0</v>
      </c>
      <c r="AQ153" s="14">
        <v>0</v>
      </c>
      <c r="AR153" s="14">
        <v>0</v>
      </c>
      <c r="AS153" s="14"/>
      <c r="AT153" s="14">
        <v>9.9636179888579895E-3</v>
      </c>
      <c r="AU153" s="14" t="s">
        <v>80</v>
      </c>
      <c r="AV153" s="14"/>
      <c r="AW153" s="14">
        <v>5.8368336257497303E-3</v>
      </c>
      <c r="AX153" s="14">
        <v>4.47685340862434E-2</v>
      </c>
      <c r="AY153" s="14"/>
      <c r="AZ153" s="14">
        <v>1.0957516167359399E-2</v>
      </c>
      <c r="BA153" s="14">
        <v>9.1922894420285502E-3</v>
      </c>
    </row>
    <row r="154" spans="2:53" x14ac:dyDescent="0.35">
      <c r="B154" t="s">
        <v>71</v>
      </c>
      <c r="C154" s="14">
        <v>2.90055179320934E-2</v>
      </c>
      <c r="D154" s="14">
        <v>1.5645279280245498E-2</v>
      </c>
      <c r="E154" s="14">
        <v>4.8545356741049199E-2</v>
      </c>
      <c r="F154" s="14"/>
      <c r="G154" s="14">
        <v>0</v>
      </c>
      <c r="H154" s="14">
        <v>1.26446181932776E-2</v>
      </c>
      <c r="I154" s="14">
        <v>4.4302847564683501E-2</v>
      </c>
      <c r="J154" s="14">
        <v>0</v>
      </c>
      <c r="K154" s="14">
        <v>4.0305890183074997E-2</v>
      </c>
      <c r="L154" s="14">
        <v>5.8995983078056702E-2</v>
      </c>
      <c r="M154" s="14"/>
      <c r="N154" s="14">
        <v>5.1733571167797204E-3</v>
      </c>
      <c r="O154" s="14">
        <v>5.2559781129941099E-2</v>
      </c>
      <c r="P154" s="14">
        <v>3.3958119940288599E-2</v>
      </c>
      <c r="Q154" s="14">
        <v>5.6501643973642303E-2</v>
      </c>
      <c r="R154" s="14"/>
      <c r="S154" s="14">
        <v>0</v>
      </c>
      <c r="T154" s="14">
        <v>3.08299465117917E-2</v>
      </c>
      <c r="U154" s="14">
        <v>0</v>
      </c>
      <c r="V154" s="14">
        <v>3.4435103857057302E-2</v>
      </c>
      <c r="W154" s="14">
        <v>0</v>
      </c>
      <c r="X154" s="14">
        <v>4.8174158062323599E-2</v>
      </c>
      <c r="Y154" s="14">
        <v>9.8089604234566197E-2</v>
      </c>
      <c r="Z154" s="14">
        <v>0</v>
      </c>
      <c r="AA154" s="14">
        <v>0</v>
      </c>
      <c r="AB154" s="14">
        <v>0</v>
      </c>
      <c r="AC154" s="14">
        <v>0.511292244673761</v>
      </c>
      <c r="AD154" s="14">
        <v>0</v>
      </c>
      <c r="AE154" s="14"/>
      <c r="AF154" s="14">
        <v>2.5329214143886999E-2</v>
      </c>
      <c r="AG154" s="14">
        <v>3.05370433626913E-2</v>
      </c>
      <c r="AH154" s="14">
        <v>5.1189945086595703E-2</v>
      </c>
      <c r="AI154" s="14">
        <v>6.4530741593646093E-2</v>
      </c>
      <c r="AJ154" s="14"/>
      <c r="AK154" s="14">
        <v>2.8959803796418101E-2</v>
      </c>
      <c r="AL154" s="14">
        <v>1.2809655445021301E-2</v>
      </c>
      <c r="AM154" s="14">
        <v>2.5300382051732399E-2</v>
      </c>
      <c r="AN154" s="14">
        <v>4.1939664742317098E-2</v>
      </c>
      <c r="AO154" s="14"/>
      <c r="AP154" s="14">
        <v>4.52323933852119E-2</v>
      </c>
      <c r="AQ154" s="14">
        <v>8.1275171126409199E-3</v>
      </c>
      <c r="AR154" s="14">
        <v>1.63416311533289E-2</v>
      </c>
      <c r="AS154" s="14"/>
      <c r="AT154" s="14">
        <v>2.90055179320934E-2</v>
      </c>
      <c r="AU154" s="14" t="s">
        <v>80</v>
      </c>
      <c r="AV154" s="14"/>
      <c r="AW154" s="14">
        <v>1.8540266626398301E-2</v>
      </c>
      <c r="AX154" s="14">
        <v>4.76389731007398E-2</v>
      </c>
      <c r="AY154" s="14"/>
      <c r="AZ154" s="14">
        <v>3.9706912895658697E-2</v>
      </c>
      <c r="BA154" s="14">
        <v>2.0700551080518902E-2</v>
      </c>
    </row>
    <row r="155" spans="2:53" x14ac:dyDescent="0.35">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row>
    <row r="156" spans="2:53" x14ac:dyDescent="0.35">
      <c r="B156" s="6" t="s">
        <v>159</v>
      </c>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row>
    <row r="157" spans="2:53" x14ac:dyDescent="0.35">
      <c r="B157" s="33" t="s">
        <v>561</v>
      </c>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row>
    <row r="158" spans="2:53" x14ac:dyDescent="0.35">
      <c r="B158" t="s">
        <v>153</v>
      </c>
      <c r="C158" s="14">
        <v>0.62445609195437801</v>
      </c>
      <c r="D158" s="14">
        <v>0.63492015787336098</v>
      </c>
      <c r="E158" s="14">
        <v>0.61157309260032</v>
      </c>
      <c r="F158" s="14"/>
      <c r="G158" s="14">
        <v>0.46359791493375702</v>
      </c>
      <c r="H158" s="14">
        <v>0.57632737120861899</v>
      </c>
      <c r="I158" s="14">
        <v>0.57836898154985505</v>
      </c>
      <c r="J158" s="14">
        <v>0.64309723213868097</v>
      </c>
      <c r="K158" s="14">
        <v>0.66183007304891195</v>
      </c>
      <c r="L158" s="14">
        <v>0.74234167785934502</v>
      </c>
      <c r="M158" s="14"/>
      <c r="N158" s="14">
        <v>0.627170870918208</v>
      </c>
      <c r="O158" s="14">
        <v>0.64589204475228501</v>
      </c>
      <c r="P158" s="14">
        <v>0.62734489931382498</v>
      </c>
      <c r="Q158" s="14">
        <v>0.57853792445921404</v>
      </c>
      <c r="R158" s="14"/>
      <c r="S158" s="14">
        <v>0.55307550045887399</v>
      </c>
      <c r="T158" s="14">
        <v>0.62748955731644596</v>
      </c>
      <c r="U158" s="14">
        <v>0.64379547305250595</v>
      </c>
      <c r="V158" s="14">
        <v>0.70893062286390196</v>
      </c>
      <c r="W158" s="14">
        <v>0.56619407399423205</v>
      </c>
      <c r="X158" s="14">
        <v>0.58328444704734905</v>
      </c>
      <c r="Y158" s="14">
        <v>0.612330712947456</v>
      </c>
      <c r="Z158" s="14">
        <v>0.63445763872177396</v>
      </c>
      <c r="AA158" s="14">
        <v>0.70782046568611501</v>
      </c>
      <c r="AB158" s="14">
        <v>0.62223557221292702</v>
      </c>
      <c r="AC158" s="14">
        <v>0.65838137493771598</v>
      </c>
      <c r="AD158" s="14">
        <v>0.64949338692187997</v>
      </c>
      <c r="AE158" s="14"/>
      <c r="AF158" s="14">
        <v>0.69317442177962396</v>
      </c>
      <c r="AG158" s="14">
        <v>0.580351666093465</v>
      </c>
      <c r="AH158" s="14">
        <v>0.70292241223213303</v>
      </c>
      <c r="AI158" s="14">
        <v>0.55489436342601295</v>
      </c>
      <c r="AJ158" s="14"/>
      <c r="AK158" s="14">
        <v>0.68306557196764095</v>
      </c>
      <c r="AL158" s="14">
        <v>0.59660357250416496</v>
      </c>
      <c r="AM158" s="14">
        <v>0.59929480255844803</v>
      </c>
      <c r="AN158" s="14">
        <v>0.69647494081309402</v>
      </c>
      <c r="AO158" s="14"/>
      <c r="AP158" s="14">
        <v>0.68450690631841304</v>
      </c>
      <c r="AQ158" s="14">
        <v>0.579174175724114</v>
      </c>
      <c r="AR158" s="14">
        <v>0.63090104051477602</v>
      </c>
      <c r="AS158" s="14"/>
      <c r="AT158" s="14">
        <v>0.62445609195437801</v>
      </c>
      <c r="AU158" s="14" t="s">
        <v>80</v>
      </c>
      <c r="AV158" s="14"/>
      <c r="AW158" s="14">
        <v>0.64755637572325597</v>
      </c>
      <c r="AX158" s="14">
        <v>0.52907668213818704</v>
      </c>
      <c r="AY158" s="14"/>
      <c r="AZ158" s="14">
        <v>0.69205597231870397</v>
      </c>
      <c r="BA158" s="14">
        <v>0.56952269856951099</v>
      </c>
    </row>
    <row r="159" spans="2:53" x14ac:dyDescent="0.35">
      <c r="B159" t="s">
        <v>154</v>
      </c>
      <c r="C159" s="14">
        <v>0.29003508091039798</v>
      </c>
      <c r="D159" s="14">
        <v>0.27914790269918899</v>
      </c>
      <c r="E159" s="14">
        <v>0.30312101037000999</v>
      </c>
      <c r="F159" s="14"/>
      <c r="G159" s="14">
        <v>0.37984827886273698</v>
      </c>
      <c r="H159" s="14">
        <v>0.32065406775298799</v>
      </c>
      <c r="I159" s="14">
        <v>0.32337793218723998</v>
      </c>
      <c r="J159" s="14">
        <v>0.25752856524601098</v>
      </c>
      <c r="K159" s="14">
        <v>0.291227547089908</v>
      </c>
      <c r="L159" s="14">
        <v>0.21581891707463</v>
      </c>
      <c r="M159" s="14"/>
      <c r="N159" s="14">
        <v>0.31084977098525801</v>
      </c>
      <c r="O159" s="14">
        <v>0.28757269676840203</v>
      </c>
      <c r="P159" s="14">
        <v>0.29619933536817999</v>
      </c>
      <c r="Q159" s="14">
        <v>0.230013077728806</v>
      </c>
      <c r="R159" s="14"/>
      <c r="S159" s="14">
        <v>0.34631476736543898</v>
      </c>
      <c r="T159" s="14">
        <v>0.34231915407963398</v>
      </c>
      <c r="U159" s="14">
        <v>0.239479410081922</v>
      </c>
      <c r="V159" s="14">
        <v>0.25460248632134902</v>
      </c>
      <c r="W159" s="14">
        <v>0.29618310826385202</v>
      </c>
      <c r="X159" s="14">
        <v>0.3110107886547</v>
      </c>
      <c r="Y159" s="14">
        <v>0.31781140560815002</v>
      </c>
      <c r="Z159" s="14">
        <v>0.29331653382701101</v>
      </c>
      <c r="AA159" s="14">
        <v>0.21933593109076299</v>
      </c>
      <c r="AB159" s="14">
        <v>0.27811312293370499</v>
      </c>
      <c r="AC159" s="14">
        <v>0.18501848188298201</v>
      </c>
      <c r="AD159" s="14">
        <v>0.26611766566596901</v>
      </c>
      <c r="AE159" s="14"/>
      <c r="AF159" s="14">
        <v>0.272692399145607</v>
      </c>
      <c r="AG159" s="14">
        <v>0.31949529199420001</v>
      </c>
      <c r="AH159" s="14">
        <v>0.25088433172761598</v>
      </c>
      <c r="AI159" s="14">
        <v>0.25551211022255099</v>
      </c>
      <c r="AJ159" s="14"/>
      <c r="AK159" s="14">
        <v>0.28729144042305399</v>
      </c>
      <c r="AL159" s="14">
        <v>0.31246658710576802</v>
      </c>
      <c r="AM159" s="14">
        <v>0.25855147120730698</v>
      </c>
      <c r="AN159" s="14">
        <v>0.29125994887817502</v>
      </c>
      <c r="AO159" s="14"/>
      <c r="AP159" s="14">
        <v>0.29417646730387698</v>
      </c>
      <c r="AQ159" s="14">
        <v>0.32648179211952399</v>
      </c>
      <c r="AR159" s="14">
        <v>0.242060075883787</v>
      </c>
      <c r="AS159" s="14"/>
      <c r="AT159" s="14">
        <v>0.29003508091039798</v>
      </c>
      <c r="AU159" s="14" t="s">
        <v>80</v>
      </c>
      <c r="AV159" s="14"/>
      <c r="AW159" s="14">
        <v>0.28782487006211099</v>
      </c>
      <c r="AX159" s="14">
        <v>0.29930120732848697</v>
      </c>
      <c r="AY159" s="14"/>
      <c r="AZ159" s="14">
        <v>0.24821479104256</v>
      </c>
      <c r="BA159" s="14">
        <v>0.32401931908357001</v>
      </c>
    </row>
    <row r="160" spans="2:53" x14ac:dyDescent="0.35">
      <c r="B160" t="s">
        <v>155</v>
      </c>
      <c r="C160" s="14">
        <v>5.09491432704164E-2</v>
      </c>
      <c r="D160" s="14">
        <v>5.3880863165547299E-2</v>
      </c>
      <c r="E160" s="14">
        <v>4.78328804812558E-2</v>
      </c>
      <c r="F160" s="14"/>
      <c r="G160" s="14">
        <v>9.4250052185593194E-2</v>
      </c>
      <c r="H160" s="14">
        <v>6.9472986939225295E-2</v>
      </c>
      <c r="I160" s="14">
        <v>4.1797508599980798E-2</v>
      </c>
      <c r="J160" s="14">
        <v>7.0386406384834996E-2</v>
      </c>
      <c r="K160" s="14">
        <v>1.9250378170481398E-2</v>
      </c>
      <c r="L160" s="14">
        <v>2.9137143720505701E-2</v>
      </c>
      <c r="M160" s="14"/>
      <c r="N160" s="14">
        <v>3.7760835926656397E-2</v>
      </c>
      <c r="O160" s="14">
        <v>4.9100435328069701E-2</v>
      </c>
      <c r="P160" s="14">
        <v>5.1278747327130801E-2</v>
      </c>
      <c r="Q160" s="14">
        <v>9.0510171309918203E-2</v>
      </c>
      <c r="R160" s="14"/>
      <c r="S160" s="14">
        <v>4.5672772128244103E-2</v>
      </c>
      <c r="T160" s="14">
        <v>2.0264780378581999E-2</v>
      </c>
      <c r="U160" s="14">
        <v>6.4793099079523894E-2</v>
      </c>
      <c r="V160" s="14">
        <v>2.0726105296468102E-2</v>
      </c>
      <c r="W160" s="14">
        <v>7.1552731613215195E-2</v>
      </c>
      <c r="X160" s="14">
        <v>7.4439065596185003E-2</v>
      </c>
      <c r="Y160" s="14">
        <v>6.9857881444394795E-2</v>
      </c>
      <c r="Z160" s="14">
        <v>3.6662604638231698E-2</v>
      </c>
      <c r="AA160" s="14">
        <v>3.7042974678694898E-2</v>
      </c>
      <c r="AB160" s="14">
        <v>4.9315327907809597E-2</v>
      </c>
      <c r="AC160" s="14">
        <v>0.12685971714345001</v>
      </c>
      <c r="AD160" s="14">
        <v>8.4388947412150903E-2</v>
      </c>
      <c r="AE160" s="14"/>
      <c r="AF160" s="14">
        <v>2.6561401869837999E-2</v>
      </c>
      <c r="AG160" s="14">
        <v>5.3640715122661102E-2</v>
      </c>
      <c r="AH160" s="14">
        <v>3.1142851282653899E-2</v>
      </c>
      <c r="AI160" s="14">
        <v>8.6544469605207897E-2</v>
      </c>
      <c r="AJ160" s="14"/>
      <c r="AK160" s="14">
        <v>1.7523648493747199E-2</v>
      </c>
      <c r="AL160" s="14">
        <v>6.2298813302556898E-2</v>
      </c>
      <c r="AM160" s="14">
        <v>9.65054565458454E-2</v>
      </c>
      <c r="AN160" s="14">
        <v>0</v>
      </c>
      <c r="AO160" s="14"/>
      <c r="AP160" s="14">
        <v>1.33438864410309E-2</v>
      </c>
      <c r="AQ160" s="14">
        <v>6.2430540847647202E-2</v>
      </c>
      <c r="AR160" s="14">
        <v>7.2670940176668503E-2</v>
      </c>
      <c r="AS160" s="14"/>
      <c r="AT160" s="14">
        <v>5.09491432704164E-2</v>
      </c>
      <c r="AU160" s="14" t="s">
        <v>80</v>
      </c>
      <c r="AV160" s="14"/>
      <c r="AW160" s="14">
        <v>4.3328102098587597E-2</v>
      </c>
      <c r="AX160" s="14">
        <v>8.8415450228656794E-2</v>
      </c>
      <c r="AY160" s="14"/>
      <c r="AZ160" s="14">
        <v>2.8059492249917901E-2</v>
      </c>
      <c r="BA160" s="14">
        <v>6.9549859679597203E-2</v>
      </c>
    </row>
    <row r="161" spans="2:53" x14ac:dyDescent="0.35">
      <c r="B161" t="s">
        <v>156</v>
      </c>
      <c r="C161" s="14">
        <v>2.0444881445570599E-2</v>
      </c>
      <c r="D161" s="14">
        <v>1.8677072183442001E-2</v>
      </c>
      <c r="E161" s="14">
        <v>2.2485554046422801E-2</v>
      </c>
      <c r="F161" s="14"/>
      <c r="G161" s="14">
        <v>6.2303754017912598E-2</v>
      </c>
      <c r="H161" s="14">
        <v>9.0873541632510296E-3</v>
      </c>
      <c r="I161" s="14">
        <v>4.07166852446149E-2</v>
      </c>
      <c r="J161" s="14">
        <v>0</v>
      </c>
      <c r="K161" s="14">
        <v>1.8801960761723701E-2</v>
      </c>
      <c r="L161" s="14">
        <v>6.6909615897814499E-3</v>
      </c>
      <c r="M161" s="14"/>
      <c r="N161" s="14">
        <v>1.4292185342147099E-2</v>
      </c>
      <c r="O161" s="14">
        <v>5.5760632205980503E-3</v>
      </c>
      <c r="P161" s="14">
        <v>2.5177017990864001E-2</v>
      </c>
      <c r="Q161" s="14">
        <v>5.47883202494708E-2</v>
      </c>
      <c r="R161" s="14"/>
      <c r="S161" s="14">
        <v>3.2428799147280203E-2</v>
      </c>
      <c r="T161" s="14">
        <v>0</v>
      </c>
      <c r="U161" s="14">
        <v>5.1932017786047301E-2</v>
      </c>
      <c r="V161" s="14">
        <v>1.5740785518281099E-2</v>
      </c>
      <c r="W161" s="14">
        <v>4.6741296336283503E-2</v>
      </c>
      <c r="X161" s="14">
        <v>3.1265698701766001E-2</v>
      </c>
      <c r="Y161" s="14">
        <v>0</v>
      </c>
      <c r="Z161" s="14">
        <v>3.5563222812982999E-2</v>
      </c>
      <c r="AA161" s="14">
        <v>0</v>
      </c>
      <c r="AB161" s="14">
        <v>2.4934861083619898E-2</v>
      </c>
      <c r="AC161" s="14">
        <v>0</v>
      </c>
      <c r="AD161" s="14">
        <v>0</v>
      </c>
      <c r="AE161" s="14"/>
      <c r="AF161" s="14">
        <v>3.6541820410782699E-3</v>
      </c>
      <c r="AG161" s="14">
        <v>2.36123183019505E-2</v>
      </c>
      <c r="AH161" s="14">
        <v>0</v>
      </c>
      <c r="AI161" s="14">
        <v>8.6612858576096893E-2</v>
      </c>
      <c r="AJ161" s="14"/>
      <c r="AK161" s="14">
        <v>5.8488608614851697E-3</v>
      </c>
      <c r="AL161" s="14">
        <v>1.6774442472266098E-2</v>
      </c>
      <c r="AM161" s="14">
        <v>3.45618100824263E-2</v>
      </c>
      <c r="AN161" s="14">
        <v>0</v>
      </c>
      <c r="AO161" s="14"/>
      <c r="AP161" s="14">
        <v>7.9727399366799692E-3</v>
      </c>
      <c r="AQ161" s="14">
        <v>1.6233281725947499E-2</v>
      </c>
      <c r="AR161" s="14">
        <v>3.9230577501338598E-2</v>
      </c>
      <c r="AS161" s="14"/>
      <c r="AT161" s="14">
        <v>2.0444881445570599E-2</v>
      </c>
      <c r="AU161" s="14" t="s">
        <v>80</v>
      </c>
      <c r="AV161" s="14"/>
      <c r="AW161" s="14">
        <v>1.4796716973858801E-2</v>
      </c>
      <c r="AX161" s="14">
        <v>3.1006046391252401E-2</v>
      </c>
      <c r="AY161" s="14"/>
      <c r="AZ161" s="14">
        <v>2.25940199687477E-2</v>
      </c>
      <c r="BA161" s="14">
        <v>1.8698436462295701E-2</v>
      </c>
    </row>
    <row r="162" spans="2:53" x14ac:dyDescent="0.35">
      <c r="B162" t="s">
        <v>157</v>
      </c>
      <c r="C162" s="14">
        <v>8.4738347329427408E-3</v>
      </c>
      <c r="D162" s="14">
        <v>1.0741203949694E-2</v>
      </c>
      <c r="E162" s="14">
        <v>5.9660650649465598E-3</v>
      </c>
      <c r="F162" s="14"/>
      <c r="G162" s="14">
        <v>0</v>
      </c>
      <c r="H162" s="14">
        <v>2.4458219935917201E-2</v>
      </c>
      <c r="I162" s="14">
        <v>1.5738892418308399E-2</v>
      </c>
      <c r="J162" s="14">
        <v>0</v>
      </c>
      <c r="K162" s="14">
        <v>8.8900409289746594E-3</v>
      </c>
      <c r="L162" s="14">
        <v>0</v>
      </c>
      <c r="M162" s="14"/>
      <c r="N162" s="14">
        <v>9.9263368277312195E-3</v>
      </c>
      <c r="O162" s="14">
        <v>0</v>
      </c>
      <c r="P162" s="14">
        <v>0</v>
      </c>
      <c r="Q162" s="14">
        <v>2.8296879093287701E-2</v>
      </c>
      <c r="R162" s="14"/>
      <c r="S162" s="14">
        <v>1.48171770850541E-2</v>
      </c>
      <c r="T162" s="14">
        <v>9.9265082253388402E-3</v>
      </c>
      <c r="U162" s="14">
        <v>0</v>
      </c>
      <c r="V162" s="14">
        <v>0</v>
      </c>
      <c r="W162" s="14">
        <v>1.9328789792416701E-2</v>
      </c>
      <c r="X162" s="14">
        <v>0</v>
      </c>
      <c r="Y162" s="14">
        <v>0</v>
      </c>
      <c r="Z162" s="14">
        <v>0</v>
      </c>
      <c r="AA162" s="14">
        <v>1.1947267394661201E-2</v>
      </c>
      <c r="AB162" s="14">
        <v>2.5401115861938699E-2</v>
      </c>
      <c r="AC162" s="14">
        <v>0</v>
      </c>
      <c r="AD162" s="14">
        <v>0</v>
      </c>
      <c r="AE162" s="14"/>
      <c r="AF162" s="14">
        <v>0</v>
      </c>
      <c r="AG162" s="14">
        <v>9.0937396505428401E-3</v>
      </c>
      <c r="AH162" s="14">
        <v>1.50504047575971E-2</v>
      </c>
      <c r="AI162" s="14">
        <v>1.6436198170130999E-2</v>
      </c>
      <c r="AJ162" s="14"/>
      <c r="AK162" s="14">
        <v>0</v>
      </c>
      <c r="AL162" s="14">
        <v>3.8731397358228998E-3</v>
      </c>
      <c r="AM162" s="14">
        <v>1.10864596059725E-2</v>
      </c>
      <c r="AN162" s="14">
        <v>1.22651103087313E-2</v>
      </c>
      <c r="AO162" s="14"/>
      <c r="AP162" s="14">
        <v>0</v>
      </c>
      <c r="AQ162" s="14">
        <v>5.1221869342512301E-3</v>
      </c>
      <c r="AR162" s="14">
        <v>1.5137365923430599E-2</v>
      </c>
      <c r="AS162" s="14"/>
      <c r="AT162" s="14">
        <v>8.4738347329427408E-3</v>
      </c>
      <c r="AU162" s="14" t="s">
        <v>80</v>
      </c>
      <c r="AV162" s="14"/>
      <c r="AW162" s="14">
        <v>4.92283169920064E-3</v>
      </c>
      <c r="AX162" s="14">
        <v>5.22006139134161E-2</v>
      </c>
      <c r="AY162" s="14"/>
      <c r="AZ162" s="14">
        <v>5.8694489919364004E-3</v>
      </c>
      <c r="BA162" s="14">
        <v>1.0590225260050001E-2</v>
      </c>
    </row>
    <row r="163" spans="2:53" x14ac:dyDescent="0.35">
      <c r="B163" t="s">
        <v>71</v>
      </c>
      <c r="C163" s="14">
        <v>5.64096768629387E-3</v>
      </c>
      <c r="D163" s="14">
        <v>2.6328001287670199E-3</v>
      </c>
      <c r="E163" s="14">
        <v>9.0213974370450499E-3</v>
      </c>
      <c r="F163" s="14"/>
      <c r="G163" s="14">
        <v>0</v>
      </c>
      <c r="H163" s="14">
        <v>0</v>
      </c>
      <c r="I163" s="14">
        <v>0</v>
      </c>
      <c r="J163" s="14">
        <v>2.89877962304727E-2</v>
      </c>
      <c r="K163" s="14">
        <v>0</v>
      </c>
      <c r="L163" s="14">
        <v>6.0112997557382501E-3</v>
      </c>
      <c r="M163" s="14"/>
      <c r="N163" s="14">
        <v>0</v>
      </c>
      <c r="O163" s="14">
        <v>1.1858759930645699E-2</v>
      </c>
      <c r="P163" s="14">
        <v>0</v>
      </c>
      <c r="Q163" s="14">
        <v>1.7853627159303199E-2</v>
      </c>
      <c r="R163" s="14"/>
      <c r="S163" s="14">
        <v>7.6909838151087897E-3</v>
      </c>
      <c r="T163" s="14">
        <v>0</v>
      </c>
      <c r="U163" s="14">
        <v>0</v>
      </c>
      <c r="V163" s="14">
        <v>0</v>
      </c>
      <c r="W163" s="14">
        <v>0</v>
      </c>
      <c r="X163" s="14">
        <v>0</v>
      </c>
      <c r="Y163" s="14">
        <v>0</v>
      </c>
      <c r="Z163" s="14">
        <v>0</v>
      </c>
      <c r="AA163" s="14">
        <v>2.3853361149766199E-2</v>
      </c>
      <c r="AB163" s="14">
        <v>0</v>
      </c>
      <c r="AC163" s="14">
        <v>2.97404260358511E-2</v>
      </c>
      <c r="AD163" s="14">
        <v>0</v>
      </c>
      <c r="AE163" s="14"/>
      <c r="AF163" s="14">
        <v>3.9175951638532099E-3</v>
      </c>
      <c r="AG163" s="14">
        <v>1.38062688371799E-2</v>
      </c>
      <c r="AH163" s="14">
        <v>0</v>
      </c>
      <c r="AI163" s="14">
        <v>0</v>
      </c>
      <c r="AJ163" s="14"/>
      <c r="AK163" s="14">
        <v>6.2704782540727901E-3</v>
      </c>
      <c r="AL163" s="14">
        <v>7.9834448794213007E-3</v>
      </c>
      <c r="AM163" s="14">
        <v>0</v>
      </c>
      <c r="AN163" s="14">
        <v>0</v>
      </c>
      <c r="AO163" s="14"/>
      <c r="AP163" s="14">
        <v>0</v>
      </c>
      <c r="AQ163" s="14">
        <v>1.05580226485163E-2</v>
      </c>
      <c r="AR163" s="14">
        <v>0</v>
      </c>
      <c r="AS163" s="14"/>
      <c r="AT163" s="14">
        <v>5.64096768629387E-3</v>
      </c>
      <c r="AU163" s="14" t="s">
        <v>80</v>
      </c>
      <c r="AV163" s="14"/>
      <c r="AW163" s="14">
        <v>1.57110344298574E-3</v>
      </c>
      <c r="AX163" s="14">
        <v>0</v>
      </c>
      <c r="AY163" s="14"/>
      <c r="AZ163" s="14">
        <v>3.2062754281343901E-3</v>
      </c>
      <c r="BA163" s="14">
        <v>7.6194609449764302E-3</v>
      </c>
    </row>
    <row r="164" spans="2:53" x14ac:dyDescent="0.35">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row>
    <row r="165" spans="2:53" x14ac:dyDescent="0.35">
      <c r="B165" s="6" t="s">
        <v>160</v>
      </c>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row>
    <row r="166" spans="2:53" x14ac:dyDescent="0.35">
      <c r="B166" s="33" t="s">
        <v>561</v>
      </c>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row>
    <row r="167" spans="2:53" x14ac:dyDescent="0.35">
      <c r="B167" t="s">
        <v>153</v>
      </c>
      <c r="C167" s="14">
        <v>0.62346426547963196</v>
      </c>
      <c r="D167" s="14">
        <v>0.61172324009207801</v>
      </c>
      <c r="E167" s="14">
        <v>0.63539961891561703</v>
      </c>
      <c r="F167" s="14"/>
      <c r="G167" s="14">
        <v>0.45322424394736899</v>
      </c>
      <c r="H167" s="14">
        <v>0.48354682970472901</v>
      </c>
      <c r="I167" s="14">
        <v>0.62125240019800698</v>
      </c>
      <c r="J167" s="14">
        <v>0.66882000578263701</v>
      </c>
      <c r="K167" s="14">
        <v>0.64639435828763103</v>
      </c>
      <c r="L167" s="14">
        <v>0.77626332915464802</v>
      </c>
      <c r="M167" s="14"/>
      <c r="N167" s="14">
        <v>0.62330907573628502</v>
      </c>
      <c r="O167" s="14">
        <v>0.63747440755333196</v>
      </c>
      <c r="P167" s="14">
        <v>0.63157201521019102</v>
      </c>
      <c r="Q167" s="14">
        <v>0.58175395964969201</v>
      </c>
      <c r="R167" s="14"/>
      <c r="S167" s="14">
        <v>0.54920170926024603</v>
      </c>
      <c r="T167" s="14">
        <v>0.61800551836166495</v>
      </c>
      <c r="U167" s="14">
        <v>0.612336861310664</v>
      </c>
      <c r="V167" s="14">
        <v>0.68590625821458695</v>
      </c>
      <c r="W167" s="14">
        <v>0.58420074291547597</v>
      </c>
      <c r="X167" s="14">
        <v>0.59740635725974101</v>
      </c>
      <c r="Y167" s="14">
        <v>0.54340469181981499</v>
      </c>
      <c r="Z167" s="14">
        <v>0.74590014993202802</v>
      </c>
      <c r="AA167" s="14">
        <v>0.65892001745703699</v>
      </c>
      <c r="AB167" s="14">
        <v>0.67933358646020803</v>
      </c>
      <c r="AC167" s="14">
        <v>0.75606342410086003</v>
      </c>
      <c r="AD167" s="14">
        <v>0.67027986742394896</v>
      </c>
      <c r="AE167" s="14"/>
      <c r="AF167" s="14">
        <v>0.66496051852676297</v>
      </c>
      <c r="AG167" s="14">
        <v>0.58589516083669702</v>
      </c>
      <c r="AH167" s="14">
        <v>0.68249799860550098</v>
      </c>
      <c r="AI167" s="14">
        <v>0.60683411658553399</v>
      </c>
      <c r="AJ167" s="14"/>
      <c r="AK167" s="14">
        <v>0.68772293264054796</v>
      </c>
      <c r="AL167" s="14">
        <v>0.61121414097646598</v>
      </c>
      <c r="AM167" s="14">
        <v>0.691615455619492</v>
      </c>
      <c r="AN167" s="14">
        <v>0.58772581229922805</v>
      </c>
      <c r="AO167" s="14"/>
      <c r="AP167" s="14">
        <v>0.66160607012653005</v>
      </c>
      <c r="AQ167" s="14">
        <v>0.59245972868306696</v>
      </c>
      <c r="AR167" s="14">
        <v>0.66119258363408395</v>
      </c>
      <c r="AS167" s="14"/>
      <c r="AT167" s="14">
        <v>0.62346426547963196</v>
      </c>
      <c r="AU167" s="14" t="s">
        <v>80</v>
      </c>
      <c r="AV167" s="14"/>
      <c r="AW167" s="14">
        <v>0.65116597021426004</v>
      </c>
      <c r="AX167" s="14">
        <v>0.35450343525954903</v>
      </c>
      <c r="AY167" s="14"/>
      <c r="AZ167" s="14">
        <v>0.68551062213702896</v>
      </c>
      <c r="BA167" s="14">
        <v>0.57304380763282703</v>
      </c>
    </row>
    <row r="168" spans="2:53" x14ac:dyDescent="0.35">
      <c r="B168" t="s">
        <v>154</v>
      </c>
      <c r="C168" s="14">
        <v>0.29111816683319602</v>
      </c>
      <c r="D168" s="14">
        <v>0.29867114924736898</v>
      </c>
      <c r="E168" s="14">
        <v>0.28359457869757998</v>
      </c>
      <c r="F168" s="14"/>
      <c r="G168" s="14">
        <v>0.39326127469497302</v>
      </c>
      <c r="H168" s="14">
        <v>0.39144385179781399</v>
      </c>
      <c r="I168" s="14">
        <v>0.27446510303120802</v>
      </c>
      <c r="J168" s="14">
        <v>0.27114946619677499</v>
      </c>
      <c r="K168" s="14">
        <v>0.30778868318501001</v>
      </c>
      <c r="L168" s="14">
        <v>0.177094446401726</v>
      </c>
      <c r="M168" s="14"/>
      <c r="N168" s="14">
        <v>0.28090365270822998</v>
      </c>
      <c r="O168" s="14">
        <v>0.29026157987317702</v>
      </c>
      <c r="P168" s="14">
        <v>0.32615412660708498</v>
      </c>
      <c r="Q168" s="14">
        <v>0.28356762592463902</v>
      </c>
      <c r="R168" s="14"/>
      <c r="S168" s="14">
        <v>0.35189273181764302</v>
      </c>
      <c r="T168" s="14">
        <v>0.29170024151952401</v>
      </c>
      <c r="U168" s="14">
        <v>0.32235354026130703</v>
      </c>
      <c r="V168" s="14">
        <v>0.28032530310958897</v>
      </c>
      <c r="W168" s="14">
        <v>0.23718374729168901</v>
      </c>
      <c r="X168" s="14">
        <v>0.33042731677921</v>
      </c>
      <c r="Y168" s="14">
        <v>0.33691370981542901</v>
      </c>
      <c r="Z168" s="14">
        <v>0.10875621625381</v>
      </c>
      <c r="AA168" s="14">
        <v>0.26893088892880501</v>
      </c>
      <c r="AB168" s="14">
        <v>0.27009361203277199</v>
      </c>
      <c r="AC168" s="14">
        <v>0.21075381698923201</v>
      </c>
      <c r="AD168" s="14">
        <v>0.24533118516390001</v>
      </c>
      <c r="AE168" s="14"/>
      <c r="AF168" s="14">
        <v>0.290673440352886</v>
      </c>
      <c r="AG168" s="14">
        <v>0.30550043148751199</v>
      </c>
      <c r="AH168" s="14">
        <v>0.25486564989246802</v>
      </c>
      <c r="AI168" s="14">
        <v>0.273429993882912</v>
      </c>
      <c r="AJ168" s="14"/>
      <c r="AK168" s="14">
        <v>0.25308598477927902</v>
      </c>
      <c r="AL168" s="14">
        <v>0.28626244296481701</v>
      </c>
      <c r="AM168" s="14">
        <v>0.22508509851101</v>
      </c>
      <c r="AN168" s="14">
        <v>0.33223161042515997</v>
      </c>
      <c r="AO168" s="14"/>
      <c r="AP168" s="14">
        <v>0.29654257681027402</v>
      </c>
      <c r="AQ168" s="14">
        <v>0.29779346428129899</v>
      </c>
      <c r="AR168" s="14">
        <v>0.25360598300484299</v>
      </c>
      <c r="AS168" s="14"/>
      <c r="AT168" s="14">
        <v>0.29111816683319602</v>
      </c>
      <c r="AU168" s="14" t="s">
        <v>80</v>
      </c>
      <c r="AV168" s="14"/>
      <c r="AW168" s="14">
        <v>0.27791804319298302</v>
      </c>
      <c r="AX168" s="14">
        <v>0.50045184289931099</v>
      </c>
      <c r="AY168" s="14"/>
      <c r="AZ168" s="14">
        <v>0.27107547784054897</v>
      </c>
      <c r="BA168" s="14">
        <v>0.30740536901446802</v>
      </c>
    </row>
    <row r="169" spans="2:53" x14ac:dyDescent="0.35">
      <c r="B169" t="s">
        <v>155</v>
      </c>
      <c r="C169" s="14">
        <v>4.8229081332800898E-2</v>
      </c>
      <c r="D169" s="14">
        <v>5.4841165542076298E-2</v>
      </c>
      <c r="E169" s="14">
        <v>4.0990212289280799E-2</v>
      </c>
      <c r="F169" s="14"/>
      <c r="G169" s="14">
        <v>8.8752905291179504E-2</v>
      </c>
      <c r="H169" s="14">
        <v>7.1388244926939404E-2</v>
      </c>
      <c r="I169" s="14">
        <v>6.2095521363884798E-2</v>
      </c>
      <c r="J169" s="14">
        <v>2.1616398839006401E-2</v>
      </c>
      <c r="K169" s="14">
        <v>2.7833087824334201E-2</v>
      </c>
      <c r="L169" s="14">
        <v>2.8684574199780301E-2</v>
      </c>
      <c r="M169" s="14"/>
      <c r="N169" s="14">
        <v>5.8169664283887999E-2</v>
      </c>
      <c r="O169" s="14">
        <v>4.25119181956378E-2</v>
      </c>
      <c r="P169" s="14">
        <v>8.3133567427583505E-3</v>
      </c>
      <c r="Q169" s="14">
        <v>8.1358297334465104E-2</v>
      </c>
      <c r="R169" s="14"/>
      <c r="S169" s="14">
        <v>5.4412530435606198E-2</v>
      </c>
      <c r="T169" s="14">
        <v>3.95600013306305E-2</v>
      </c>
      <c r="U169" s="14">
        <v>6.5309598428029095E-2</v>
      </c>
      <c r="V169" s="14">
        <v>0</v>
      </c>
      <c r="W169" s="14">
        <v>0.106548568163013</v>
      </c>
      <c r="X169" s="14">
        <v>5.8094590979920299E-2</v>
      </c>
      <c r="Y169" s="14">
        <v>6.9857881444394795E-2</v>
      </c>
      <c r="Z169" s="14">
        <v>3.5563222812982999E-2</v>
      </c>
      <c r="AA169" s="14">
        <v>3.6229213778430101E-2</v>
      </c>
      <c r="AB169" s="14">
        <v>2.6210357458737201E-2</v>
      </c>
      <c r="AC169" s="14">
        <v>3.3182758909907899E-2</v>
      </c>
      <c r="AD169" s="14">
        <v>8.4388947412150903E-2</v>
      </c>
      <c r="AE169" s="14"/>
      <c r="AF169" s="14">
        <v>2.92974186591211E-2</v>
      </c>
      <c r="AG169" s="14">
        <v>5.61688804119546E-2</v>
      </c>
      <c r="AH169" s="14">
        <v>3.15583603913967E-2</v>
      </c>
      <c r="AI169" s="14">
        <v>6.6435785781850998E-2</v>
      </c>
      <c r="AJ169" s="14"/>
      <c r="AK169" s="14">
        <v>4.1069879617236002E-2</v>
      </c>
      <c r="AL169" s="14">
        <v>4.8690013986556001E-2</v>
      </c>
      <c r="AM169" s="14">
        <v>6.0947919487227803E-2</v>
      </c>
      <c r="AN169" s="14">
        <v>3.9524959137368199E-2</v>
      </c>
      <c r="AO169" s="14"/>
      <c r="AP169" s="14">
        <v>2.73138870541609E-2</v>
      </c>
      <c r="AQ169" s="14">
        <v>6.5424797628658299E-2</v>
      </c>
      <c r="AR169" s="14">
        <v>6.2510314544930098E-2</v>
      </c>
      <c r="AS169" s="14"/>
      <c r="AT169" s="14">
        <v>4.8229081332800898E-2</v>
      </c>
      <c r="AU169" s="14" t="s">
        <v>80</v>
      </c>
      <c r="AV169" s="14"/>
      <c r="AW169" s="14">
        <v>4.0916345790846E-2</v>
      </c>
      <c r="AX169" s="14">
        <v>8.3469906009167497E-2</v>
      </c>
      <c r="AY169" s="14"/>
      <c r="AZ169" s="14">
        <v>2.4827654891194501E-2</v>
      </c>
      <c r="BA169" s="14">
        <v>6.7245679550957005E-2</v>
      </c>
    </row>
    <row r="170" spans="2:53" x14ac:dyDescent="0.35">
      <c r="B170" t="s">
        <v>156</v>
      </c>
      <c r="C170" s="14">
        <v>1.8405150842586201E-2</v>
      </c>
      <c r="D170" s="14">
        <v>1.63588089822231E-2</v>
      </c>
      <c r="E170" s="14">
        <v>2.07507336636878E-2</v>
      </c>
      <c r="F170" s="14"/>
      <c r="G170" s="14">
        <v>3.6988190074958099E-2</v>
      </c>
      <c r="H170" s="14">
        <v>3.8248243224035403E-2</v>
      </c>
      <c r="I170" s="14">
        <v>2.54807088538847E-2</v>
      </c>
      <c r="J170" s="14">
        <v>0</v>
      </c>
      <c r="K170" s="14">
        <v>8.9234155684784992E-3</v>
      </c>
      <c r="L170" s="14">
        <v>5.7311719334953099E-3</v>
      </c>
      <c r="M170" s="14"/>
      <c r="N170" s="14">
        <v>2.7221778311554701E-2</v>
      </c>
      <c r="O170" s="14">
        <v>1.23896433228539E-2</v>
      </c>
      <c r="P170" s="14">
        <v>8.0107281412105606E-3</v>
      </c>
      <c r="Q170" s="14">
        <v>1.8039030939099199E-2</v>
      </c>
      <c r="R170" s="14"/>
      <c r="S170" s="14">
        <v>2.1984867586341401E-2</v>
      </c>
      <c r="T170" s="14">
        <v>2.98183435780707E-2</v>
      </c>
      <c r="U170" s="14">
        <v>0</v>
      </c>
      <c r="V170" s="14">
        <v>3.3768438675823999E-2</v>
      </c>
      <c r="W170" s="14">
        <v>2.2581591698560399E-2</v>
      </c>
      <c r="X170" s="14">
        <v>0</v>
      </c>
      <c r="Y170" s="14">
        <v>2.4776099802808E-2</v>
      </c>
      <c r="Z170" s="14">
        <v>7.2903263913827301E-2</v>
      </c>
      <c r="AA170" s="14">
        <v>0</v>
      </c>
      <c r="AB170" s="14">
        <v>2.4362444048282202E-2</v>
      </c>
      <c r="AC170" s="14">
        <v>0</v>
      </c>
      <c r="AD170" s="14">
        <v>0</v>
      </c>
      <c r="AE170" s="14"/>
      <c r="AF170" s="14">
        <v>7.4039554761949899E-3</v>
      </c>
      <c r="AG170" s="14">
        <v>1.38987304934249E-2</v>
      </c>
      <c r="AH170" s="14">
        <v>1.5106906390962399E-2</v>
      </c>
      <c r="AI170" s="14">
        <v>3.5333613016018998E-2</v>
      </c>
      <c r="AJ170" s="14"/>
      <c r="AK170" s="14">
        <v>1.18507247088647E-2</v>
      </c>
      <c r="AL170" s="14">
        <v>2.0071262769797399E-2</v>
      </c>
      <c r="AM170" s="14">
        <v>1.1265066776297E-2</v>
      </c>
      <c r="AN170" s="14">
        <v>2.7502212971948201E-2</v>
      </c>
      <c r="AO170" s="14"/>
      <c r="AP170" s="14">
        <v>1.45374660090354E-2</v>
      </c>
      <c r="AQ170" s="14">
        <v>1.60060592852845E-2</v>
      </c>
      <c r="AR170" s="14">
        <v>1.5257130364804E-2</v>
      </c>
      <c r="AS170" s="14"/>
      <c r="AT170" s="14">
        <v>1.8405150842586201E-2</v>
      </c>
      <c r="AU170" s="14" t="s">
        <v>80</v>
      </c>
      <c r="AV170" s="14"/>
      <c r="AW170" s="14">
        <v>1.89661496248953E-2</v>
      </c>
      <c r="AX170" s="14">
        <v>0</v>
      </c>
      <c r="AY170" s="14"/>
      <c r="AZ170" s="14">
        <v>5.9286658422433103E-3</v>
      </c>
      <c r="BA170" s="14">
        <v>2.8543861959979398E-2</v>
      </c>
    </row>
    <row r="171" spans="2:53" x14ac:dyDescent="0.35">
      <c r="B171" t="s">
        <v>157</v>
      </c>
      <c r="C171" s="14">
        <v>1.1887773089766599E-2</v>
      </c>
      <c r="D171" s="14">
        <v>1.071123154995E-2</v>
      </c>
      <c r="E171" s="14">
        <v>1.3240486401018201E-2</v>
      </c>
      <c r="F171" s="14"/>
      <c r="G171" s="14">
        <v>2.7773385991520499E-2</v>
      </c>
      <c r="H171" s="14">
        <v>1.5372830346482E-2</v>
      </c>
      <c r="I171" s="14">
        <v>1.6706266553015499E-2</v>
      </c>
      <c r="J171" s="14">
        <v>9.4263329511082503E-3</v>
      </c>
      <c r="K171" s="14">
        <v>0</v>
      </c>
      <c r="L171" s="14">
        <v>6.4376252922885803E-3</v>
      </c>
      <c r="M171" s="14"/>
      <c r="N171" s="14">
        <v>7.0615727148543696E-3</v>
      </c>
      <c r="O171" s="14">
        <v>5.9453113000696401E-3</v>
      </c>
      <c r="P171" s="14">
        <v>2.5949773298754801E-2</v>
      </c>
      <c r="Q171" s="14">
        <v>1.7427458992802299E-2</v>
      </c>
      <c r="R171" s="14"/>
      <c r="S171" s="14">
        <v>1.48171770850541E-2</v>
      </c>
      <c r="T171" s="14">
        <v>1.12534964862013E-2</v>
      </c>
      <c r="U171" s="14">
        <v>0</v>
      </c>
      <c r="V171" s="14">
        <v>0</v>
      </c>
      <c r="W171" s="14">
        <v>4.9485349931261802E-2</v>
      </c>
      <c r="X171" s="14">
        <v>0</v>
      </c>
      <c r="Y171" s="14">
        <v>2.50476171175531E-2</v>
      </c>
      <c r="Z171" s="14">
        <v>3.6877147087352E-2</v>
      </c>
      <c r="AA171" s="14">
        <v>1.2066518685961499E-2</v>
      </c>
      <c r="AB171" s="14">
        <v>0</v>
      </c>
      <c r="AC171" s="14">
        <v>0</v>
      </c>
      <c r="AD171" s="14">
        <v>0</v>
      </c>
      <c r="AE171" s="14"/>
      <c r="AF171" s="14">
        <v>3.7470718211813901E-3</v>
      </c>
      <c r="AG171" s="14">
        <v>2.5079173150534401E-2</v>
      </c>
      <c r="AH171" s="14">
        <v>0</v>
      </c>
      <c r="AI171" s="14">
        <v>1.79664907336844E-2</v>
      </c>
      <c r="AJ171" s="14"/>
      <c r="AK171" s="14">
        <v>0</v>
      </c>
      <c r="AL171" s="14">
        <v>2.5778694422942401E-2</v>
      </c>
      <c r="AM171" s="14">
        <v>1.10864596059725E-2</v>
      </c>
      <c r="AN171" s="14">
        <v>0</v>
      </c>
      <c r="AO171" s="14"/>
      <c r="AP171" s="14">
        <v>0</v>
      </c>
      <c r="AQ171" s="14">
        <v>1.7757927473174302E-2</v>
      </c>
      <c r="AR171" s="14">
        <v>7.4339884513383702E-3</v>
      </c>
      <c r="AS171" s="14"/>
      <c r="AT171" s="14">
        <v>1.1887773089766599E-2</v>
      </c>
      <c r="AU171" s="14" t="s">
        <v>80</v>
      </c>
      <c r="AV171" s="14"/>
      <c r="AW171" s="14">
        <v>8.0674480118908595E-3</v>
      </c>
      <c r="AX171" s="14">
        <v>6.15748158319721E-2</v>
      </c>
      <c r="AY171" s="14"/>
      <c r="AZ171" s="14">
        <v>9.4513038608498197E-3</v>
      </c>
      <c r="BA171" s="14">
        <v>1.3867710360378101E-2</v>
      </c>
    </row>
    <row r="172" spans="2:53" x14ac:dyDescent="0.35">
      <c r="B172" t="s">
        <v>71</v>
      </c>
      <c r="C172" s="14">
        <v>6.8955624220185599E-3</v>
      </c>
      <c r="D172" s="14">
        <v>7.6944045863037202E-3</v>
      </c>
      <c r="E172" s="14">
        <v>6.0243700328161997E-3</v>
      </c>
      <c r="F172" s="14"/>
      <c r="G172" s="14">
        <v>0</v>
      </c>
      <c r="H172" s="14">
        <v>0</v>
      </c>
      <c r="I172" s="14">
        <v>0</v>
      </c>
      <c r="J172" s="14">
        <v>2.89877962304727E-2</v>
      </c>
      <c r="K172" s="14">
        <v>9.0604551345459996E-3</v>
      </c>
      <c r="L172" s="14">
        <v>5.7888530180620103E-3</v>
      </c>
      <c r="M172" s="14"/>
      <c r="N172" s="14">
        <v>3.33425624518729E-3</v>
      </c>
      <c r="O172" s="14">
        <v>1.1417139754928699E-2</v>
      </c>
      <c r="P172" s="14">
        <v>0</v>
      </c>
      <c r="Q172" s="14">
        <v>1.7853627159303199E-2</v>
      </c>
      <c r="R172" s="14"/>
      <c r="S172" s="14">
        <v>7.6909838151087897E-3</v>
      </c>
      <c r="T172" s="14">
        <v>9.6623987239085694E-3</v>
      </c>
      <c r="U172" s="14">
        <v>0</v>
      </c>
      <c r="V172" s="14">
        <v>0</v>
      </c>
      <c r="W172" s="14">
        <v>0</v>
      </c>
      <c r="X172" s="14">
        <v>1.40717349811285E-2</v>
      </c>
      <c r="Y172" s="14">
        <v>0</v>
      </c>
      <c r="Z172" s="14">
        <v>0</v>
      </c>
      <c r="AA172" s="14">
        <v>2.3853361149766199E-2</v>
      </c>
      <c r="AB172" s="14">
        <v>0</v>
      </c>
      <c r="AC172" s="14">
        <v>0</v>
      </c>
      <c r="AD172" s="14">
        <v>0</v>
      </c>
      <c r="AE172" s="14"/>
      <c r="AF172" s="14">
        <v>3.9175951638532099E-3</v>
      </c>
      <c r="AG172" s="14">
        <v>1.34576236198775E-2</v>
      </c>
      <c r="AH172" s="14">
        <v>1.5971084719671499E-2</v>
      </c>
      <c r="AI172" s="14">
        <v>0</v>
      </c>
      <c r="AJ172" s="14"/>
      <c r="AK172" s="14">
        <v>6.2704782540727901E-3</v>
      </c>
      <c r="AL172" s="14">
        <v>7.9834448794213007E-3</v>
      </c>
      <c r="AM172" s="14">
        <v>0</v>
      </c>
      <c r="AN172" s="14">
        <v>1.3015405166295201E-2</v>
      </c>
      <c r="AO172" s="14"/>
      <c r="AP172" s="14">
        <v>0</v>
      </c>
      <c r="AQ172" s="14">
        <v>1.05580226485163E-2</v>
      </c>
      <c r="AR172" s="14">
        <v>0</v>
      </c>
      <c r="AS172" s="14"/>
      <c r="AT172" s="14">
        <v>6.8955624220185599E-3</v>
      </c>
      <c r="AU172" s="14" t="s">
        <v>80</v>
      </c>
      <c r="AV172" s="14"/>
      <c r="AW172" s="14">
        <v>2.96604316512426E-3</v>
      </c>
      <c r="AX172" s="14">
        <v>0</v>
      </c>
      <c r="AY172" s="14"/>
      <c r="AZ172" s="14">
        <v>3.2062754281343901E-3</v>
      </c>
      <c r="BA172" s="14">
        <v>9.8935714813905996E-3</v>
      </c>
    </row>
    <row r="173" spans="2:53" x14ac:dyDescent="0.35">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row>
    <row r="174" spans="2:53" x14ac:dyDescent="0.35">
      <c r="B174" s="6" t="s">
        <v>161</v>
      </c>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row>
    <row r="175" spans="2:53" x14ac:dyDescent="0.35">
      <c r="B175" s="33" t="s">
        <v>561</v>
      </c>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row>
    <row r="176" spans="2:53" x14ac:dyDescent="0.35">
      <c r="B176" t="s">
        <v>153</v>
      </c>
      <c r="C176" s="14">
        <v>0.61414306091457105</v>
      </c>
      <c r="D176" s="14">
        <v>0.59848693914683804</v>
      </c>
      <c r="E176" s="14">
        <v>0.63042538448740304</v>
      </c>
      <c r="F176" s="14"/>
      <c r="G176" s="14">
        <v>0.384723561821191</v>
      </c>
      <c r="H176" s="14">
        <v>0.56689741350671796</v>
      </c>
      <c r="I176" s="14">
        <v>0.57260887869553601</v>
      </c>
      <c r="J176" s="14">
        <v>0.61295830734269396</v>
      </c>
      <c r="K176" s="14">
        <v>0.639223913183254</v>
      </c>
      <c r="L176" s="14">
        <v>0.78226898585401605</v>
      </c>
      <c r="M176" s="14"/>
      <c r="N176" s="14">
        <v>0.60442329897826097</v>
      </c>
      <c r="O176" s="14">
        <v>0.64436385129893103</v>
      </c>
      <c r="P176" s="14">
        <v>0.63337303493538599</v>
      </c>
      <c r="Q176" s="14">
        <v>0.54976716670398396</v>
      </c>
      <c r="R176" s="14"/>
      <c r="S176" s="14">
        <v>0.50937102216928698</v>
      </c>
      <c r="T176" s="14">
        <v>0.66372806288292996</v>
      </c>
      <c r="U176" s="14">
        <v>0.66197277611662297</v>
      </c>
      <c r="V176" s="14">
        <v>0.67347147232651905</v>
      </c>
      <c r="W176" s="14">
        <v>0.59221776658811698</v>
      </c>
      <c r="X176" s="14">
        <v>0.55814282538571403</v>
      </c>
      <c r="Y176" s="14">
        <v>0.56642766279300905</v>
      </c>
      <c r="Z176" s="14">
        <v>0.66349482036972496</v>
      </c>
      <c r="AA176" s="14">
        <v>0.68657952305710801</v>
      </c>
      <c r="AB176" s="14">
        <v>0.621201486352423</v>
      </c>
      <c r="AC176" s="14">
        <v>0.63015694382634002</v>
      </c>
      <c r="AD176" s="14">
        <v>0.66447721709447705</v>
      </c>
      <c r="AE176" s="14"/>
      <c r="AF176" s="14">
        <v>0.65820468928376896</v>
      </c>
      <c r="AG176" s="14">
        <v>0.57430875725387998</v>
      </c>
      <c r="AH176" s="14">
        <v>0.70750214948976797</v>
      </c>
      <c r="AI176" s="14">
        <v>0.51968301495894098</v>
      </c>
      <c r="AJ176" s="14"/>
      <c r="AK176" s="14">
        <v>0.62928339488557605</v>
      </c>
      <c r="AL176" s="14">
        <v>0.581133958880374</v>
      </c>
      <c r="AM176" s="14">
        <v>0.72579757098884301</v>
      </c>
      <c r="AN176" s="14">
        <v>0.66080931604281001</v>
      </c>
      <c r="AO176" s="14"/>
      <c r="AP176" s="14">
        <v>0.60548427400926297</v>
      </c>
      <c r="AQ176" s="14">
        <v>0.583691212670019</v>
      </c>
      <c r="AR176" s="14">
        <v>0.66402458611417903</v>
      </c>
      <c r="AS176" s="14"/>
      <c r="AT176" s="14">
        <v>0.61414306091457105</v>
      </c>
      <c r="AU176" s="14" t="s">
        <v>80</v>
      </c>
      <c r="AV176" s="14"/>
      <c r="AW176" s="14">
        <v>0.62464220829373096</v>
      </c>
      <c r="AX176" s="14">
        <v>0.49995492318350798</v>
      </c>
      <c r="AY176" s="14"/>
      <c r="AZ176" s="14">
        <v>0.66520728667616302</v>
      </c>
      <c r="BA176" s="14">
        <v>0.57264696378337598</v>
      </c>
    </row>
    <row r="177" spans="2:53" x14ac:dyDescent="0.35">
      <c r="B177" t="s">
        <v>154</v>
      </c>
      <c r="C177" s="14">
        <v>0.297801854700247</v>
      </c>
      <c r="D177" s="14">
        <v>0.32472087860885002</v>
      </c>
      <c r="E177" s="14">
        <v>0.26865145960383202</v>
      </c>
      <c r="F177" s="14"/>
      <c r="G177" s="14">
        <v>0.481838554602606</v>
      </c>
      <c r="H177" s="14">
        <v>0.30290078966557599</v>
      </c>
      <c r="I177" s="14">
        <v>0.31982721501904199</v>
      </c>
      <c r="J177" s="14">
        <v>0.30555172251155899</v>
      </c>
      <c r="K177" s="14">
        <v>0.27641634493636902</v>
      </c>
      <c r="L177" s="14">
        <v>0.19318883848929599</v>
      </c>
      <c r="M177" s="14"/>
      <c r="N177" s="14">
        <v>0.304589239911156</v>
      </c>
      <c r="O177" s="14">
        <v>0.29603766790290498</v>
      </c>
      <c r="P177" s="14">
        <v>0.27628121248612297</v>
      </c>
      <c r="Q177" s="14">
        <v>0.324186930624902</v>
      </c>
      <c r="R177" s="14"/>
      <c r="S177" s="14">
        <v>0.35970464738057401</v>
      </c>
      <c r="T177" s="14">
        <v>0.28404439939024201</v>
      </c>
      <c r="U177" s="14">
        <v>0.27051484051461</v>
      </c>
      <c r="V177" s="14">
        <v>0.27287064628138802</v>
      </c>
      <c r="W177" s="14">
        <v>0.25173665649072802</v>
      </c>
      <c r="X177" s="14">
        <v>0.30730611368524302</v>
      </c>
      <c r="Y177" s="14">
        <v>0.36255074158078598</v>
      </c>
      <c r="Z177" s="14">
        <v>0.191778371678474</v>
      </c>
      <c r="AA177" s="14">
        <v>0.262627906709482</v>
      </c>
      <c r="AB177" s="14">
        <v>0.30276405815990798</v>
      </c>
      <c r="AC177" s="14">
        <v>0.34084435910805799</v>
      </c>
      <c r="AD177" s="14">
        <v>0.25113383549337198</v>
      </c>
      <c r="AE177" s="14"/>
      <c r="AF177" s="14">
        <v>0.28851290193809298</v>
      </c>
      <c r="AG177" s="14">
        <v>0.29602023182734999</v>
      </c>
      <c r="AH177" s="14">
        <v>0.24690807114485999</v>
      </c>
      <c r="AI177" s="14">
        <v>0.34112303688850598</v>
      </c>
      <c r="AJ177" s="14"/>
      <c r="AK177" s="14">
        <v>0.30452075169190601</v>
      </c>
      <c r="AL177" s="14">
        <v>0.294435444311618</v>
      </c>
      <c r="AM177" s="14">
        <v>0.20199651119699699</v>
      </c>
      <c r="AN177" s="14">
        <v>0.31190122071999499</v>
      </c>
      <c r="AO177" s="14"/>
      <c r="AP177" s="14">
        <v>0.30805889967841499</v>
      </c>
      <c r="AQ177" s="14">
        <v>0.29497535653748402</v>
      </c>
      <c r="AR177" s="14">
        <v>0.27905723246738501</v>
      </c>
      <c r="AS177" s="14"/>
      <c r="AT177" s="14">
        <v>0.297801854700247</v>
      </c>
      <c r="AU177" s="14" t="s">
        <v>80</v>
      </c>
      <c r="AV177" s="14"/>
      <c r="AW177" s="14">
        <v>0.29975216279605899</v>
      </c>
      <c r="AX177" s="14">
        <v>0.329544297656789</v>
      </c>
      <c r="AY177" s="14"/>
      <c r="AZ177" s="14">
        <v>0.27943947840532701</v>
      </c>
      <c r="BA177" s="14">
        <v>0.31272359176625097</v>
      </c>
    </row>
    <row r="178" spans="2:53" x14ac:dyDescent="0.35">
      <c r="B178" t="s">
        <v>155</v>
      </c>
      <c r="C178" s="14">
        <v>5.6362004246939698E-2</v>
      </c>
      <c r="D178" s="14">
        <v>5.0090509931725598E-2</v>
      </c>
      <c r="E178" s="14">
        <v>6.3550450853562299E-2</v>
      </c>
      <c r="F178" s="14"/>
      <c r="G178" s="14">
        <v>0.106265398995468</v>
      </c>
      <c r="H178" s="14">
        <v>9.2353580524317705E-2</v>
      </c>
      <c r="I178" s="14">
        <v>4.8576429475642197E-2</v>
      </c>
      <c r="J178" s="14">
        <v>4.1780413176871402E-2</v>
      </c>
      <c r="K178" s="14">
        <v>5.6866458608119702E-2</v>
      </c>
      <c r="L178" s="14">
        <v>1.8104550364399501E-2</v>
      </c>
      <c r="M178" s="14"/>
      <c r="N178" s="14">
        <v>7.0316086863531801E-2</v>
      </c>
      <c r="O178" s="14">
        <v>1.8914541736802602E-2</v>
      </c>
      <c r="P178" s="14">
        <v>4.8997600094696198E-2</v>
      </c>
      <c r="Q178" s="14">
        <v>8.9288192485420997E-2</v>
      </c>
      <c r="R178" s="14"/>
      <c r="S178" s="14">
        <v>6.8626937110057101E-2</v>
      </c>
      <c r="T178" s="14">
        <v>3.15643812169734E-2</v>
      </c>
      <c r="U178" s="14">
        <v>5.1727258864671E-2</v>
      </c>
      <c r="V178" s="14">
        <v>5.36578813920928E-2</v>
      </c>
      <c r="W178" s="14">
        <v>0.109252004007755</v>
      </c>
      <c r="X178" s="14">
        <v>0.105109334113115</v>
      </c>
      <c r="Y178" s="14">
        <v>4.5973978508651703E-2</v>
      </c>
      <c r="Z178" s="14">
        <v>0.107958662944229</v>
      </c>
      <c r="AA178" s="14">
        <v>1.33816092371903E-2</v>
      </c>
      <c r="AB178" s="14">
        <v>5.16720114393866E-2</v>
      </c>
      <c r="AC178" s="14">
        <v>0</v>
      </c>
      <c r="AD178" s="14">
        <v>8.4388947412150903E-2</v>
      </c>
      <c r="AE178" s="14"/>
      <c r="AF178" s="14">
        <v>4.2020911086507101E-2</v>
      </c>
      <c r="AG178" s="14">
        <v>7.7047651049586705E-2</v>
      </c>
      <c r="AH178" s="14">
        <v>4.5589779365372902E-2</v>
      </c>
      <c r="AI178" s="14">
        <v>8.2920922525376903E-2</v>
      </c>
      <c r="AJ178" s="14"/>
      <c r="AK178" s="14">
        <v>4.1163743391901202E-2</v>
      </c>
      <c r="AL178" s="14">
        <v>7.4675612149393195E-2</v>
      </c>
      <c r="AM178" s="14">
        <v>4.9854391431890001E-2</v>
      </c>
      <c r="AN178" s="14">
        <v>2.7289463237194101E-2</v>
      </c>
      <c r="AO178" s="14"/>
      <c r="AP178" s="14">
        <v>4.9085245482996302E-2</v>
      </c>
      <c r="AQ178" s="14">
        <v>7.2106879121457995E-2</v>
      </c>
      <c r="AR178" s="14">
        <v>4.1930440074385303E-2</v>
      </c>
      <c r="AS178" s="14"/>
      <c r="AT178" s="14">
        <v>5.6362004246939698E-2</v>
      </c>
      <c r="AU178" s="14" t="s">
        <v>80</v>
      </c>
      <c r="AV178" s="14"/>
      <c r="AW178" s="14">
        <v>4.6568063888776198E-2</v>
      </c>
      <c r="AX178" s="14">
        <v>0.14373837777960299</v>
      </c>
      <c r="AY178" s="14"/>
      <c r="AZ178" s="14">
        <v>3.3760836063136498E-2</v>
      </c>
      <c r="BA178" s="14">
        <v>7.4728292117674094E-2</v>
      </c>
    </row>
    <row r="179" spans="2:53" x14ac:dyDescent="0.35">
      <c r="B179" t="s">
        <v>156</v>
      </c>
      <c r="C179" s="14">
        <v>1.75193540435057E-2</v>
      </c>
      <c r="D179" s="14">
        <v>1.037545878228E-2</v>
      </c>
      <c r="E179" s="14">
        <v>2.5560330235687601E-2</v>
      </c>
      <c r="F179" s="14"/>
      <c r="G179" s="14">
        <v>2.7172484580734999E-2</v>
      </c>
      <c r="H179" s="14">
        <v>7.5723716720515902E-3</v>
      </c>
      <c r="I179" s="14">
        <v>4.1304642607219201E-2</v>
      </c>
      <c r="J179" s="14">
        <v>1.07217607384032E-2</v>
      </c>
      <c r="K179" s="14">
        <v>1.8066372660452201E-2</v>
      </c>
      <c r="L179" s="14">
        <v>6.4376252922885803E-3</v>
      </c>
      <c r="M179" s="14"/>
      <c r="N179" s="14">
        <v>1.06673989247714E-2</v>
      </c>
      <c r="O179" s="14">
        <v>1.6544244317418098E-2</v>
      </c>
      <c r="P179" s="14">
        <v>3.3337424342584299E-2</v>
      </c>
      <c r="Q179" s="14">
        <v>1.8904083026389101E-2</v>
      </c>
      <c r="R179" s="14"/>
      <c r="S179" s="14">
        <v>3.20967395465908E-2</v>
      </c>
      <c r="T179" s="14">
        <v>2.06631565098549E-2</v>
      </c>
      <c r="U179" s="14">
        <v>1.5785124504094999E-2</v>
      </c>
      <c r="V179" s="14">
        <v>0</v>
      </c>
      <c r="W179" s="14">
        <v>2.42119812148393E-2</v>
      </c>
      <c r="X179" s="14">
        <v>0</v>
      </c>
      <c r="Y179" s="14">
        <v>2.50476171175531E-2</v>
      </c>
      <c r="Z179" s="14">
        <v>3.6768145007572597E-2</v>
      </c>
      <c r="AA179" s="14">
        <v>1.3557599846453199E-2</v>
      </c>
      <c r="AB179" s="14">
        <v>0</v>
      </c>
      <c r="AC179" s="14">
        <v>2.8998697065601702E-2</v>
      </c>
      <c r="AD179" s="14">
        <v>0</v>
      </c>
      <c r="AE179" s="14"/>
      <c r="AF179" s="14">
        <v>7.3439025277776699E-3</v>
      </c>
      <c r="AG179" s="14">
        <v>2.51104584439561E-2</v>
      </c>
      <c r="AH179" s="14">
        <v>0</v>
      </c>
      <c r="AI179" s="14">
        <v>3.7375610781288503E-2</v>
      </c>
      <c r="AJ179" s="14"/>
      <c r="AK179" s="14">
        <v>1.8761631776544201E-2</v>
      </c>
      <c r="AL179" s="14">
        <v>2.1872603652482801E-2</v>
      </c>
      <c r="AM179" s="14">
        <v>2.2351526382269601E-2</v>
      </c>
      <c r="AN179" s="14">
        <v>0</v>
      </c>
      <c r="AO179" s="14"/>
      <c r="AP179" s="14">
        <v>2.9776676049503899E-2</v>
      </c>
      <c r="AQ179" s="14">
        <v>2.32008565736921E-2</v>
      </c>
      <c r="AR179" s="14">
        <v>1.49877413440502E-2</v>
      </c>
      <c r="AS179" s="14"/>
      <c r="AT179" s="14">
        <v>1.75193540435057E-2</v>
      </c>
      <c r="AU179" s="14" t="s">
        <v>80</v>
      </c>
      <c r="AV179" s="14"/>
      <c r="AW179" s="14">
        <v>1.7979187876097799E-2</v>
      </c>
      <c r="AX179" s="14">
        <v>2.6762401380099901E-2</v>
      </c>
      <c r="AY179" s="14"/>
      <c r="AZ179" s="14">
        <v>1.22990494919218E-2</v>
      </c>
      <c r="BA179" s="14">
        <v>2.1761507165307899E-2</v>
      </c>
    </row>
    <row r="180" spans="2:53" x14ac:dyDescent="0.35">
      <c r="B180" t="s">
        <v>157</v>
      </c>
      <c r="C180" s="14">
        <v>8.5766134327570197E-3</v>
      </c>
      <c r="D180" s="14">
        <v>1.3693413401539799E-2</v>
      </c>
      <c r="E180" s="14">
        <v>2.8839932991221299E-3</v>
      </c>
      <c r="F180" s="14"/>
      <c r="G180" s="14">
        <v>0</v>
      </c>
      <c r="H180" s="14">
        <v>2.2712354338998299E-2</v>
      </c>
      <c r="I180" s="14">
        <v>1.7682834202560501E-2</v>
      </c>
      <c r="J180" s="14">
        <v>0</v>
      </c>
      <c r="K180" s="14">
        <v>9.4269106118053999E-3</v>
      </c>
      <c r="L180" s="14">
        <v>0</v>
      </c>
      <c r="M180" s="14"/>
      <c r="N180" s="14">
        <v>6.64905313906081E-3</v>
      </c>
      <c r="O180" s="14">
        <v>1.81595926356455E-2</v>
      </c>
      <c r="P180" s="14">
        <v>8.0107281412105606E-3</v>
      </c>
      <c r="Q180" s="14">
        <v>0</v>
      </c>
      <c r="R180" s="14"/>
      <c r="S180" s="14">
        <v>1.50037824061009E-2</v>
      </c>
      <c r="T180" s="14">
        <v>0</v>
      </c>
      <c r="U180" s="14">
        <v>0</v>
      </c>
      <c r="V180" s="14">
        <v>0</v>
      </c>
      <c r="W180" s="14">
        <v>2.2581591698560399E-2</v>
      </c>
      <c r="X180" s="14">
        <v>2.9441726815928101E-2</v>
      </c>
      <c r="Y180" s="14">
        <v>0</v>
      </c>
      <c r="Z180" s="14">
        <v>0</v>
      </c>
      <c r="AA180" s="14">
        <v>0</v>
      </c>
      <c r="AB180" s="14">
        <v>2.4362444048282202E-2</v>
      </c>
      <c r="AC180" s="14">
        <v>0</v>
      </c>
      <c r="AD180" s="14">
        <v>0</v>
      </c>
      <c r="AE180" s="14"/>
      <c r="AF180" s="14">
        <v>0</v>
      </c>
      <c r="AG180" s="14">
        <v>1.83476477558699E-2</v>
      </c>
      <c r="AH180" s="14">
        <v>0</v>
      </c>
      <c r="AI180" s="14">
        <v>1.8897414845888E-2</v>
      </c>
      <c r="AJ180" s="14"/>
      <c r="AK180" s="14">
        <v>0</v>
      </c>
      <c r="AL180" s="14">
        <v>1.5981820013967099E-2</v>
      </c>
      <c r="AM180" s="14">
        <v>0</v>
      </c>
      <c r="AN180" s="14">
        <v>0</v>
      </c>
      <c r="AO180" s="14"/>
      <c r="AP180" s="14">
        <v>7.5949047798215298E-3</v>
      </c>
      <c r="AQ180" s="14">
        <v>1.54676724488299E-2</v>
      </c>
      <c r="AR180" s="14">
        <v>0</v>
      </c>
      <c r="AS180" s="14"/>
      <c r="AT180" s="14">
        <v>8.5766134327570197E-3</v>
      </c>
      <c r="AU180" s="14" t="s">
        <v>80</v>
      </c>
      <c r="AV180" s="14"/>
      <c r="AW180" s="14">
        <v>9.5360345600915102E-3</v>
      </c>
      <c r="AX180" s="14">
        <v>0</v>
      </c>
      <c r="AY180" s="14"/>
      <c r="AZ180" s="14">
        <v>3.0330106984459999E-3</v>
      </c>
      <c r="BA180" s="14">
        <v>1.30814869344865E-2</v>
      </c>
    </row>
    <row r="181" spans="2:53" x14ac:dyDescent="0.35">
      <c r="B181" t="s">
        <v>71</v>
      </c>
      <c r="C181" s="14">
        <v>5.5971126619792999E-3</v>
      </c>
      <c r="D181" s="14">
        <v>2.6328001287670199E-3</v>
      </c>
      <c r="E181" s="14">
        <v>8.9283815203929501E-3</v>
      </c>
      <c r="F181" s="14"/>
      <c r="G181" s="14">
        <v>0</v>
      </c>
      <c r="H181" s="14">
        <v>7.5634902923383696E-3</v>
      </c>
      <c r="I181" s="14">
        <v>0</v>
      </c>
      <c r="J181" s="14">
        <v>2.89877962304727E-2</v>
      </c>
      <c r="K181" s="14">
        <v>0</v>
      </c>
      <c r="L181" s="14">
        <v>0</v>
      </c>
      <c r="M181" s="14"/>
      <c r="N181" s="14">
        <v>3.3549221832187802E-3</v>
      </c>
      <c r="O181" s="14">
        <v>5.9801021082973999E-3</v>
      </c>
      <c r="P181" s="14">
        <v>0</v>
      </c>
      <c r="Q181" s="14">
        <v>1.7853627159303199E-2</v>
      </c>
      <c r="R181" s="14"/>
      <c r="S181" s="14">
        <v>1.5196871387389401E-2</v>
      </c>
      <c r="T181" s="14">
        <v>0</v>
      </c>
      <c r="U181" s="14">
        <v>0</v>
      </c>
      <c r="V181" s="14">
        <v>0</v>
      </c>
      <c r="W181" s="14">
        <v>0</v>
      </c>
      <c r="X181" s="14">
        <v>0</v>
      </c>
      <c r="Y181" s="14">
        <v>0</v>
      </c>
      <c r="Z181" s="14">
        <v>0</v>
      </c>
      <c r="AA181" s="14">
        <v>2.3853361149766199E-2</v>
      </c>
      <c r="AB181" s="14">
        <v>0</v>
      </c>
      <c r="AC181" s="14">
        <v>0</v>
      </c>
      <c r="AD181" s="14">
        <v>0</v>
      </c>
      <c r="AE181" s="14"/>
      <c r="AF181" s="14">
        <v>3.9175951638532099E-3</v>
      </c>
      <c r="AG181" s="14">
        <v>9.1652536693576196E-3</v>
      </c>
      <c r="AH181" s="14">
        <v>0</v>
      </c>
      <c r="AI181" s="14">
        <v>0</v>
      </c>
      <c r="AJ181" s="14"/>
      <c r="AK181" s="14">
        <v>6.2704782540727901E-3</v>
      </c>
      <c r="AL181" s="14">
        <v>1.19005609921646E-2</v>
      </c>
      <c r="AM181" s="14">
        <v>0</v>
      </c>
      <c r="AN181" s="14">
        <v>0</v>
      </c>
      <c r="AO181" s="14"/>
      <c r="AP181" s="14">
        <v>0</v>
      </c>
      <c r="AQ181" s="14">
        <v>1.05580226485163E-2</v>
      </c>
      <c r="AR181" s="14">
        <v>0</v>
      </c>
      <c r="AS181" s="14"/>
      <c r="AT181" s="14">
        <v>5.5971126619792999E-3</v>
      </c>
      <c r="AU181" s="14" t="s">
        <v>80</v>
      </c>
      <c r="AV181" s="14"/>
      <c r="AW181" s="14">
        <v>1.52234258524437E-3</v>
      </c>
      <c r="AX181" s="14">
        <v>0</v>
      </c>
      <c r="AY181" s="14"/>
      <c r="AZ181" s="14">
        <v>6.2603386650051098E-3</v>
      </c>
      <c r="BA181" s="14">
        <v>5.05815823290434E-3</v>
      </c>
    </row>
    <row r="182" spans="2:53" x14ac:dyDescent="0.35">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row>
    <row r="183" spans="2:53" x14ac:dyDescent="0.35">
      <c r="B183" s="6" t="s">
        <v>162</v>
      </c>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row>
    <row r="184" spans="2:53" x14ac:dyDescent="0.35">
      <c r="B184" s="33" t="s">
        <v>561</v>
      </c>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row>
    <row r="185" spans="2:53" x14ac:dyDescent="0.35">
      <c r="B185" t="s">
        <v>153</v>
      </c>
      <c r="C185" s="14">
        <v>0.56438760615703099</v>
      </c>
      <c r="D185" s="14">
        <v>0.56676185573392102</v>
      </c>
      <c r="E185" s="14">
        <v>0.56035793816942403</v>
      </c>
      <c r="F185" s="14"/>
      <c r="G185" s="14">
        <v>0.38311617651937202</v>
      </c>
      <c r="H185" s="14">
        <v>0.44084801388470801</v>
      </c>
      <c r="I185" s="14">
        <v>0.52297018448564303</v>
      </c>
      <c r="J185" s="14">
        <v>0.61299609738234995</v>
      </c>
      <c r="K185" s="14">
        <v>0.601652653252994</v>
      </c>
      <c r="L185" s="14">
        <v>0.72859701321204196</v>
      </c>
      <c r="M185" s="14"/>
      <c r="N185" s="14">
        <v>0.603722177366805</v>
      </c>
      <c r="O185" s="14">
        <v>0.53194089833548497</v>
      </c>
      <c r="P185" s="14">
        <v>0.53547210418021596</v>
      </c>
      <c r="Q185" s="14">
        <v>0.54087218017330796</v>
      </c>
      <c r="R185" s="14"/>
      <c r="S185" s="14">
        <v>0.43295403603621702</v>
      </c>
      <c r="T185" s="14">
        <v>0.58646842380678899</v>
      </c>
      <c r="U185" s="14">
        <v>0.58903677093812501</v>
      </c>
      <c r="V185" s="14">
        <v>0.68686711481534402</v>
      </c>
      <c r="W185" s="14">
        <v>0.55912649175886497</v>
      </c>
      <c r="X185" s="14">
        <v>0.60230772457030701</v>
      </c>
      <c r="Y185" s="14">
        <v>0.52160260306846695</v>
      </c>
      <c r="Z185" s="14">
        <v>0.51605033926502697</v>
      </c>
      <c r="AA185" s="14">
        <v>0.62555653765813202</v>
      </c>
      <c r="AB185" s="14">
        <v>0.59026424973168201</v>
      </c>
      <c r="AC185" s="14">
        <v>0.69005278856038199</v>
      </c>
      <c r="AD185" s="14">
        <v>0.3208511754567</v>
      </c>
      <c r="AE185" s="14"/>
      <c r="AF185" s="14">
        <v>0.63342694268119004</v>
      </c>
      <c r="AG185" s="14">
        <v>0.49417839187650198</v>
      </c>
      <c r="AH185" s="14">
        <v>0.60082397313800395</v>
      </c>
      <c r="AI185" s="14">
        <v>0.53465936377263301</v>
      </c>
      <c r="AJ185" s="14"/>
      <c r="AK185" s="14">
        <v>0.66054117124543898</v>
      </c>
      <c r="AL185" s="14">
        <v>0.49127307200699699</v>
      </c>
      <c r="AM185" s="14">
        <v>0.63571209781411897</v>
      </c>
      <c r="AN185" s="14">
        <v>0.55419227924841796</v>
      </c>
      <c r="AO185" s="14"/>
      <c r="AP185" s="14">
        <v>0.67890458620810401</v>
      </c>
      <c r="AQ185" s="14">
        <v>0.48481020228661098</v>
      </c>
      <c r="AR185" s="14">
        <v>0.59553937180648497</v>
      </c>
      <c r="AS185" s="14"/>
      <c r="AT185" s="14">
        <v>0.56438760615703099</v>
      </c>
      <c r="AU185" s="14" t="s">
        <v>80</v>
      </c>
      <c r="AV185" s="14"/>
      <c r="AW185" s="14">
        <v>0.58343079575524703</v>
      </c>
      <c r="AX185" s="14">
        <v>0.38400194310241198</v>
      </c>
      <c r="AY185" s="14"/>
      <c r="AZ185" s="14">
        <v>0.62828370266935996</v>
      </c>
      <c r="BA185" s="14">
        <v>0.51246400234956602</v>
      </c>
    </row>
    <row r="186" spans="2:53" x14ac:dyDescent="0.35">
      <c r="B186" t="s">
        <v>154</v>
      </c>
      <c r="C186" s="14">
        <v>0.278371613598284</v>
      </c>
      <c r="D186" s="14">
        <v>0.29428599775859499</v>
      </c>
      <c r="E186" s="14">
        <v>0.26146115826995198</v>
      </c>
      <c r="F186" s="14"/>
      <c r="G186" s="14">
        <v>0.41242938756954201</v>
      </c>
      <c r="H186" s="14">
        <v>0.38861861874702303</v>
      </c>
      <c r="I186" s="14">
        <v>0.30302017776504597</v>
      </c>
      <c r="J186" s="14">
        <v>0.26974953436461402</v>
      </c>
      <c r="K186" s="14">
        <v>0.25426409528573302</v>
      </c>
      <c r="L186" s="14">
        <v>0.12778435576677299</v>
      </c>
      <c r="M186" s="14"/>
      <c r="N186" s="14">
        <v>0.25664038965601299</v>
      </c>
      <c r="O186" s="14">
        <v>0.31378781073668799</v>
      </c>
      <c r="P186" s="14">
        <v>0.30843027732700301</v>
      </c>
      <c r="Q186" s="14">
        <v>0.25064054828509302</v>
      </c>
      <c r="R186" s="14"/>
      <c r="S186" s="14">
        <v>0.38749514091478898</v>
      </c>
      <c r="T186" s="14">
        <v>0.27664445271976201</v>
      </c>
      <c r="U186" s="14">
        <v>0.27287378676836699</v>
      </c>
      <c r="V186" s="14">
        <v>0.21405254530528101</v>
      </c>
      <c r="W186" s="14">
        <v>0.242309986264164</v>
      </c>
      <c r="X186" s="14">
        <v>0.26119641821074002</v>
      </c>
      <c r="Y186" s="14">
        <v>0.22287588944055101</v>
      </c>
      <c r="Z186" s="14">
        <v>0.33882056936993099</v>
      </c>
      <c r="AA186" s="14">
        <v>0.25338958426276997</v>
      </c>
      <c r="AB186" s="14">
        <v>0.227912295005261</v>
      </c>
      <c r="AC186" s="14">
        <v>0.12808167662228501</v>
      </c>
      <c r="AD186" s="14">
        <v>0.49899626981995499</v>
      </c>
      <c r="AE186" s="14"/>
      <c r="AF186" s="14">
        <v>0.26651087332818602</v>
      </c>
      <c r="AG186" s="14">
        <v>0.345852229057523</v>
      </c>
      <c r="AH186" s="14">
        <v>0.25029967391757701</v>
      </c>
      <c r="AI186" s="14">
        <v>0.28152344290504699</v>
      </c>
      <c r="AJ186" s="14"/>
      <c r="AK186" s="14">
        <v>0.20929746766398699</v>
      </c>
      <c r="AL186" s="14">
        <v>0.354942095402834</v>
      </c>
      <c r="AM186" s="14">
        <v>0.21163084836399601</v>
      </c>
      <c r="AN186" s="14">
        <v>0.26847082933595101</v>
      </c>
      <c r="AO186" s="14"/>
      <c r="AP186" s="14">
        <v>0.21092627012738199</v>
      </c>
      <c r="AQ186" s="14">
        <v>0.374659820183248</v>
      </c>
      <c r="AR186" s="14">
        <v>0.23347079581045899</v>
      </c>
      <c r="AS186" s="14"/>
      <c r="AT186" s="14">
        <v>0.278371613598284</v>
      </c>
      <c r="AU186" s="14" t="s">
        <v>80</v>
      </c>
      <c r="AV186" s="14"/>
      <c r="AW186" s="14">
        <v>0.28430227994135598</v>
      </c>
      <c r="AX186" s="14">
        <v>0.22090365526731201</v>
      </c>
      <c r="AY186" s="14"/>
      <c r="AZ186" s="14">
        <v>0.24528984981334201</v>
      </c>
      <c r="BA186" s="14">
        <v>0.30525470176455499</v>
      </c>
    </row>
    <row r="187" spans="2:53" x14ac:dyDescent="0.35">
      <c r="B187" t="s">
        <v>155</v>
      </c>
      <c r="C187" s="14">
        <v>9.3773016569120501E-2</v>
      </c>
      <c r="D187" s="14">
        <v>9.89013197870557E-2</v>
      </c>
      <c r="E187" s="14">
        <v>8.8336588033932698E-2</v>
      </c>
      <c r="F187" s="14"/>
      <c r="G187" s="14">
        <v>0.17668104991956499</v>
      </c>
      <c r="H187" s="14">
        <v>8.4316194119076801E-2</v>
      </c>
      <c r="I187" s="14">
        <v>0.13263739283950199</v>
      </c>
      <c r="J187" s="14">
        <v>5.1390035181146397E-2</v>
      </c>
      <c r="K187" s="14">
        <v>7.7123543093806105E-2</v>
      </c>
      <c r="L187" s="14">
        <v>6.6843342786776602E-2</v>
      </c>
      <c r="M187" s="14"/>
      <c r="N187" s="14">
        <v>8.8799286595795501E-2</v>
      </c>
      <c r="O187" s="14">
        <v>7.8126712748570706E-2</v>
      </c>
      <c r="P187" s="14">
        <v>9.2766959455575101E-2</v>
      </c>
      <c r="Q187" s="14">
        <v>0.12803940034883601</v>
      </c>
      <c r="R187" s="14"/>
      <c r="S187" s="14">
        <v>0.13411803472832401</v>
      </c>
      <c r="T187" s="14">
        <v>5.8056066680839499E-2</v>
      </c>
      <c r="U187" s="14">
        <v>0.119214571054184</v>
      </c>
      <c r="V187" s="14">
        <v>6.59558955649064E-2</v>
      </c>
      <c r="W187" s="14">
        <v>0.10804911801497601</v>
      </c>
      <c r="X187" s="14">
        <v>5.8367578329504601E-2</v>
      </c>
      <c r="Y187" s="14">
        <v>0.14506061370788501</v>
      </c>
      <c r="Z187" s="14">
        <v>7.2225827451214697E-2</v>
      </c>
      <c r="AA187" s="14">
        <v>8.52070970681372E-2</v>
      </c>
      <c r="AB187" s="14">
        <v>0.10428660166088</v>
      </c>
      <c r="AC187" s="14">
        <v>6.3142747610547098E-2</v>
      </c>
      <c r="AD187" s="14">
        <v>8.4388947412150903E-2</v>
      </c>
      <c r="AE187" s="14"/>
      <c r="AF187" s="14">
        <v>6.9715664226128696E-2</v>
      </c>
      <c r="AG187" s="14">
        <v>9.4415002235631804E-2</v>
      </c>
      <c r="AH187" s="14">
        <v>6.7918415560897005E-2</v>
      </c>
      <c r="AI187" s="14">
        <v>8.1617484820337594E-2</v>
      </c>
      <c r="AJ187" s="14"/>
      <c r="AK187" s="14">
        <v>9.4507142645436595E-2</v>
      </c>
      <c r="AL187" s="14">
        <v>0.103467199958866</v>
      </c>
      <c r="AM187" s="14">
        <v>6.1139647276968502E-2</v>
      </c>
      <c r="AN187" s="14">
        <v>9.7941096989849499E-2</v>
      </c>
      <c r="AO187" s="14"/>
      <c r="AP187" s="14">
        <v>9.6730359197768595E-2</v>
      </c>
      <c r="AQ187" s="14">
        <v>9.4743962987078004E-2</v>
      </c>
      <c r="AR187" s="14">
        <v>0.10965053171884701</v>
      </c>
      <c r="AS187" s="14"/>
      <c r="AT187" s="14">
        <v>9.3773016569120501E-2</v>
      </c>
      <c r="AU187" s="14" t="s">
        <v>80</v>
      </c>
      <c r="AV187" s="14"/>
      <c r="AW187" s="14">
        <v>8.5483956761166505E-2</v>
      </c>
      <c r="AX187" s="14">
        <v>0.22343761559998301</v>
      </c>
      <c r="AY187" s="14"/>
      <c r="AZ187" s="14">
        <v>8.8928171067050199E-2</v>
      </c>
      <c r="BA187" s="14">
        <v>9.7710062055292493E-2</v>
      </c>
    </row>
    <row r="188" spans="2:53" x14ac:dyDescent="0.35">
      <c r="B188" t="s">
        <v>156</v>
      </c>
      <c r="C188" s="14">
        <v>2.00624460165999E-2</v>
      </c>
      <c r="D188" s="14">
        <v>1.0431200831824699E-2</v>
      </c>
      <c r="E188" s="14">
        <v>3.08918840477133E-2</v>
      </c>
      <c r="F188" s="14"/>
      <c r="G188" s="14">
        <v>2.7773385991520499E-2</v>
      </c>
      <c r="H188" s="14">
        <v>3.0538887708727199E-2</v>
      </c>
      <c r="I188" s="14">
        <v>8.8999748175092406E-3</v>
      </c>
      <c r="J188" s="14">
        <v>1.8259893739411399E-2</v>
      </c>
      <c r="K188" s="14">
        <v>2.9686432208083102E-2</v>
      </c>
      <c r="L188" s="14">
        <v>1.16692637858997E-2</v>
      </c>
      <c r="M188" s="14"/>
      <c r="N188" s="14">
        <v>1.0162293566784599E-2</v>
      </c>
      <c r="O188" s="14">
        <v>2.87636197046343E-2</v>
      </c>
      <c r="P188" s="14">
        <v>2.5706304804353299E-2</v>
      </c>
      <c r="Q188" s="14">
        <v>2.68324840425728E-2</v>
      </c>
      <c r="R188" s="14"/>
      <c r="S188" s="14">
        <v>1.52253792810585E-2</v>
      </c>
      <c r="T188" s="14">
        <v>2.0671305947698899E-2</v>
      </c>
      <c r="U188" s="14">
        <v>0</v>
      </c>
      <c r="V188" s="14">
        <v>0</v>
      </c>
      <c r="W188" s="14">
        <v>4.9485349931261802E-2</v>
      </c>
      <c r="X188" s="14">
        <v>4.67844613748509E-2</v>
      </c>
      <c r="Y188" s="14">
        <v>4.3396601094815301E-2</v>
      </c>
      <c r="Z188" s="14">
        <v>7.2903263913827301E-2</v>
      </c>
      <c r="AA188" s="14">
        <v>0</v>
      </c>
      <c r="AB188" s="14">
        <v>0</v>
      </c>
      <c r="AC188" s="14">
        <v>2.9598277581986E-2</v>
      </c>
      <c r="AD188" s="14">
        <v>0</v>
      </c>
      <c r="AE188" s="14"/>
      <c r="AF188" s="14">
        <v>1.5002547746235001E-2</v>
      </c>
      <c r="AG188" s="14">
        <v>1.93685553213452E-2</v>
      </c>
      <c r="AH188" s="14">
        <v>0</v>
      </c>
      <c r="AI188" s="14">
        <v>3.4263917234117501E-2</v>
      </c>
      <c r="AJ188" s="14"/>
      <c r="AK188" s="14">
        <v>1.7515024400293101E-2</v>
      </c>
      <c r="AL188" s="14">
        <v>1.6871087193031199E-2</v>
      </c>
      <c r="AM188" s="14">
        <v>3.4938952269722698E-2</v>
      </c>
      <c r="AN188" s="14">
        <v>0</v>
      </c>
      <c r="AO188" s="14"/>
      <c r="AP188" s="14">
        <v>6.4489477337358403E-3</v>
      </c>
      <c r="AQ188" s="14">
        <v>1.17463145952294E-2</v>
      </c>
      <c r="AR188" s="14">
        <v>2.3400807166268699E-2</v>
      </c>
      <c r="AS188" s="14"/>
      <c r="AT188" s="14">
        <v>2.00624460165999E-2</v>
      </c>
      <c r="AU188" s="14" t="s">
        <v>80</v>
      </c>
      <c r="AV188" s="14"/>
      <c r="AW188" s="14">
        <v>1.0964560722774E-2</v>
      </c>
      <c r="AX188" s="14">
        <v>0.11782947200315499</v>
      </c>
      <c r="AY188" s="14"/>
      <c r="AZ188" s="14">
        <v>1.2389509566446801E-2</v>
      </c>
      <c r="BA188" s="14">
        <v>2.6297670608147899E-2</v>
      </c>
    </row>
    <row r="189" spans="2:53" x14ac:dyDescent="0.35">
      <c r="B189" t="s">
        <v>157</v>
      </c>
      <c r="C189" s="14">
        <v>5.674436974953E-3</v>
      </c>
      <c r="D189" s="14">
        <v>1.07667714453549E-2</v>
      </c>
      <c r="E189" s="14">
        <v>0</v>
      </c>
      <c r="F189" s="14"/>
      <c r="G189" s="14">
        <v>0</v>
      </c>
      <c r="H189" s="14">
        <v>1.50151270087129E-2</v>
      </c>
      <c r="I189" s="14">
        <v>1.6834127280825201E-2</v>
      </c>
      <c r="J189" s="14">
        <v>0</v>
      </c>
      <c r="K189" s="14">
        <v>0</v>
      </c>
      <c r="L189" s="14">
        <v>0</v>
      </c>
      <c r="M189" s="14"/>
      <c r="N189" s="14">
        <v>6.6602297006193899E-3</v>
      </c>
      <c r="O189" s="14">
        <v>6.6867471313621502E-3</v>
      </c>
      <c r="P189" s="14">
        <v>0</v>
      </c>
      <c r="Q189" s="14">
        <v>8.6312034179773997E-3</v>
      </c>
      <c r="R189" s="14"/>
      <c r="S189" s="14">
        <v>1.48171770850541E-2</v>
      </c>
      <c r="T189" s="14">
        <v>9.6876571263866604E-3</v>
      </c>
      <c r="U189" s="14">
        <v>0</v>
      </c>
      <c r="V189" s="14">
        <v>0</v>
      </c>
      <c r="W189" s="14">
        <v>0</v>
      </c>
      <c r="X189" s="14">
        <v>0</v>
      </c>
      <c r="Y189" s="14">
        <v>0</v>
      </c>
      <c r="Z189" s="14">
        <v>0</v>
      </c>
      <c r="AA189" s="14">
        <v>0</v>
      </c>
      <c r="AB189" s="14">
        <v>2.4362444048282202E-2</v>
      </c>
      <c r="AC189" s="14">
        <v>0</v>
      </c>
      <c r="AD189" s="14">
        <v>0</v>
      </c>
      <c r="AE189" s="14"/>
      <c r="AF189" s="14">
        <v>0</v>
      </c>
      <c r="AG189" s="14">
        <v>4.4464900443151496E-3</v>
      </c>
      <c r="AH189" s="14">
        <v>0</v>
      </c>
      <c r="AI189" s="14">
        <v>1.8897414845888E-2</v>
      </c>
      <c r="AJ189" s="14"/>
      <c r="AK189" s="14">
        <v>0</v>
      </c>
      <c r="AL189" s="14">
        <v>3.8731397358228998E-3</v>
      </c>
      <c r="AM189" s="14">
        <v>2.22982360283858E-2</v>
      </c>
      <c r="AN189" s="14">
        <v>0</v>
      </c>
      <c r="AO189" s="14"/>
      <c r="AP189" s="14">
        <v>0</v>
      </c>
      <c r="AQ189" s="14">
        <v>5.1221869342512301E-3</v>
      </c>
      <c r="AR189" s="14">
        <v>1.4952007675284901E-2</v>
      </c>
      <c r="AS189" s="14"/>
      <c r="AT189" s="14">
        <v>5.674436974953E-3</v>
      </c>
      <c r="AU189" s="14" t="s">
        <v>80</v>
      </c>
      <c r="AV189" s="14"/>
      <c r="AW189" s="14">
        <v>3.29232139580424E-3</v>
      </c>
      <c r="AX189" s="14">
        <v>5.3827314027138001E-2</v>
      </c>
      <c r="AY189" s="14"/>
      <c r="AZ189" s="14">
        <v>3.0091705446754001E-3</v>
      </c>
      <c r="BA189" s="14">
        <v>7.8403007087472203E-3</v>
      </c>
    </row>
    <row r="190" spans="2:53" x14ac:dyDescent="0.35">
      <c r="B190" t="s">
        <v>71</v>
      </c>
      <c r="C190" s="14">
        <v>3.77308806840118E-2</v>
      </c>
      <c r="D190" s="14">
        <v>1.88528544432487E-2</v>
      </c>
      <c r="E190" s="14">
        <v>5.89524314789776E-2</v>
      </c>
      <c r="F190" s="14"/>
      <c r="G190" s="14">
        <v>0</v>
      </c>
      <c r="H190" s="14">
        <v>4.0663158531751897E-2</v>
      </c>
      <c r="I190" s="14">
        <v>1.5638142811474701E-2</v>
      </c>
      <c r="J190" s="14">
        <v>4.7604439332478897E-2</v>
      </c>
      <c r="K190" s="14">
        <v>3.7273276159383299E-2</v>
      </c>
      <c r="L190" s="14">
        <v>6.5106024448508507E-2</v>
      </c>
      <c r="M190" s="14"/>
      <c r="N190" s="14">
        <v>3.4015623113982603E-2</v>
      </c>
      <c r="O190" s="14">
        <v>4.0694211343258999E-2</v>
      </c>
      <c r="P190" s="14">
        <v>3.76243542328525E-2</v>
      </c>
      <c r="Q190" s="14">
        <v>4.4984183732213197E-2</v>
      </c>
      <c r="R190" s="14"/>
      <c r="S190" s="14">
        <v>1.5390231954557399E-2</v>
      </c>
      <c r="T190" s="14">
        <v>4.8472093718523401E-2</v>
      </c>
      <c r="U190" s="14">
        <v>1.8874871239323601E-2</v>
      </c>
      <c r="V190" s="14">
        <v>3.3124444314468503E-2</v>
      </c>
      <c r="W190" s="14">
        <v>4.1029054030733002E-2</v>
      </c>
      <c r="X190" s="14">
        <v>3.1343817514597298E-2</v>
      </c>
      <c r="Y190" s="14">
        <v>6.7064292688281804E-2</v>
      </c>
      <c r="Z190" s="14">
        <v>0</v>
      </c>
      <c r="AA190" s="14">
        <v>3.5846781010960699E-2</v>
      </c>
      <c r="AB190" s="14">
        <v>5.3174409553896101E-2</v>
      </c>
      <c r="AC190" s="14">
        <v>8.9124509624799397E-2</v>
      </c>
      <c r="AD190" s="14">
        <v>9.5763607311194002E-2</v>
      </c>
      <c r="AE190" s="14"/>
      <c r="AF190" s="14">
        <v>1.53439720182596E-2</v>
      </c>
      <c r="AG190" s="14">
        <v>4.1739331464682297E-2</v>
      </c>
      <c r="AH190" s="14">
        <v>8.0957937383521902E-2</v>
      </c>
      <c r="AI190" s="14">
        <v>4.9038376421976698E-2</v>
      </c>
      <c r="AJ190" s="14"/>
      <c r="AK190" s="14">
        <v>1.8139194044844199E-2</v>
      </c>
      <c r="AL190" s="14">
        <v>2.95734057024486E-2</v>
      </c>
      <c r="AM190" s="14">
        <v>3.42802182468077E-2</v>
      </c>
      <c r="AN190" s="14">
        <v>7.9395794425781693E-2</v>
      </c>
      <c r="AO190" s="14"/>
      <c r="AP190" s="14">
        <v>6.9898367330103097E-3</v>
      </c>
      <c r="AQ190" s="14">
        <v>2.8917513013583002E-2</v>
      </c>
      <c r="AR190" s="14">
        <v>2.2986485822655198E-2</v>
      </c>
      <c r="AS190" s="14"/>
      <c r="AT190" s="14">
        <v>3.77308806840118E-2</v>
      </c>
      <c r="AU190" s="14" t="s">
        <v>80</v>
      </c>
      <c r="AV190" s="14"/>
      <c r="AW190" s="14">
        <v>3.2526085423651499E-2</v>
      </c>
      <c r="AX190" s="14">
        <v>0</v>
      </c>
      <c r="AY190" s="14"/>
      <c r="AZ190" s="14">
        <v>2.2099596339125602E-2</v>
      </c>
      <c r="BA190" s="14">
        <v>5.0433262513691797E-2</v>
      </c>
    </row>
    <row r="191" spans="2:53" x14ac:dyDescent="0.35">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row>
    <row r="192" spans="2:53" x14ac:dyDescent="0.35">
      <c r="B192" s="6" t="s">
        <v>170</v>
      </c>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row>
    <row r="193" spans="2:53" x14ac:dyDescent="0.35">
      <c r="B193" s="33" t="s">
        <v>561</v>
      </c>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row>
    <row r="194" spans="2:53" x14ac:dyDescent="0.35">
      <c r="B194" t="s">
        <v>163</v>
      </c>
      <c r="C194" s="14">
        <v>0.35381979294432098</v>
      </c>
      <c r="D194" s="14">
        <v>0.37199180740362497</v>
      </c>
      <c r="E194" s="14">
        <v>0.33146595917537203</v>
      </c>
      <c r="F194" s="14"/>
      <c r="G194" s="14">
        <v>0.21333542443440001</v>
      </c>
      <c r="H194" s="14">
        <v>0.353181912245768</v>
      </c>
      <c r="I194" s="14">
        <v>0.41267230432224</v>
      </c>
      <c r="J194" s="14">
        <v>0.43002711039416602</v>
      </c>
      <c r="K194" s="14">
        <v>0.36822266929061598</v>
      </c>
      <c r="L194" s="14">
        <v>0.32486367000209998</v>
      </c>
      <c r="M194" s="14"/>
      <c r="N194" s="14">
        <v>0.42057855696069302</v>
      </c>
      <c r="O194" s="14">
        <v>0.30861929558168499</v>
      </c>
      <c r="P194" s="14">
        <v>0.313992830971356</v>
      </c>
      <c r="Q194" s="14">
        <v>0.31526010756345402</v>
      </c>
      <c r="R194" s="14"/>
      <c r="S194" s="14">
        <v>0.27683971923488898</v>
      </c>
      <c r="T194" s="14">
        <v>0.30777256457146801</v>
      </c>
      <c r="U194" s="14">
        <v>0.25689548179919702</v>
      </c>
      <c r="V194" s="14">
        <v>0.43879155622188598</v>
      </c>
      <c r="W194" s="14">
        <v>0.45079697383585798</v>
      </c>
      <c r="X194" s="14">
        <v>0.38333848099523998</v>
      </c>
      <c r="Y194" s="14">
        <v>0.319830448917236</v>
      </c>
      <c r="Z194" s="14">
        <v>0.44175899024100901</v>
      </c>
      <c r="AA194" s="14">
        <v>0.41217681064316097</v>
      </c>
      <c r="AB194" s="14">
        <v>0.36298583708266002</v>
      </c>
      <c r="AC194" s="14">
        <v>0.36030040947457598</v>
      </c>
      <c r="AD194" s="14">
        <v>0.48927661370380499</v>
      </c>
      <c r="AE194" s="14"/>
      <c r="AF194" s="14">
        <v>0.44344080754890303</v>
      </c>
      <c r="AG194" s="14">
        <v>0.303163172043666</v>
      </c>
      <c r="AH194" s="14">
        <v>0.39073144439406998</v>
      </c>
      <c r="AI194" s="14">
        <v>0.293244012838274</v>
      </c>
      <c r="AJ194" s="14"/>
      <c r="AK194" s="14">
        <v>0.47960668500243198</v>
      </c>
      <c r="AL194" s="14">
        <v>0.31962360663352801</v>
      </c>
      <c r="AM194" s="14">
        <v>0.34379527919109198</v>
      </c>
      <c r="AN194" s="14">
        <v>0.33256679707902698</v>
      </c>
      <c r="AO194" s="14"/>
      <c r="AP194" s="14">
        <v>0.436599930565366</v>
      </c>
      <c r="AQ194" s="14">
        <v>0.33983889120581701</v>
      </c>
      <c r="AR194" s="14">
        <v>0.36696210586240302</v>
      </c>
      <c r="AS194" s="14"/>
      <c r="AT194" s="14">
        <v>0.35381979294432098</v>
      </c>
      <c r="AU194" s="14" t="s">
        <v>80</v>
      </c>
      <c r="AV194" s="14"/>
      <c r="AW194" s="14">
        <v>0.37607991449118</v>
      </c>
      <c r="AX194" s="14">
        <v>0.25032905235867198</v>
      </c>
      <c r="AY194" s="14"/>
      <c r="AZ194" s="14">
        <v>0.37331155916617098</v>
      </c>
      <c r="BA194" s="14">
        <v>0.337980284710579</v>
      </c>
    </row>
    <row r="195" spans="2:53" x14ac:dyDescent="0.35">
      <c r="B195" t="s">
        <v>164</v>
      </c>
      <c r="C195" s="14">
        <v>0.437665590494694</v>
      </c>
      <c r="D195" s="14">
        <v>0.433983808016488</v>
      </c>
      <c r="E195" s="14">
        <v>0.44316334008257702</v>
      </c>
      <c r="F195" s="14"/>
      <c r="G195" s="14">
        <v>0.60215506991296397</v>
      </c>
      <c r="H195" s="14">
        <v>0.53557361706239703</v>
      </c>
      <c r="I195" s="14">
        <v>0.40720248520650398</v>
      </c>
      <c r="J195" s="14">
        <v>0.36640188196588103</v>
      </c>
      <c r="K195" s="14">
        <v>0.39956366564571799</v>
      </c>
      <c r="L195" s="14">
        <v>0.36990679643957403</v>
      </c>
      <c r="M195" s="14"/>
      <c r="N195" s="14">
        <v>0.36889157796028699</v>
      </c>
      <c r="O195" s="14">
        <v>0.47289711938671097</v>
      </c>
      <c r="P195" s="14">
        <v>0.48487823044648398</v>
      </c>
      <c r="Q195" s="14">
        <v>0.49410316517040298</v>
      </c>
      <c r="R195" s="14"/>
      <c r="S195" s="14">
        <v>0.52511464827605403</v>
      </c>
      <c r="T195" s="14">
        <v>0.42038157402604098</v>
      </c>
      <c r="U195" s="14">
        <v>0.49655439314837102</v>
      </c>
      <c r="V195" s="14">
        <v>0.39047565611357599</v>
      </c>
      <c r="W195" s="14">
        <v>0.39594213079963397</v>
      </c>
      <c r="X195" s="14">
        <v>0.42306840154754199</v>
      </c>
      <c r="Y195" s="14">
        <v>0.43654233287579902</v>
      </c>
      <c r="Z195" s="14">
        <v>0.366885935986905</v>
      </c>
      <c r="AA195" s="14">
        <v>0.34429074894128497</v>
      </c>
      <c r="AB195" s="14">
        <v>0.43773795017814898</v>
      </c>
      <c r="AC195" s="14">
        <v>0.51873128421264703</v>
      </c>
      <c r="AD195" s="14">
        <v>0.42633443888404399</v>
      </c>
      <c r="AE195" s="14"/>
      <c r="AF195" s="14">
        <v>0.372402798116723</v>
      </c>
      <c r="AG195" s="14">
        <v>0.50886429518523801</v>
      </c>
      <c r="AH195" s="14">
        <v>0.33464549081337203</v>
      </c>
      <c r="AI195" s="14">
        <v>0.47058024814268001</v>
      </c>
      <c r="AJ195" s="14"/>
      <c r="AK195" s="14">
        <v>0.36853625445461802</v>
      </c>
      <c r="AL195" s="14">
        <v>0.50534314923373702</v>
      </c>
      <c r="AM195" s="14">
        <v>0.422000863254123</v>
      </c>
      <c r="AN195" s="14">
        <v>0.41697630434417299</v>
      </c>
      <c r="AO195" s="14"/>
      <c r="AP195" s="14">
        <v>0.395579954406518</v>
      </c>
      <c r="AQ195" s="14">
        <v>0.51393340674784405</v>
      </c>
      <c r="AR195" s="14">
        <v>0.40584881787478999</v>
      </c>
      <c r="AS195" s="14"/>
      <c r="AT195" s="14">
        <v>0.437665590494694</v>
      </c>
      <c r="AU195" s="14" t="s">
        <v>80</v>
      </c>
      <c r="AV195" s="14"/>
      <c r="AW195" s="14">
        <v>0.44989323703483503</v>
      </c>
      <c r="AX195" s="14">
        <v>0.39301800016713601</v>
      </c>
      <c r="AY195" s="14"/>
      <c r="AZ195" s="14">
        <v>0.44700116535921802</v>
      </c>
      <c r="BA195" s="14">
        <v>0.430079263363005</v>
      </c>
    </row>
    <row r="196" spans="2:53" x14ac:dyDescent="0.35">
      <c r="B196" t="s">
        <v>165</v>
      </c>
      <c r="C196" s="14">
        <v>0.15143750958919</v>
      </c>
      <c r="D196" s="14">
        <v>0.161342332116472</v>
      </c>
      <c r="E196" s="14">
        <v>0.14084385588979501</v>
      </c>
      <c r="F196" s="14"/>
      <c r="G196" s="14">
        <v>0.14184190285651599</v>
      </c>
      <c r="H196" s="14">
        <v>9.4264827839059706E-2</v>
      </c>
      <c r="I196" s="14">
        <v>0.105195410132449</v>
      </c>
      <c r="J196" s="14">
        <v>0.13523448095304</v>
      </c>
      <c r="K196" s="14">
        <v>0.192039768651352</v>
      </c>
      <c r="L196" s="14">
        <v>0.21997863529921499</v>
      </c>
      <c r="M196" s="14"/>
      <c r="N196" s="14">
        <v>0.16974748686032801</v>
      </c>
      <c r="O196" s="14">
        <v>0.16540129850579999</v>
      </c>
      <c r="P196" s="14">
        <v>0.10792912986599699</v>
      </c>
      <c r="Q196" s="14">
        <v>0.133758519385026</v>
      </c>
      <c r="R196" s="14"/>
      <c r="S196" s="14">
        <v>0.153118041898688</v>
      </c>
      <c r="T196" s="14">
        <v>0.24114754678327399</v>
      </c>
      <c r="U196" s="14">
        <v>0.19739964615827499</v>
      </c>
      <c r="V196" s="14">
        <v>9.9829667361426594E-2</v>
      </c>
      <c r="W196" s="14">
        <v>8.3938007329663805E-2</v>
      </c>
      <c r="X196" s="14">
        <v>0.109168633629081</v>
      </c>
      <c r="Y196" s="14">
        <v>0.19846907053207999</v>
      </c>
      <c r="Z196" s="14">
        <v>0.114294787251795</v>
      </c>
      <c r="AA196" s="14">
        <v>0.15907138803384699</v>
      </c>
      <c r="AB196" s="14">
        <v>0.12384256567365499</v>
      </c>
      <c r="AC196" s="14">
        <v>8.9125710945871295E-2</v>
      </c>
      <c r="AD196" s="14">
        <v>8.4388947412150903E-2</v>
      </c>
      <c r="AE196" s="14"/>
      <c r="AF196" s="14">
        <v>0.14533051220999499</v>
      </c>
      <c r="AG196" s="14">
        <v>0.121120372339243</v>
      </c>
      <c r="AH196" s="14">
        <v>0.25795183104980801</v>
      </c>
      <c r="AI196" s="14">
        <v>0.13413074279100001</v>
      </c>
      <c r="AJ196" s="14"/>
      <c r="AK196" s="14">
        <v>0.108544048589063</v>
      </c>
      <c r="AL196" s="14">
        <v>0.116220546415735</v>
      </c>
      <c r="AM196" s="14">
        <v>0.18950195862758801</v>
      </c>
      <c r="AN196" s="14">
        <v>0.237023452639922</v>
      </c>
      <c r="AO196" s="14"/>
      <c r="AP196" s="14">
        <v>0.123644141028196</v>
      </c>
      <c r="AQ196" s="14">
        <v>9.6379976463333905E-2</v>
      </c>
      <c r="AR196" s="14">
        <v>0.173013168939879</v>
      </c>
      <c r="AS196" s="14"/>
      <c r="AT196" s="14">
        <v>0.15143750958919</v>
      </c>
      <c r="AU196" s="14" t="s">
        <v>80</v>
      </c>
      <c r="AV196" s="14"/>
      <c r="AW196" s="14">
        <v>0.12794549302828301</v>
      </c>
      <c r="AX196" s="14">
        <v>0.27246659610259699</v>
      </c>
      <c r="AY196" s="14"/>
      <c r="AZ196" s="14">
        <v>0.13051438479248201</v>
      </c>
      <c r="BA196" s="14">
        <v>0.16844017644457199</v>
      </c>
    </row>
    <row r="197" spans="2:53" x14ac:dyDescent="0.35">
      <c r="B197" t="s">
        <v>166</v>
      </c>
      <c r="C197" s="14">
        <v>2.2170127761200701E-2</v>
      </c>
      <c r="D197" s="14">
        <v>1.39551461925938E-2</v>
      </c>
      <c r="E197" s="14">
        <v>3.1423081949743199E-2</v>
      </c>
      <c r="F197" s="14"/>
      <c r="G197" s="14">
        <v>4.2667602796120002E-2</v>
      </c>
      <c r="H197" s="14">
        <v>9.2572778009517593E-3</v>
      </c>
      <c r="I197" s="14">
        <v>4.0566710959129199E-2</v>
      </c>
      <c r="J197" s="14">
        <v>1.01400957804258E-2</v>
      </c>
      <c r="K197" s="14">
        <v>0</v>
      </c>
      <c r="L197" s="14">
        <v>2.9131541625020501E-2</v>
      </c>
      <c r="M197" s="14"/>
      <c r="N197" s="14">
        <v>3.07711134252633E-2</v>
      </c>
      <c r="O197" s="14">
        <v>5.8655833716511003E-3</v>
      </c>
      <c r="P197" s="14">
        <v>3.4898464474982301E-2</v>
      </c>
      <c r="Q197" s="14">
        <v>1.07216991810877E-2</v>
      </c>
      <c r="R197" s="14"/>
      <c r="S197" s="14">
        <v>7.5072281802427698E-3</v>
      </c>
      <c r="T197" s="14">
        <v>1.00113777146878E-2</v>
      </c>
      <c r="U197" s="14">
        <v>4.9150478894157398E-2</v>
      </c>
      <c r="V197" s="14">
        <v>3.6614331546991702E-2</v>
      </c>
      <c r="W197" s="14">
        <v>4.5615325179748901E-2</v>
      </c>
      <c r="X197" s="14">
        <v>1.8849548599416899E-2</v>
      </c>
      <c r="Y197" s="14">
        <v>0</v>
      </c>
      <c r="Z197" s="14">
        <v>0</v>
      </c>
      <c r="AA197" s="14">
        <v>3.6474691461993697E-2</v>
      </c>
      <c r="AB197" s="14">
        <v>2.5401115861938699E-2</v>
      </c>
      <c r="AC197" s="14">
        <v>3.1842595366905202E-2</v>
      </c>
      <c r="AD197" s="14">
        <v>0</v>
      </c>
      <c r="AE197" s="14"/>
      <c r="AF197" s="14">
        <v>2.27578352931023E-2</v>
      </c>
      <c r="AG197" s="14">
        <v>1.8656471772040599E-2</v>
      </c>
      <c r="AH197" s="14">
        <v>1.6671233742750299E-2</v>
      </c>
      <c r="AI197" s="14">
        <v>1.79664907336844E-2</v>
      </c>
      <c r="AJ197" s="14"/>
      <c r="AK197" s="14">
        <v>2.3675838301147702E-2</v>
      </c>
      <c r="AL197" s="14">
        <v>2.4642800253884201E-2</v>
      </c>
      <c r="AM197" s="14">
        <v>0</v>
      </c>
      <c r="AN197" s="14">
        <v>0</v>
      </c>
      <c r="AO197" s="14"/>
      <c r="AP197" s="14">
        <v>3.5590233699676503E-2</v>
      </c>
      <c r="AQ197" s="14">
        <v>2.22790375189739E-2</v>
      </c>
      <c r="AR197" s="14">
        <v>1.5584095846009701E-2</v>
      </c>
      <c r="AS197" s="14"/>
      <c r="AT197" s="14">
        <v>2.2170127761200701E-2</v>
      </c>
      <c r="AU197" s="14" t="s">
        <v>80</v>
      </c>
      <c r="AV197" s="14"/>
      <c r="AW197" s="14">
        <v>1.9888857198225699E-2</v>
      </c>
      <c r="AX197" s="14">
        <v>0</v>
      </c>
      <c r="AY197" s="14"/>
      <c r="AZ197" s="14">
        <v>1.95330488810769E-2</v>
      </c>
      <c r="BA197" s="14">
        <v>2.43130855701203E-2</v>
      </c>
    </row>
    <row r="198" spans="2:53" x14ac:dyDescent="0.35">
      <c r="B198" t="s">
        <v>167</v>
      </c>
      <c r="C198" s="14">
        <v>1.42571628542974E-2</v>
      </c>
      <c r="D198" s="14">
        <v>1.321879879821E-2</v>
      </c>
      <c r="E198" s="14">
        <v>1.54628999628826E-2</v>
      </c>
      <c r="F198" s="14"/>
      <c r="G198" s="14">
        <v>0</v>
      </c>
      <c r="H198" s="14">
        <v>7.7223650518238899E-3</v>
      </c>
      <c r="I198" s="14">
        <v>2.5734102098334499E-2</v>
      </c>
      <c r="J198" s="14">
        <v>9.1303948550910501E-3</v>
      </c>
      <c r="K198" s="14">
        <v>1.8801960761723701E-2</v>
      </c>
      <c r="L198" s="14">
        <v>1.8276953769290599E-2</v>
      </c>
      <c r="M198" s="14"/>
      <c r="N198" s="14">
        <v>6.5637113596188502E-3</v>
      </c>
      <c r="O198" s="14">
        <v>1.7929026959891299E-2</v>
      </c>
      <c r="P198" s="14">
        <v>1.6767768102306999E-2</v>
      </c>
      <c r="Q198" s="14">
        <v>2.6443641951133402E-2</v>
      </c>
      <c r="R198" s="14"/>
      <c r="S198" s="14">
        <v>2.2294761700452002E-2</v>
      </c>
      <c r="T198" s="14">
        <v>9.9265082253388402E-3</v>
      </c>
      <c r="U198" s="14">
        <v>0</v>
      </c>
      <c r="V198" s="14">
        <v>1.58882262505236E-2</v>
      </c>
      <c r="W198" s="14">
        <v>2.3707562855095E-2</v>
      </c>
      <c r="X198" s="14">
        <v>1.68291117603417E-2</v>
      </c>
      <c r="Y198" s="14">
        <v>2.26862065756534E-2</v>
      </c>
      <c r="Z198" s="14">
        <v>3.5563222812982999E-2</v>
      </c>
      <c r="AA198" s="14">
        <v>0</v>
      </c>
      <c r="AB198" s="14">
        <v>2.4362444048282202E-2</v>
      </c>
      <c r="AC198" s="14">
        <v>0</v>
      </c>
      <c r="AD198" s="14">
        <v>0</v>
      </c>
      <c r="AE198" s="14"/>
      <c r="AF198" s="14">
        <v>0</v>
      </c>
      <c r="AG198" s="14">
        <v>1.3894298925631401E-2</v>
      </c>
      <c r="AH198" s="14">
        <v>0</v>
      </c>
      <c r="AI198" s="14">
        <v>6.7745599643515994E-2</v>
      </c>
      <c r="AJ198" s="14"/>
      <c r="AK198" s="14">
        <v>5.9789238876571203E-3</v>
      </c>
      <c r="AL198" s="14">
        <v>8.3095079677932403E-3</v>
      </c>
      <c r="AM198" s="14">
        <v>2.1982360927240499E-2</v>
      </c>
      <c r="AN198" s="14">
        <v>0</v>
      </c>
      <c r="AO198" s="14"/>
      <c r="AP198" s="14">
        <v>0</v>
      </c>
      <c r="AQ198" s="14">
        <v>5.0384940664490799E-3</v>
      </c>
      <c r="AR198" s="14">
        <v>3.1110513186287599E-2</v>
      </c>
      <c r="AS198" s="14"/>
      <c r="AT198" s="14">
        <v>1.42571628542974E-2</v>
      </c>
      <c r="AU198" s="14" t="s">
        <v>80</v>
      </c>
      <c r="AV198" s="14"/>
      <c r="AW198" s="14">
        <v>8.1182245088072605E-3</v>
      </c>
      <c r="AX198" s="14">
        <v>8.4186351371594595E-2</v>
      </c>
      <c r="AY198" s="14"/>
      <c r="AZ198" s="14">
        <v>9.6093088207387291E-3</v>
      </c>
      <c r="BA198" s="14">
        <v>1.8034128030047399E-2</v>
      </c>
    </row>
    <row r="199" spans="2:53" x14ac:dyDescent="0.35">
      <c r="B199" t="s">
        <v>71</v>
      </c>
      <c r="C199" s="14">
        <v>2.0649816356296601E-2</v>
      </c>
      <c r="D199" s="14">
        <v>5.5081074726119096E-3</v>
      </c>
      <c r="E199" s="14">
        <v>3.7640862939630003E-2</v>
      </c>
      <c r="F199" s="14"/>
      <c r="G199" s="14">
        <v>0</v>
      </c>
      <c r="H199" s="14">
        <v>0</v>
      </c>
      <c r="I199" s="14">
        <v>8.6289872813431097E-3</v>
      </c>
      <c r="J199" s="14">
        <v>4.9066036051396297E-2</v>
      </c>
      <c r="K199" s="14">
        <v>2.1371935650590399E-2</v>
      </c>
      <c r="L199" s="14">
        <v>3.7842402864798799E-2</v>
      </c>
      <c r="M199" s="14"/>
      <c r="N199" s="14">
        <v>3.4475534338091899E-3</v>
      </c>
      <c r="O199" s="14">
        <v>2.9287676194262001E-2</v>
      </c>
      <c r="P199" s="14">
        <v>4.1533576138874602E-2</v>
      </c>
      <c r="Q199" s="14">
        <v>1.9712866748895899E-2</v>
      </c>
      <c r="R199" s="14"/>
      <c r="S199" s="14">
        <v>1.51256007096741E-2</v>
      </c>
      <c r="T199" s="14">
        <v>1.0760428679191299E-2</v>
      </c>
      <c r="U199" s="14">
        <v>0</v>
      </c>
      <c r="V199" s="14">
        <v>1.8400562505595901E-2</v>
      </c>
      <c r="W199" s="14">
        <v>0</v>
      </c>
      <c r="X199" s="14">
        <v>4.8745823468378302E-2</v>
      </c>
      <c r="Y199" s="14">
        <v>2.2471941099232999E-2</v>
      </c>
      <c r="Z199" s="14">
        <v>4.1497063707308303E-2</v>
      </c>
      <c r="AA199" s="14">
        <v>4.79863609197132E-2</v>
      </c>
      <c r="AB199" s="14">
        <v>2.56700871553147E-2</v>
      </c>
      <c r="AC199" s="14">
        <v>0</v>
      </c>
      <c r="AD199" s="14">
        <v>0</v>
      </c>
      <c r="AE199" s="14"/>
      <c r="AF199" s="14">
        <v>1.6068046831275901E-2</v>
      </c>
      <c r="AG199" s="14">
        <v>3.4301389734180301E-2</v>
      </c>
      <c r="AH199" s="14">
        <v>0</v>
      </c>
      <c r="AI199" s="14">
        <v>1.6332905850846301E-2</v>
      </c>
      <c r="AJ199" s="14"/>
      <c r="AK199" s="14">
        <v>1.3658249765082699E-2</v>
      </c>
      <c r="AL199" s="14">
        <v>2.5860389495322499E-2</v>
      </c>
      <c r="AM199" s="14">
        <v>2.27195379999563E-2</v>
      </c>
      <c r="AN199" s="14">
        <v>1.34334459368779E-2</v>
      </c>
      <c r="AO199" s="14"/>
      <c r="AP199" s="14">
        <v>8.5857403002432692E-3</v>
      </c>
      <c r="AQ199" s="14">
        <v>2.2530193997581199E-2</v>
      </c>
      <c r="AR199" s="14">
        <v>7.4812982906304398E-3</v>
      </c>
      <c r="AS199" s="14"/>
      <c r="AT199" s="14">
        <v>2.0649816356296601E-2</v>
      </c>
      <c r="AU199" s="14" t="s">
        <v>80</v>
      </c>
      <c r="AV199" s="14"/>
      <c r="AW199" s="14">
        <v>1.8074273738669201E-2</v>
      </c>
      <c r="AX199" s="14">
        <v>0</v>
      </c>
      <c r="AY199" s="14"/>
      <c r="AZ199" s="14">
        <v>2.0030532980313199E-2</v>
      </c>
      <c r="BA199" s="14">
        <v>2.11530618816771E-2</v>
      </c>
    </row>
    <row r="200" spans="2:53" x14ac:dyDescent="0.35">
      <c r="B200" t="s">
        <v>168</v>
      </c>
      <c r="C200" s="14">
        <v>0.79148538343901498</v>
      </c>
      <c r="D200" s="14">
        <v>0.80597561542011298</v>
      </c>
      <c r="E200" s="14">
        <v>0.77462929925794899</v>
      </c>
      <c r="F200" s="14"/>
      <c r="G200" s="14">
        <v>0.81549049434736398</v>
      </c>
      <c r="H200" s="14">
        <v>0.88875552930816504</v>
      </c>
      <c r="I200" s="14">
        <v>0.81987478952874404</v>
      </c>
      <c r="J200" s="14">
        <v>0.79642899236004705</v>
      </c>
      <c r="K200" s="14">
        <v>0.76778633493633397</v>
      </c>
      <c r="L200" s="14">
        <v>0.69477046644167495</v>
      </c>
      <c r="M200" s="14"/>
      <c r="N200" s="14">
        <v>0.78947013492097995</v>
      </c>
      <c r="O200" s="14">
        <v>0.78151641496839597</v>
      </c>
      <c r="P200" s="14">
        <v>0.79887106141783903</v>
      </c>
      <c r="Q200" s="14">
        <v>0.809363272733857</v>
      </c>
      <c r="R200" s="14"/>
      <c r="S200" s="14">
        <v>0.80195436751094296</v>
      </c>
      <c r="T200" s="14">
        <v>0.72815413859750799</v>
      </c>
      <c r="U200" s="14">
        <v>0.75344987494756699</v>
      </c>
      <c r="V200" s="14">
        <v>0.82926721233546197</v>
      </c>
      <c r="W200" s="14">
        <v>0.84673910463549196</v>
      </c>
      <c r="X200" s="14">
        <v>0.80640688254278203</v>
      </c>
      <c r="Y200" s="14">
        <v>0.75637278179303402</v>
      </c>
      <c r="Z200" s="14">
        <v>0.80864492622791395</v>
      </c>
      <c r="AA200" s="14">
        <v>0.756467559584447</v>
      </c>
      <c r="AB200" s="14">
        <v>0.80072378726080995</v>
      </c>
      <c r="AC200" s="14">
        <v>0.879031693687224</v>
      </c>
      <c r="AD200" s="14">
        <v>0.91561105258784903</v>
      </c>
      <c r="AE200" s="14"/>
      <c r="AF200" s="14">
        <v>0.81584360566562597</v>
      </c>
      <c r="AG200" s="14">
        <v>0.81202746722890395</v>
      </c>
      <c r="AH200" s="14">
        <v>0.72537693520744195</v>
      </c>
      <c r="AI200" s="14">
        <v>0.76382426098095402</v>
      </c>
      <c r="AJ200" s="14"/>
      <c r="AK200" s="14">
        <v>0.84814293945704999</v>
      </c>
      <c r="AL200" s="14">
        <v>0.82496675586726498</v>
      </c>
      <c r="AM200" s="14">
        <v>0.76579614244521499</v>
      </c>
      <c r="AN200" s="14">
        <v>0.74954310142320002</v>
      </c>
      <c r="AO200" s="14"/>
      <c r="AP200" s="14">
        <v>0.832179884971884</v>
      </c>
      <c r="AQ200" s="14">
        <v>0.85377229795366205</v>
      </c>
      <c r="AR200" s="14">
        <v>0.77281092373719296</v>
      </c>
      <c r="AS200" s="14"/>
      <c r="AT200" s="14">
        <v>0.79148538343901498</v>
      </c>
      <c r="AU200" s="14" t="s">
        <v>80</v>
      </c>
      <c r="AV200" s="14"/>
      <c r="AW200" s="14">
        <v>0.82597315152601503</v>
      </c>
      <c r="AX200" s="14">
        <v>0.64334705252580804</v>
      </c>
      <c r="AY200" s="14"/>
      <c r="AZ200" s="14">
        <v>0.82031272452538895</v>
      </c>
      <c r="BA200" s="14">
        <v>0.76805954807358401</v>
      </c>
    </row>
    <row r="201" spans="2:53" x14ac:dyDescent="0.35">
      <c r="B201" t="s">
        <v>169</v>
      </c>
      <c r="C201" s="14">
        <v>3.6427290615498001E-2</v>
      </c>
      <c r="D201" s="14">
        <v>2.7173944990803799E-2</v>
      </c>
      <c r="E201" s="14">
        <v>4.6885981912625802E-2</v>
      </c>
      <c r="F201" s="14"/>
      <c r="G201" s="14">
        <v>4.2667602796120002E-2</v>
      </c>
      <c r="H201" s="14">
        <v>1.69796428527757E-2</v>
      </c>
      <c r="I201" s="14">
        <v>6.6300813057463701E-2</v>
      </c>
      <c r="J201" s="14">
        <v>1.92704906355168E-2</v>
      </c>
      <c r="K201" s="14">
        <v>1.8801960761723701E-2</v>
      </c>
      <c r="L201" s="14">
        <v>4.74084953943111E-2</v>
      </c>
      <c r="M201" s="14"/>
      <c r="N201" s="14">
        <v>3.7334824784882203E-2</v>
      </c>
      <c r="O201" s="14">
        <v>2.3794610331542398E-2</v>
      </c>
      <c r="P201" s="14">
        <v>5.1666232577289299E-2</v>
      </c>
      <c r="Q201" s="14">
        <v>3.71653411322211E-2</v>
      </c>
      <c r="R201" s="14"/>
      <c r="S201" s="14">
        <v>2.9801989880694699E-2</v>
      </c>
      <c r="T201" s="14">
        <v>1.9937885940026701E-2</v>
      </c>
      <c r="U201" s="14">
        <v>4.9150478894157398E-2</v>
      </c>
      <c r="V201" s="14">
        <v>5.2502557797515302E-2</v>
      </c>
      <c r="W201" s="14">
        <v>6.9322888034843905E-2</v>
      </c>
      <c r="X201" s="14">
        <v>3.5678660359758703E-2</v>
      </c>
      <c r="Y201" s="14">
        <v>2.26862065756534E-2</v>
      </c>
      <c r="Z201" s="14">
        <v>3.5563222812982999E-2</v>
      </c>
      <c r="AA201" s="14">
        <v>3.6474691461993697E-2</v>
      </c>
      <c r="AB201" s="14">
        <v>4.9763559910220898E-2</v>
      </c>
      <c r="AC201" s="14">
        <v>3.1842595366905202E-2</v>
      </c>
      <c r="AD201" s="14">
        <v>0</v>
      </c>
      <c r="AE201" s="14"/>
      <c r="AF201" s="14">
        <v>2.27578352931023E-2</v>
      </c>
      <c r="AG201" s="14">
        <v>3.25507706976721E-2</v>
      </c>
      <c r="AH201" s="14">
        <v>1.6671233742750299E-2</v>
      </c>
      <c r="AI201" s="14">
        <v>8.5712090377200303E-2</v>
      </c>
      <c r="AJ201" s="14"/>
      <c r="AK201" s="14">
        <v>2.9654762188804799E-2</v>
      </c>
      <c r="AL201" s="14">
        <v>3.2952308221677398E-2</v>
      </c>
      <c r="AM201" s="14">
        <v>2.1982360927240499E-2</v>
      </c>
      <c r="AN201" s="14">
        <v>0</v>
      </c>
      <c r="AO201" s="14"/>
      <c r="AP201" s="14">
        <v>3.5590233699676503E-2</v>
      </c>
      <c r="AQ201" s="14">
        <v>2.73175315854229E-2</v>
      </c>
      <c r="AR201" s="14">
        <v>4.6694609032297302E-2</v>
      </c>
      <c r="AS201" s="14"/>
      <c r="AT201" s="14">
        <v>3.6427290615498001E-2</v>
      </c>
      <c r="AU201" s="14" t="s">
        <v>80</v>
      </c>
      <c r="AV201" s="14"/>
      <c r="AW201" s="14">
        <v>2.8007081707033001E-2</v>
      </c>
      <c r="AX201" s="14">
        <v>8.4186351371594595E-2</v>
      </c>
      <c r="AY201" s="14"/>
      <c r="AZ201" s="14">
        <v>2.91423577018157E-2</v>
      </c>
      <c r="BA201" s="14">
        <v>4.2347213600167598E-2</v>
      </c>
    </row>
    <row r="202" spans="2:53" x14ac:dyDescent="0.35">
      <c r="B202" t="s">
        <v>74</v>
      </c>
      <c r="C202" s="14">
        <v>0.75505809282351699</v>
      </c>
      <c r="D202" s="14">
        <v>0.77880167042930903</v>
      </c>
      <c r="E202" s="14">
        <v>0.72774331734532405</v>
      </c>
      <c r="F202" s="14"/>
      <c r="G202" s="14">
        <v>0.77282289155124395</v>
      </c>
      <c r="H202" s="14">
        <v>0.87177588645538895</v>
      </c>
      <c r="I202" s="14">
        <v>0.75357397647127999</v>
      </c>
      <c r="J202" s="14">
        <v>0.77715850172453005</v>
      </c>
      <c r="K202" s="14">
        <v>0.74898437417460995</v>
      </c>
      <c r="L202" s="14">
        <v>0.64736197104736304</v>
      </c>
      <c r="M202" s="14"/>
      <c r="N202" s="14">
        <v>0.75213531013609802</v>
      </c>
      <c r="O202" s="14">
        <v>0.75772180463685301</v>
      </c>
      <c r="P202" s="14">
        <v>0.74720482884054995</v>
      </c>
      <c r="Q202" s="14">
        <v>0.77219793160163597</v>
      </c>
      <c r="R202" s="14"/>
      <c r="S202" s="14">
        <v>0.77215237763024802</v>
      </c>
      <c r="T202" s="14">
        <v>0.708216252657482</v>
      </c>
      <c r="U202" s="14">
        <v>0.70429939605340997</v>
      </c>
      <c r="V202" s="14">
        <v>0.77676465453794696</v>
      </c>
      <c r="W202" s="14">
        <v>0.77741621660064797</v>
      </c>
      <c r="X202" s="14">
        <v>0.77072822218302295</v>
      </c>
      <c r="Y202" s="14">
        <v>0.73368657521738101</v>
      </c>
      <c r="Z202" s="14">
        <v>0.77308170341493099</v>
      </c>
      <c r="AA202" s="14">
        <v>0.719992868122453</v>
      </c>
      <c r="AB202" s="14">
        <v>0.75096022735058898</v>
      </c>
      <c r="AC202" s="14">
        <v>0.84718909832031797</v>
      </c>
      <c r="AD202" s="14">
        <v>0.91561105258784903</v>
      </c>
      <c r="AE202" s="14"/>
      <c r="AF202" s="14">
        <v>0.79308577037252403</v>
      </c>
      <c r="AG202" s="14">
        <v>0.77947669653123197</v>
      </c>
      <c r="AH202" s="14">
        <v>0.70870570146469203</v>
      </c>
      <c r="AI202" s="14">
        <v>0.67811217060375295</v>
      </c>
      <c r="AJ202" s="14"/>
      <c r="AK202" s="14">
        <v>0.81848817726824497</v>
      </c>
      <c r="AL202" s="14">
        <v>0.79201444764558704</v>
      </c>
      <c r="AM202" s="14">
        <v>0.74381378151797395</v>
      </c>
      <c r="AN202" s="14">
        <v>0.74954310142320002</v>
      </c>
      <c r="AO202" s="14"/>
      <c r="AP202" s="14">
        <v>0.79658965127220804</v>
      </c>
      <c r="AQ202" s="14">
        <v>0.826454766368239</v>
      </c>
      <c r="AR202" s="14">
        <v>0.72611631470489602</v>
      </c>
      <c r="AS202" s="14"/>
      <c r="AT202" s="14">
        <v>0.75505809282351699</v>
      </c>
      <c r="AU202" s="14" t="s">
        <v>80</v>
      </c>
      <c r="AV202" s="14"/>
      <c r="AW202" s="14">
        <v>0.79796606981898199</v>
      </c>
      <c r="AX202" s="14">
        <v>0.55916070115421301</v>
      </c>
      <c r="AY202" s="14"/>
      <c r="AZ202" s="14">
        <v>0.791170366823573</v>
      </c>
      <c r="BA202" s="14">
        <v>0.72571233447341599</v>
      </c>
    </row>
    <row r="203" spans="2:53" x14ac:dyDescent="0.35">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row>
    <row r="204" spans="2:53" x14ac:dyDescent="0.35">
      <c r="B204" s="6" t="s">
        <v>173</v>
      </c>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row>
    <row r="205" spans="2:53" x14ac:dyDescent="0.35">
      <c r="B205" s="33" t="s">
        <v>561</v>
      </c>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row>
    <row r="206" spans="2:53" x14ac:dyDescent="0.35">
      <c r="B206" t="s">
        <v>171</v>
      </c>
      <c r="C206" s="14">
        <v>0.57433331269129795</v>
      </c>
      <c r="D206" s="14">
        <v>0.56635409623906197</v>
      </c>
      <c r="E206" s="14">
        <v>0.58190845314735995</v>
      </c>
      <c r="F206" s="14"/>
      <c r="G206" s="14">
        <v>0.71095422035418099</v>
      </c>
      <c r="H206" s="14">
        <v>0.49056391177486097</v>
      </c>
      <c r="I206" s="14">
        <v>0.61937500855794803</v>
      </c>
      <c r="J206" s="14">
        <v>0.61706124276207697</v>
      </c>
      <c r="K206" s="14">
        <v>0.53244248489024604</v>
      </c>
      <c r="L206" s="14">
        <v>0.53568636982462003</v>
      </c>
      <c r="M206" s="14"/>
      <c r="N206" s="14">
        <v>0.50611328921006604</v>
      </c>
      <c r="O206" s="14">
        <v>0.58558956144752194</v>
      </c>
      <c r="P206" s="14">
        <v>0.665946759688686</v>
      </c>
      <c r="Q206" s="14">
        <v>0.62920573341318597</v>
      </c>
      <c r="R206" s="14"/>
      <c r="S206" s="14">
        <v>0.50773435337453798</v>
      </c>
      <c r="T206" s="14">
        <v>0.624068375153912</v>
      </c>
      <c r="U206" s="14">
        <v>0.54860404795485995</v>
      </c>
      <c r="V206" s="14">
        <v>0.52884989018211603</v>
      </c>
      <c r="W206" s="14">
        <v>0.49189072900411002</v>
      </c>
      <c r="X206" s="14">
        <v>0.61012224854297703</v>
      </c>
      <c r="Y206" s="14">
        <v>0.45055657299790502</v>
      </c>
      <c r="Z206" s="14">
        <v>0.59750691251565602</v>
      </c>
      <c r="AA206" s="14">
        <v>0.63838874617199803</v>
      </c>
      <c r="AB206" s="14">
        <v>0.60484158527521403</v>
      </c>
      <c r="AC206" s="14">
        <v>0.79117123039329695</v>
      </c>
      <c r="AD206" s="14">
        <v>0.57262566596027897</v>
      </c>
      <c r="AE206" s="14"/>
      <c r="AF206" s="14">
        <v>0.58224291992655597</v>
      </c>
      <c r="AG206" s="14">
        <v>0.56501430248933404</v>
      </c>
      <c r="AH206" s="14">
        <v>0.47396001198923898</v>
      </c>
      <c r="AI206" s="14">
        <v>0.59038875290182002</v>
      </c>
      <c r="AJ206" s="14"/>
      <c r="AK206" s="14">
        <v>0.51871307003221101</v>
      </c>
      <c r="AL206" s="14">
        <v>0.58203155619431501</v>
      </c>
      <c r="AM206" s="14">
        <v>0.56491701397192595</v>
      </c>
      <c r="AN206" s="14">
        <v>0.51433827460215897</v>
      </c>
      <c r="AO206" s="14"/>
      <c r="AP206" s="14">
        <v>0.551139253492543</v>
      </c>
      <c r="AQ206" s="14">
        <v>0.54727014815406405</v>
      </c>
      <c r="AR206" s="14">
        <v>0.57720650817763397</v>
      </c>
      <c r="AS206" s="14"/>
      <c r="AT206" s="14">
        <v>0.57433331269129795</v>
      </c>
      <c r="AU206" s="14" t="s">
        <v>80</v>
      </c>
      <c r="AV206" s="14"/>
      <c r="AW206" s="14">
        <v>0.57457380797569402</v>
      </c>
      <c r="AX206" s="14">
        <v>0.57429032530035196</v>
      </c>
      <c r="AY206" s="14"/>
      <c r="AZ206" s="14">
        <v>0.60112115389731402</v>
      </c>
      <c r="BA206" s="14">
        <v>0.55256482714116695</v>
      </c>
    </row>
    <row r="207" spans="2:53" x14ac:dyDescent="0.35">
      <c r="B207" t="s">
        <v>172</v>
      </c>
      <c r="C207" s="14">
        <v>0.40270817087181099</v>
      </c>
      <c r="D207" s="14">
        <v>0.41822097954742699</v>
      </c>
      <c r="E207" s="14">
        <v>0.38663926295815298</v>
      </c>
      <c r="F207" s="14"/>
      <c r="G207" s="14">
        <v>0.27572696289823101</v>
      </c>
      <c r="H207" s="14">
        <v>0.493822950348138</v>
      </c>
      <c r="I207" s="14">
        <v>0.36396572674518002</v>
      </c>
      <c r="J207" s="14">
        <v>0.34597739228959201</v>
      </c>
      <c r="K207" s="14">
        <v>0.43431169683752702</v>
      </c>
      <c r="L207" s="14">
        <v>0.44114578983708702</v>
      </c>
      <c r="M207" s="14"/>
      <c r="N207" s="14">
        <v>0.47741876925306798</v>
      </c>
      <c r="O207" s="14">
        <v>0.38369825729843499</v>
      </c>
      <c r="P207" s="14">
        <v>0.31727821488774899</v>
      </c>
      <c r="Q207" s="14">
        <v>0.34287489404260502</v>
      </c>
      <c r="R207" s="14"/>
      <c r="S207" s="14">
        <v>0.46213882813266099</v>
      </c>
      <c r="T207" s="14">
        <v>0.356219174310757</v>
      </c>
      <c r="U207" s="14">
        <v>0.40204573678133598</v>
      </c>
      <c r="V207" s="14">
        <v>0.45266288820307199</v>
      </c>
      <c r="W207" s="14">
        <v>0.48437841197762099</v>
      </c>
      <c r="X207" s="14">
        <v>0.35909962425256398</v>
      </c>
      <c r="Y207" s="14">
        <v>0.54944342700209503</v>
      </c>
      <c r="Z207" s="14">
        <v>0.40249308748434398</v>
      </c>
      <c r="AA207" s="14">
        <v>0.34947412421581803</v>
      </c>
      <c r="AB207" s="14">
        <v>0.39515841472478602</v>
      </c>
      <c r="AC207" s="14">
        <v>0.17929310374255</v>
      </c>
      <c r="AD207" s="14">
        <v>0.34258794926617597</v>
      </c>
      <c r="AE207" s="14"/>
      <c r="AF207" s="14">
        <v>0.40204132769064099</v>
      </c>
      <c r="AG207" s="14">
        <v>0.42612169910530501</v>
      </c>
      <c r="AH207" s="14">
        <v>0.47863957748778502</v>
      </c>
      <c r="AI207" s="14">
        <v>0.36107913340606201</v>
      </c>
      <c r="AJ207" s="14"/>
      <c r="AK207" s="14">
        <v>0.468808610841148</v>
      </c>
      <c r="AL207" s="14">
        <v>0.40267501604388101</v>
      </c>
      <c r="AM207" s="14">
        <v>0.43508298602807399</v>
      </c>
      <c r="AN207" s="14">
        <v>0.45961271812332699</v>
      </c>
      <c r="AO207" s="14"/>
      <c r="AP207" s="14">
        <v>0.426490451679989</v>
      </c>
      <c r="AQ207" s="14">
        <v>0.43144938614832601</v>
      </c>
      <c r="AR207" s="14">
        <v>0.41565468622933599</v>
      </c>
      <c r="AS207" s="14"/>
      <c r="AT207" s="14">
        <v>0.40270817087181099</v>
      </c>
      <c r="AU207" s="14" t="s">
        <v>80</v>
      </c>
      <c r="AV207" s="14"/>
      <c r="AW207" s="14">
        <v>0.41127097543707603</v>
      </c>
      <c r="AX207" s="14">
        <v>0.36770928137686099</v>
      </c>
      <c r="AY207" s="14"/>
      <c r="AZ207" s="14">
        <v>0.38193657936025699</v>
      </c>
      <c r="BA207" s="14">
        <v>0.41958769790032602</v>
      </c>
    </row>
    <row r="208" spans="2:53" x14ac:dyDescent="0.35">
      <c r="B208" t="s">
        <v>109</v>
      </c>
      <c r="C208" s="14">
        <v>2.2958516436890598E-2</v>
      </c>
      <c r="D208" s="14">
        <v>1.54249242135107E-2</v>
      </c>
      <c r="E208" s="14">
        <v>3.1452283894487301E-2</v>
      </c>
      <c r="F208" s="14"/>
      <c r="G208" s="14">
        <v>1.33188167475881E-2</v>
      </c>
      <c r="H208" s="14">
        <v>1.56131378770015E-2</v>
      </c>
      <c r="I208" s="14">
        <v>1.6659264696872199E-2</v>
      </c>
      <c r="J208" s="14">
        <v>3.69613649483303E-2</v>
      </c>
      <c r="K208" s="14">
        <v>3.3245818272227001E-2</v>
      </c>
      <c r="L208" s="14">
        <v>2.3167840338293201E-2</v>
      </c>
      <c r="M208" s="14"/>
      <c r="N208" s="14">
        <v>1.6467941536865999E-2</v>
      </c>
      <c r="O208" s="14">
        <v>3.0712181254043298E-2</v>
      </c>
      <c r="P208" s="14">
        <v>1.6775025423564599E-2</v>
      </c>
      <c r="Q208" s="14">
        <v>2.79193725442093E-2</v>
      </c>
      <c r="R208" s="14"/>
      <c r="S208" s="14">
        <v>3.01268184928009E-2</v>
      </c>
      <c r="T208" s="14">
        <v>1.9712450535330502E-2</v>
      </c>
      <c r="U208" s="14">
        <v>4.9350215263804398E-2</v>
      </c>
      <c r="V208" s="14">
        <v>1.8487221614811599E-2</v>
      </c>
      <c r="W208" s="14">
        <v>2.3730859018269199E-2</v>
      </c>
      <c r="X208" s="14">
        <v>3.07781272044595E-2</v>
      </c>
      <c r="Y208" s="14">
        <v>0</v>
      </c>
      <c r="Z208" s="14">
        <v>0</v>
      </c>
      <c r="AA208" s="14">
        <v>1.2137129612184199E-2</v>
      </c>
      <c r="AB208" s="14">
        <v>0</v>
      </c>
      <c r="AC208" s="14">
        <v>2.95356658641532E-2</v>
      </c>
      <c r="AD208" s="14">
        <v>8.4786384773545095E-2</v>
      </c>
      <c r="AE208" s="14"/>
      <c r="AF208" s="14">
        <v>1.5715752382802699E-2</v>
      </c>
      <c r="AG208" s="14">
        <v>8.8639984053604706E-3</v>
      </c>
      <c r="AH208" s="14">
        <v>4.7400410522976201E-2</v>
      </c>
      <c r="AI208" s="14">
        <v>4.8532113692118198E-2</v>
      </c>
      <c r="AJ208" s="14"/>
      <c r="AK208" s="14">
        <v>1.2478319126640301E-2</v>
      </c>
      <c r="AL208" s="14">
        <v>1.5293427761803801E-2</v>
      </c>
      <c r="AM208" s="14">
        <v>0</v>
      </c>
      <c r="AN208" s="14">
        <v>2.6049007274513501E-2</v>
      </c>
      <c r="AO208" s="14"/>
      <c r="AP208" s="14">
        <v>2.2370294827467298E-2</v>
      </c>
      <c r="AQ208" s="14">
        <v>2.12804656976095E-2</v>
      </c>
      <c r="AR208" s="14">
        <v>7.1388055930307398E-3</v>
      </c>
      <c r="AS208" s="14"/>
      <c r="AT208" s="14">
        <v>2.2958516436890598E-2</v>
      </c>
      <c r="AU208" s="14" t="s">
        <v>80</v>
      </c>
      <c r="AV208" s="14"/>
      <c r="AW208" s="14">
        <v>1.41552165872296E-2</v>
      </c>
      <c r="AX208" s="14">
        <v>5.8000393322787398E-2</v>
      </c>
      <c r="AY208" s="14"/>
      <c r="AZ208" s="14">
        <v>1.6942266742429601E-2</v>
      </c>
      <c r="BA208" s="14">
        <v>2.7847474958507E-2</v>
      </c>
    </row>
    <row r="209" spans="2:53" x14ac:dyDescent="0.35">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row>
    <row r="210" spans="2:53" x14ac:dyDescent="0.35">
      <c r="B210" s="6" t="s">
        <v>183</v>
      </c>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row>
    <row r="211" spans="2:53" x14ac:dyDescent="0.35">
      <c r="B211" s="24" t="s">
        <v>111</v>
      </c>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row>
    <row r="212" spans="2:53" x14ac:dyDescent="0.35">
      <c r="B212" t="s">
        <v>174</v>
      </c>
      <c r="C212" s="14">
        <v>0.29216410950097099</v>
      </c>
      <c r="D212" s="14">
        <v>0.26938872514255102</v>
      </c>
      <c r="E212" s="14">
        <v>0.31854573865177899</v>
      </c>
      <c r="F212" s="14"/>
      <c r="G212" s="14">
        <v>0.38946242871542303</v>
      </c>
      <c r="H212" s="14">
        <v>0.37769656541261598</v>
      </c>
      <c r="I212" s="14">
        <v>0.32784452903306699</v>
      </c>
      <c r="J212" s="14">
        <v>0.30596554833246298</v>
      </c>
      <c r="K212" s="14">
        <v>0.166428779793488</v>
      </c>
      <c r="L212" s="14">
        <v>0.21930082830544101</v>
      </c>
      <c r="M212" s="14"/>
      <c r="N212" s="14">
        <v>0.28841109328644798</v>
      </c>
      <c r="O212" s="14">
        <v>0.32334677111483201</v>
      </c>
      <c r="P212" s="14">
        <v>0.33038371056344601</v>
      </c>
      <c r="Q212" s="14">
        <v>0.22362831491269</v>
      </c>
      <c r="R212" s="14"/>
      <c r="S212" s="14">
        <v>0.34934844707949703</v>
      </c>
      <c r="T212" s="14">
        <v>0.324684842956657</v>
      </c>
      <c r="U212" s="14">
        <v>0.16991595971144699</v>
      </c>
      <c r="V212" s="14">
        <v>0.31085020459692497</v>
      </c>
      <c r="W212" s="14">
        <v>0.28794239130413701</v>
      </c>
      <c r="X212" s="14">
        <v>0.167614447889326</v>
      </c>
      <c r="Y212" s="14">
        <v>0.25283095402134098</v>
      </c>
      <c r="Z212" s="14">
        <v>0.47534601106143298</v>
      </c>
      <c r="AA212" s="14">
        <v>0.28443825493693098</v>
      </c>
      <c r="AB212" s="14">
        <v>0.293970745509954</v>
      </c>
      <c r="AC212" s="14">
        <v>0.30060027900777297</v>
      </c>
      <c r="AD212" s="14">
        <v>0.34325843840369802</v>
      </c>
      <c r="AE212" s="14"/>
      <c r="AF212" s="14">
        <v>0.25212913062909997</v>
      </c>
      <c r="AG212" s="14">
        <v>0.34061537952480597</v>
      </c>
      <c r="AH212" s="14">
        <v>0.24685998833037701</v>
      </c>
      <c r="AI212" s="14">
        <v>0.36603883086546002</v>
      </c>
      <c r="AJ212" s="14"/>
      <c r="AK212" s="14">
        <v>0.32123388984664802</v>
      </c>
      <c r="AL212" s="14">
        <v>0.32855358101403798</v>
      </c>
      <c r="AM212" s="14">
        <v>0.21340275825848001</v>
      </c>
      <c r="AN212" s="14">
        <v>0.23082456107719901</v>
      </c>
      <c r="AO212" s="14"/>
      <c r="AP212" s="14">
        <v>0.294669446202246</v>
      </c>
      <c r="AQ212" s="14">
        <v>0.366022509846404</v>
      </c>
      <c r="AR212" s="14">
        <v>0.18959982483399801</v>
      </c>
      <c r="AS212" s="14"/>
      <c r="AT212" s="14">
        <v>0.29216410950097099</v>
      </c>
      <c r="AU212" s="14" t="s">
        <v>80</v>
      </c>
      <c r="AV212" s="14"/>
      <c r="AW212" s="14">
        <v>0.30694816216515802</v>
      </c>
      <c r="AX212" s="14">
        <v>0.236984469696534</v>
      </c>
      <c r="AY212" s="14"/>
      <c r="AZ212" s="14">
        <v>0.30534501988464302</v>
      </c>
      <c r="BA212" s="14">
        <v>0.28145296428333799</v>
      </c>
    </row>
    <row r="213" spans="2:53" x14ac:dyDescent="0.35">
      <c r="B213" t="s">
        <v>175</v>
      </c>
      <c r="C213" s="14">
        <v>0.26533965648587199</v>
      </c>
      <c r="D213" s="14">
        <v>0.32693618264645502</v>
      </c>
      <c r="E213" s="14">
        <v>0.19416524355550399</v>
      </c>
      <c r="F213" s="14"/>
      <c r="G213" s="14">
        <v>9.1663177798171999E-2</v>
      </c>
      <c r="H213" s="14">
        <v>0.27299518566525699</v>
      </c>
      <c r="I213" s="14">
        <v>0.225027710059994</v>
      </c>
      <c r="J213" s="14">
        <v>0.28933495664117098</v>
      </c>
      <c r="K213" s="14">
        <v>0.45406211428978099</v>
      </c>
      <c r="L213" s="14">
        <v>0.24620311841607001</v>
      </c>
      <c r="M213" s="14"/>
      <c r="N213" s="14">
        <v>0.28237817372756902</v>
      </c>
      <c r="O213" s="14">
        <v>0.327726145753515</v>
      </c>
      <c r="P213" s="14">
        <v>0.184425547750353</v>
      </c>
      <c r="Q213" s="14">
        <v>0.235662013593777</v>
      </c>
      <c r="R213" s="14"/>
      <c r="S213" s="14">
        <v>0.29042399786929801</v>
      </c>
      <c r="T213" s="14">
        <v>0.290100655262294</v>
      </c>
      <c r="U213" s="14">
        <v>0.247865716784888</v>
      </c>
      <c r="V213" s="14">
        <v>0.32353934673505502</v>
      </c>
      <c r="W213" s="14">
        <v>0.29311419356570501</v>
      </c>
      <c r="X213" s="14">
        <v>0.29513426065294701</v>
      </c>
      <c r="Y213" s="14">
        <v>0.27184312653203402</v>
      </c>
      <c r="Z213" s="14">
        <v>7.1452410786884996E-2</v>
      </c>
      <c r="AA213" s="14">
        <v>0.214773892230464</v>
      </c>
      <c r="AB213" s="14">
        <v>0.301075806507762</v>
      </c>
      <c r="AC213" s="14">
        <v>0.116902342227936</v>
      </c>
      <c r="AD213" s="14">
        <v>0.32580807639905501</v>
      </c>
      <c r="AE213" s="14"/>
      <c r="AF213" s="14">
        <v>0.28476838621001399</v>
      </c>
      <c r="AG213" s="14">
        <v>0.27400474382691498</v>
      </c>
      <c r="AH213" s="14">
        <v>0.32176959671109201</v>
      </c>
      <c r="AI213" s="14">
        <v>0.16791401570770501</v>
      </c>
      <c r="AJ213" s="14"/>
      <c r="AK213" s="14">
        <v>0.287078586673224</v>
      </c>
      <c r="AL213" s="14">
        <v>0.28128313993266302</v>
      </c>
      <c r="AM213" s="14">
        <v>0.23288362547951899</v>
      </c>
      <c r="AN213" s="14">
        <v>0.249250379288421</v>
      </c>
      <c r="AO213" s="14"/>
      <c r="AP213" s="14">
        <v>0.27409116282970503</v>
      </c>
      <c r="AQ213" s="14">
        <v>0.27260747635622901</v>
      </c>
      <c r="AR213" s="14">
        <v>0.25361928744740703</v>
      </c>
      <c r="AS213" s="14"/>
      <c r="AT213" s="14">
        <v>0.26533965648587199</v>
      </c>
      <c r="AU213" s="14" t="s">
        <v>80</v>
      </c>
      <c r="AV213" s="14"/>
      <c r="AW213" s="14">
        <v>0.273179046711306</v>
      </c>
      <c r="AX213" s="14">
        <v>0.19875852140451999</v>
      </c>
      <c r="AY213" s="14"/>
      <c r="AZ213" s="14">
        <v>0.27294461391810199</v>
      </c>
      <c r="BA213" s="14">
        <v>0.259159673384595</v>
      </c>
    </row>
    <row r="214" spans="2:53" x14ac:dyDescent="0.35">
      <c r="B214" t="s">
        <v>176</v>
      </c>
      <c r="C214" s="14">
        <v>0.22448701477706301</v>
      </c>
      <c r="D214" s="14">
        <v>0.19452509246379401</v>
      </c>
      <c r="E214" s="14">
        <v>0.25868823693750798</v>
      </c>
      <c r="F214" s="14"/>
      <c r="G214" s="14">
        <v>0.29798879066425799</v>
      </c>
      <c r="H214" s="14">
        <v>0.27899239612224302</v>
      </c>
      <c r="I214" s="14">
        <v>0.316242026713839</v>
      </c>
      <c r="J214" s="14">
        <v>0.14251110912692599</v>
      </c>
      <c r="K214" s="14">
        <v>0.20198733203795499</v>
      </c>
      <c r="L214" s="14">
        <v>0.14167137624916501</v>
      </c>
      <c r="M214" s="14"/>
      <c r="N214" s="14">
        <v>0.22027021198600999</v>
      </c>
      <c r="O214" s="14">
        <v>0.25482846043790602</v>
      </c>
      <c r="P214" s="14">
        <v>0.19234348400544099</v>
      </c>
      <c r="Q214" s="14">
        <v>0.239089557959454</v>
      </c>
      <c r="R214" s="14"/>
      <c r="S214" s="14">
        <v>0.28151891713573401</v>
      </c>
      <c r="T214" s="14">
        <v>0.20996139898058999</v>
      </c>
      <c r="U214" s="14">
        <v>0.196775824302757</v>
      </c>
      <c r="V214" s="14">
        <v>0.21254857869926799</v>
      </c>
      <c r="W214" s="14">
        <v>0.29533531721188</v>
      </c>
      <c r="X214" s="14">
        <v>0.19909379087461701</v>
      </c>
      <c r="Y214" s="14">
        <v>0.13712538797018001</v>
      </c>
      <c r="Z214" s="14">
        <v>0.26140040201342002</v>
      </c>
      <c r="AA214" s="14">
        <v>0.21984976396316699</v>
      </c>
      <c r="AB214" s="14">
        <v>0.23129633459024401</v>
      </c>
      <c r="AC214" s="14">
        <v>0.21752869290204199</v>
      </c>
      <c r="AD214" s="14">
        <v>8.1147380372676894E-2</v>
      </c>
      <c r="AE214" s="14"/>
      <c r="AF214" s="14">
        <v>0.186446457625246</v>
      </c>
      <c r="AG214" s="14">
        <v>0.27511891464618399</v>
      </c>
      <c r="AH214" s="14">
        <v>0.22406347905469601</v>
      </c>
      <c r="AI214" s="14">
        <v>0.246531003176479</v>
      </c>
      <c r="AJ214" s="14"/>
      <c r="AK214" s="14">
        <v>0.221396575472257</v>
      </c>
      <c r="AL214" s="14">
        <v>0.228240790433139</v>
      </c>
      <c r="AM214" s="14">
        <v>0.224099537001994</v>
      </c>
      <c r="AN214" s="14">
        <v>0.275858584413676</v>
      </c>
      <c r="AO214" s="14"/>
      <c r="AP214" s="14">
        <v>0.24446476845106099</v>
      </c>
      <c r="AQ214" s="14">
        <v>0.240294691826962</v>
      </c>
      <c r="AR214" s="14">
        <v>0.18720899680494499</v>
      </c>
      <c r="AS214" s="14"/>
      <c r="AT214" s="14">
        <v>0.22448701477706301</v>
      </c>
      <c r="AU214" s="14" t="s">
        <v>80</v>
      </c>
      <c r="AV214" s="14"/>
      <c r="AW214" s="14">
        <v>0.22916486953895701</v>
      </c>
      <c r="AX214" s="14">
        <v>0.16403996134141399</v>
      </c>
      <c r="AY214" s="14"/>
      <c r="AZ214" s="14">
        <v>0.218784626339626</v>
      </c>
      <c r="BA214" s="14">
        <v>0.22912092160617001</v>
      </c>
    </row>
    <row r="215" spans="2:53" x14ac:dyDescent="0.35">
      <c r="B215" t="s">
        <v>177</v>
      </c>
      <c r="C215" s="14">
        <v>0.21518243708804799</v>
      </c>
      <c r="D215" s="14">
        <v>0.243365105489877</v>
      </c>
      <c r="E215" s="14">
        <v>0.18120059175729999</v>
      </c>
      <c r="F215" s="14"/>
      <c r="G215" s="14">
        <v>0.25553628598779998</v>
      </c>
      <c r="H215" s="14">
        <v>0.22998242215244299</v>
      </c>
      <c r="I215" s="14">
        <v>0.21217605931712999</v>
      </c>
      <c r="J215" s="14">
        <v>0.18608673059139899</v>
      </c>
      <c r="K215" s="14">
        <v>0.19113743909706199</v>
      </c>
      <c r="L215" s="14">
        <v>0.21854633341945301</v>
      </c>
      <c r="M215" s="14"/>
      <c r="N215" s="14">
        <v>0.22539756391247101</v>
      </c>
      <c r="O215" s="14">
        <v>0.151848416323524</v>
      </c>
      <c r="P215" s="14">
        <v>0.21848013602056399</v>
      </c>
      <c r="Q215" s="14">
        <v>0.26626188021696501</v>
      </c>
      <c r="R215" s="14"/>
      <c r="S215" s="14">
        <v>0.22611300066895401</v>
      </c>
      <c r="T215" s="14">
        <v>0.14811691313794501</v>
      </c>
      <c r="U215" s="14">
        <v>0.27113322288136699</v>
      </c>
      <c r="V215" s="14">
        <v>0.25686855288897598</v>
      </c>
      <c r="W215" s="14">
        <v>0.19504868313139601</v>
      </c>
      <c r="X215" s="14">
        <v>0.23655461362133401</v>
      </c>
      <c r="Y215" s="14">
        <v>0.272684672334436</v>
      </c>
      <c r="Z215" s="14">
        <v>0.147225856909136</v>
      </c>
      <c r="AA215" s="14">
        <v>0.204094160276452</v>
      </c>
      <c r="AB215" s="14">
        <v>0.12913524169112001</v>
      </c>
      <c r="AC215" s="14">
        <v>0.26265932154586702</v>
      </c>
      <c r="AD215" s="14">
        <v>0.33098451714645499</v>
      </c>
      <c r="AE215" s="14"/>
      <c r="AF215" s="14">
        <v>0.22807096944120001</v>
      </c>
      <c r="AG215" s="14">
        <v>0.21680375995864401</v>
      </c>
      <c r="AH215" s="14">
        <v>0.16713652836771301</v>
      </c>
      <c r="AI215" s="14">
        <v>0.120746582723851</v>
      </c>
      <c r="AJ215" s="14"/>
      <c r="AK215" s="14">
        <v>0.223113790445129</v>
      </c>
      <c r="AL215" s="14">
        <v>0.21674335935669201</v>
      </c>
      <c r="AM215" s="14">
        <v>0.198552391225015</v>
      </c>
      <c r="AN215" s="14">
        <v>0.17849925619850299</v>
      </c>
      <c r="AO215" s="14"/>
      <c r="AP215" s="14">
        <v>0.21078802216752701</v>
      </c>
      <c r="AQ215" s="14">
        <v>0.27966793238693</v>
      </c>
      <c r="AR215" s="14">
        <v>0.18574209432744401</v>
      </c>
      <c r="AS215" s="14"/>
      <c r="AT215" s="14">
        <v>0.21518243708804799</v>
      </c>
      <c r="AU215" s="14" t="s">
        <v>80</v>
      </c>
      <c r="AV215" s="14"/>
      <c r="AW215" s="14">
        <v>0.21044920220014099</v>
      </c>
      <c r="AX215" s="14">
        <v>0.28375056013765099</v>
      </c>
      <c r="AY215" s="14"/>
      <c r="AZ215" s="14">
        <v>0.195618231583536</v>
      </c>
      <c r="BA215" s="14">
        <v>0.23108081133737399</v>
      </c>
    </row>
    <row r="216" spans="2:53" x14ac:dyDescent="0.35">
      <c r="B216" t="s">
        <v>178</v>
      </c>
      <c r="C216" s="14">
        <v>0.14022302309883</v>
      </c>
      <c r="D216" s="14">
        <v>0.11835684990982299</v>
      </c>
      <c r="E216" s="14">
        <v>0.16510848006578699</v>
      </c>
      <c r="F216" s="14"/>
      <c r="G216" s="14">
        <v>0.11884886126713901</v>
      </c>
      <c r="H216" s="14">
        <v>0.22633198184894099</v>
      </c>
      <c r="I216" s="14">
        <v>0.15456374643267601</v>
      </c>
      <c r="J216" s="14">
        <v>8.2201964515629194E-2</v>
      </c>
      <c r="K216" s="14">
        <v>0.109297882529937</v>
      </c>
      <c r="L216" s="14">
        <v>0.128921233962039</v>
      </c>
      <c r="M216" s="14"/>
      <c r="N216" s="14">
        <v>0.13378068335096799</v>
      </c>
      <c r="O216" s="14">
        <v>0.13855734332556199</v>
      </c>
      <c r="P216" s="14">
        <v>0.15989403992606499</v>
      </c>
      <c r="Q216" s="14">
        <v>0.14343644325855701</v>
      </c>
      <c r="R216" s="14"/>
      <c r="S216" s="14">
        <v>0.12259411673586799</v>
      </c>
      <c r="T216" s="14">
        <v>0.101018292382954</v>
      </c>
      <c r="U216" s="14">
        <v>0.18897167711540699</v>
      </c>
      <c r="V216" s="14">
        <v>8.8003115187500106E-2</v>
      </c>
      <c r="W216" s="14">
        <v>0.17415354801795799</v>
      </c>
      <c r="X216" s="14">
        <v>0.13338471136987601</v>
      </c>
      <c r="Y216" s="14">
        <v>0.117004679448558</v>
      </c>
      <c r="Z216" s="14">
        <v>0.18592659125036101</v>
      </c>
      <c r="AA216" s="14">
        <v>0.12542264978596801</v>
      </c>
      <c r="AB216" s="14">
        <v>0.17996421043008401</v>
      </c>
      <c r="AC216" s="14">
        <v>0.223283406700162</v>
      </c>
      <c r="AD216" s="14">
        <v>0.25552429457461001</v>
      </c>
      <c r="AE216" s="14"/>
      <c r="AF216" s="14">
        <v>0.137031780842955</v>
      </c>
      <c r="AG216" s="14">
        <v>0.19668205392229501</v>
      </c>
      <c r="AH216" s="14">
        <v>9.8545954623601495E-2</v>
      </c>
      <c r="AI216" s="14">
        <v>7.4764364986257201E-2</v>
      </c>
      <c r="AJ216" s="14"/>
      <c r="AK216" s="14">
        <v>0.11724842163695399</v>
      </c>
      <c r="AL216" s="14">
        <v>0.17231738437998201</v>
      </c>
      <c r="AM216" s="14">
        <v>0.21289697303132399</v>
      </c>
      <c r="AN216" s="14">
        <v>0.110543621094217</v>
      </c>
      <c r="AO216" s="14"/>
      <c r="AP216" s="14">
        <v>0.10062125914086199</v>
      </c>
      <c r="AQ216" s="14">
        <v>0.19730852995385301</v>
      </c>
      <c r="AR216" s="14">
        <v>0.17488292181607801</v>
      </c>
      <c r="AS216" s="14"/>
      <c r="AT216" s="14">
        <v>0.14022302309883</v>
      </c>
      <c r="AU216" s="14" t="s">
        <v>80</v>
      </c>
      <c r="AV216" s="14"/>
      <c r="AW216" s="14">
        <v>0.13316401871787101</v>
      </c>
      <c r="AX216" s="14">
        <v>0.25629508091144398</v>
      </c>
      <c r="AY216" s="14"/>
      <c r="AZ216" s="14">
        <v>0.11193280292939101</v>
      </c>
      <c r="BA216" s="14">
        <v>0.16321238025651599</v>
      </c>
    </row>
    <row r="217" spans="2:53" x14ac:dyDescent="0.35">
      <c r="B217" t="s">
        <v>179</v>
      </c>
      <c r="C217" s="14">
        <v>7.3853963265313793E-2</v>
      </c>
      <c r="D217" s="14">
        <v>0.100624045299724</v>
      </c>
      <c r="E217" s="14">
        <v>4.4162832160370903E-2</v>
      </c>
      <c r="F217" s="14"/>
      <c r="G217" s="14">
        <v>0.22178977641127401</v>
      </c>
      <c r="H217" s="14">
        <v>0.15706455366463501</v>
      </c>
      <c r="I217" s="14">
        <v>7.96275354059994E-2</v>
      </c>
      <c r="J217" s="14">
        <v>3.5796822818086597E-2</v>
      </c>
      <c r="K217" s="14">
        <v>0</v>
      </c>
      <c r="L217" s="14">
        <v>0</v>
      </c>
      <c r="M217" s="14"/>
      <c r="N217" s="14">
        <v>8.2574066878677702E-2</v>
      </c>
      <c r="O217" s="14">
        <v>7.2047908149265399E-2</v>
      </c>
      <c r="P217" s="14">
        <v>7.6330294564171203E-2</v>
      </c>
      <c r="Q217" s="14">
        <v>5.4779551910595997E-2</v>
      </c>
      <c r="R217" s="14"/>
      <c r="S217" s="14">
        <v>8.6033471669719697E-2</v>
      </c>
      <c r="T217" s="14">
        <v>5.3258793066921099E-2</v>
      </c>
      <c r="U217" s="14">
        <v>0.102325580030371</v>
      </c>
      <c r="V217" s="14">
        <v>0</v>
      </c>
      <c r="W217" s="14">
        <v>0.15128878243858401</v>
      </c>
      <c r="X217" s="14">
        <v>0.114917575128197</v>
      </c>
      <c r="Y217" s="14">
        <v>0.113052146859275</v>
      </c>
      <c r="Z217" s="14">
        <v>7.6775330966530705E-2</v>
      </c>
      <c r="AA217" s="14">
        <v>5.9724716146399903E-2</v>
      </c>
      <c r="AB217" s="14">
        <v>5.3121676132370899E-2</v>
      </c>
      <c r="AC217" s="14">
        <v>2.8998697065601702E-2</v>
      </c>
      <c r="AD217" s="14">
        <v>0</v>
      </c>
      <c r="AE217" s="14"/>
      <c r="AF217" s="14">
        <v>6.1721998840125102E-2</v>
      </c>
      <c r="AG217" s="14">
        <v>0.11505547457574</v>
      </c>
      <c r="AH217" s="14">
        <v>0</v>
      </c>
      <c r="AI217" s="14">
        <v>7.1377806839165697E-2</v>
      </c>
      <c r="AJ217" s="14"/>
      <c r="AK217" s="14">
        <v>9.9961348507983896E-2</v>
      </c>
      <c r="AL217" s="14">
        <v>9.9912767066621305E-2</v>
      </c>
      <c r="AM217" s="14">
        <v>4.8596978958408601E-2</v>
      </c>
      <c r="AN217" s="14">
        <v>2.70951189607977E-2</v>
      </c>
      <c r="AO217" s="14"/>
      <c r="AP217" s="14">
        <v>9.6903752911568997E-2</v>
      </c>
      <c r="AQ217" s="14">
        <v>0.12675692019700899</v>
      </c>
      <c r="AR217" s="14">
        <v>5.4325676272619298E-2</v>
      </c>
      <c r="AS217" s="14"/>
      <c r="AT217" s="14">
        <v>7.3853963265313793E-2</v>
      </c>
      <c r="AU217" s="14" t="s">
        <v>80</v>
      </c>
      <c r="AV217" s="14"/>
      <c r="AW217" s="14">
        <v>7.1152550575966797E-2</v>
      </c>
      <c r="AX217" s="14">
        <v>0.195603286570981</v>
      </c>
      <c r="AY217" s="14"/>
      <c r="AZ217" s="14">
        <v>2.9319563706539601E-2</v>
      </c>
      <c r="BA217" s="14">
        <v>0.11004375645631</v>
      </c>
    </row>
    <row r="218" spans="2:53" x14ac:dyDescent="0.35">
      <c r="B218" t="s">
        <v>180</v>
      </c>
      <c r="C218" s="14">
        <v>6.8807602642116106E-2</v>
      </c>
      <c r="D218" s="14">
        <v>8.8045296789459507E-2</v>
      </c>
      <c r="E218" s="14">
        <v>4.7520453345702103E-2</v>
      </c>
      <c r="F218" s="14"/>
      <c r="G218" s="14">
        <v>0.13100726003017699</v>
      </c>
      <c r="H218" s="14">
        <v>0.15530098741870399</v>
      </c>
      <c r="I218" s="14">
        <v>9.4703677615609994E-2</v>
      </c>
      <c r="J218" s="14">
        <v>4.89178194149276E-2</v>
      </c>
      <c r="K218" s="14">
        <v>1.00004120957807E-2</v>
      </c>
      <c r="L218" s="14">
        <v>0</v>
      </c>
      <c r="M218" s="14"/>
      <c r="N218" s="14">
        <v>6.8339622610815998E-2</v>
      </c>
      <c r="O218" s="14">
        <v>4.63201525720933E-2</v>
      </c>
      <c r="P218" s="14">
        <v>7.6514645476312995E-2</v>
      </c>
      <c r="Q218" s="14">
        <v>9.9005468250599901E-2</v>
      </c>
      <c r="R218" s="14"/>
      <c r="S218" s="14">
        <v>9.3142547274293899E-2</v>
      </c>
      <c r="T218" s="14">
        <v>4.0793500264396702E-2</v>
      </c>
      <c r="U218" s="14">
        <v>8.3653086533344398E-2</v>
      </c>
      <c r="V218" s="14">
        <v>7.2716309171446294E-2</v>
      </c>
      <c r="W218" s="14">
        <v>6.3769176460759094E-2</v>
      </c>
      <c r="X218" s="14">
        <v>9.3130588302374598E-2</v>
      </c>
      <c r="Y218" s="14">
        <v>7.1635856373981094E-2</v>
      </c>
      <c r="Z218" s="14">
        <v>0.112687529241299</v>
      </c>
      <c r="AA218" s="14">
        <v>7.3524417345305404E-2</v>
      </c>
      <c r="AB218" s="14">
        <v>0</v>
      </c>
      <c r="AC218" s="14">
        <v>6.2650266650316797E-2</v>
      </c>
      <c r="AD218" s="14">
        <v>0</v>
      </c>
      <c r="AE218" s="14"/>
      <c r="AF218" s="14">
        <v>4.6517158927257302E-2</v>
      </c>
      <c r="AG218" s="14">
        <v>0.108248753797744</v>
      </c>
      <c r="AH218" s="14">
        <v>1.6454946126035298E-2</v>
      </c>
      <c r="AI218" s="14">
        <v>1.86334100728319E-2</v>
      </c>
      <c r="AJ218" s="14"/>
      <c r="AK218" s="14">
        <v>8.6993876512664894E-2</v>
      </c>
      <c r="AL218" s="14">
        <v>0.10263656199712901</v>
      </c>
      <c r="AM218" s="14">
        <v>3.5233407519926298E-2</v>
      </c>
      <c r="AN218" s="14">
        <v>2.72067506015298E-2</v>
      </c>
      <c r="AO218" s="14"/>
      <c r="AP218" s="14">
        <v>0.108633783619973</v>
      </c>
      <c r="AQ218" s="14">
        <v>0.103526441146906</v>
      </c>
      <c r="AR218" s="14">
        <v>3.8185269927636399E-2</v>
      </c>
      <c r="AS218" s="14"/>
      <c r="AT218" s="14">
        <v>6.8807602642116106E-2</v>
      </c>
      <c r="AU218" s="14" t="s">
        <v>80</v>
      </c>
      <c r="AV218" s="14"/>
      <c r="AW218" s="14">
        <v>6.6802711786936905E-2</v>
      </c>
      <c r="AX218" s="14">
        <v>0.17310393535100799</v>
      </c>
      <c r="AY218" s="14"/>
      <c r="AZ218" s="14">
        <v>4.1262721020526701E-2</v>
      </c>
      <c r="BA218" s="14">
        <v>9.1191278614668594E-2</v>
      </c>
    </row>
    <row r="219" spans="2:53" x14ac:dyDescent="0.35">
      <c r="B219" t="s">
        <v>181</v>
      </c>
      <c r="C219" s="14">
        <v>6.8497388994162495E-2</v>
      </c>
      <c r="D219" s="14">
        <v>0.10082045412547901</v>
      </c>
      <c r="E219" s="14">
        <v>3.2582058793062002E-2</v>
      </c>
      <c r="F219" s="14"/>
      <c r="G219" s="14">
        <v>0.11869689251958</v>
      </c>
      <c r="H219" s="14">
        <v>0.12795085229652101</v>
      </c>
      <c r="I219" s="14">
        <v>0.100224120979065</v>
      </c>
      <c r="J219" s="14">
        <v>3.7793825820419298E-2</v>
      </c>
      <c r="K219" s="14">
        <v>2.84674480893101E-2</v>
      </c>
      <c r="L219" s="14">
        <v>1.7379476842705299E-2</v>
      </c>
      <c r="M219" s="14"/>
      <c r="N219" s="14">
        <v>6.62010540810795E-2</v>
      </c>
      <c r="O219" s="14">
        <v>7.2462857312281706E-2</v>
      </c>
      <c r="P219" s="14">
        <v>8.4242987891142707E-2</v>
      </c>
      <c r="Q219" s="14">
        <v>5.3153965641744599E-2</v>
      </c>
      <c r="R219" s="14"/>
      <c r="S219" s="14">
        <v>6.3340544769700705E-2</v>
      </c>
      <c r="T219" s="14">
        <v>4.8609004471591201E-2</v>
      </c>
      <c r="U219" s="14">
        <v>1.8874871239323601E-2</v>
      </c>
      <c r="V219" s="14">
        <v>6.7843915270952695E-2</v>
      </c>
      <c r="W219" s="14">
        <v>0.110809490496864</v>
      </c>
      <c r="X219" s="14">
        <v>9.1347925344700195E-2</v>
      </c>
      <c r="Y219" s="14">
        <v>0.135564833820074</v>
      </c>
      <c r="Z219" s="14">
        <v>0</v>
      </c>
      <c r="AA219" s="14">
        <v>7.5022412966260402E-2</v>
      </c>
      <c r="AB219" s="14">
        <v>0.100191409276014</v>
      </c>
      <c r="AC219" s="14">
        <v>3.1842595366905202E-2</v>
      </c>
      <c r="AD219" s="14">
        <v>8.1147380372676894E-2</v>
      </c>
      <c r="AE219" s="14"/>
      <c r="AF219" s="14">
        <v>6.6280432762142905E-2</v>
      </c>
      <c r="AG219" s="14">
        <v>9.1410947476402202E-2</v>
      </c>
      <c r="AH219" s="14">
        <v>0</v>
      </c>
      <c r="AI219" s="14">
        <v>3.4986459187854799E-2</v>
      </c>
      <c r="AJ219" s="14"/>
      <c r="AK219" s="14">
        <v>7.5118748708824706E-2</v>
      </c>
      <c r="AL219" s="14">
        <v>9.6176288074324601E-2</v>
      </c>
      <c r="AM219" s="14">
        <v>5.8782531883038502E-2</v>
      </c>
      <c r="AN219" s="14">
        <v>2.8322845130369999E-2</v>
      </c>
      <c r="AO219" s="14"/>
      <c r="AP219" s="14">
        <v>5.8110130664565503E-2</v>
      </c>
      <c r="AQ219" s="14">
        <v>0.100763713882822</v>
      </c>
      <c r="AR219" s="14">
        <v>7.0518727884517199E-2</v>
      </c>
      <c r="AS219" s="14"/>
      <c r="AT219" s="14">
        <v>6.8497388994162495E-2</v>
      </c>
      <c r="AU219" s="14" t="s">
        <v>80</v>
      </c>
      <c r="AV219" s="14"/>
      <c r="AW219" s="14">
        <v>7.0090096167375604E-2</v>
      </c>
      <c r="AX219" s="14">
        <v>8.1590166565924896E-2</v>
      </c>
      <c r="AY219" s="14"/>
      <c r="AZ219" s="14">
        <v>3.45961479273331E-2</v>
      </c>
      <c r="BA219" s="14">
        <v>9.6046405378844804E-2</v>
      </c>
    </row>
    <row r="220" spans="2:53" x14ac:dyDescent="0.35">
      <c r="B220" t="s">
        <v>182</v>
      </c>
      <c r="C220" s="14">
        <v>6.4962098945976696E-2</v>
      </c>
      <c r="D220" s="14">
        <v>8.8486916131294294E-2</v>
      </c>
      <c r="E220" s="14">
        <v>3.8870537026518999E-2</v>
      </c>
      <c r="F220" s="14"/>
      <c r="G220" s="14">
        <v>0.14074801055390199</v>
      </c>
      <c r="H220" s="14">
        <v>9.5353774384827394E-2</v>
      </c>
      <c r="I220" s="14">
        <v>8.6148696178890802E-2</v>
      </c>
      <c r="J220" s="14">
        <v>2.8805119677795001E-2</v>
      </c>
      <c r="K220" s="14">
        <v>2.84674480893101E-2</v>
      </c>
      <c r="L220" s="14">
        <v>3.24474703072931E-2</v>
      </c>
      <c r="M220" s="14"/>
      <c r="N220" s="14">
        <v>5.9370697308860902E-2</v>
      </c>
      <c r="O220" s="14">
        <v>4.7727291531946402E-2</v>
      </c>
      <c r="P220" s="14">
        <v>5.22807031184543E-2</v>
      </c>
      <c r="Q220" s="14">
        <v>0.12465243134535001</v>
      </c>
      <c r="R220" s="14"/>
      <c r="S220" s="14">
        <v>5.5242917000693399E-2</v>
      </c>
      <c r="T220" s="14">
        <v>3.15043399151732E-2</v>
      </c>
      <c r="U220" s="14">
        <v>8.6487751233584903E-2</v>
      </c>
      <c r="V220" s="14">
        <v>3.2109875553531703E-2</v>
      </c>
      <c r="W220" s="14">
        <v>0.116123169224589</v>
      </c>
      <c r="X220" s="14">
        <v>8.9222005382369907E-2</v>
      </c>
      <c r="Y220" s="14">
        <v>0.13870055376906701</v>
      </c>
      <c r="Z220" s="14">
        <v>0</v>
      </c>
      <c r="AA220" s="14">
        <v>9.4882520771227399E-2</v>
      </c>
      <c r="AB220" s="14">
        <v>7.7154163740319595E-2</v>
      </c>
      <c r="AC220" s="14">
        <v>0</v>
      </c>
      <c r="AD220" s="14">
        <v>0</v>
      </c>
      <c r="AE220" s="14"/>
      <c r="AF220" s="14">
        <v>5.01741500366732E-2</v>
      </c>
      <c r="AG220" s="14">
        <v>8.0773699436679697E-2</v>
      </c>
      <c r="AH220" s="14">
        <v>3.2930559974594001E-2</v>
      </c>
      <c r="AI220" s="14">
        <v>3.3858863663512401E-2</v>
      </c>
      <c r="AJ220" s="14"/>
      <c r="AK220" s="14">
        <v>5.5201039472270799E-2</v>
      </c>
      <c r="AL220" s="14">
        <v>8.2589833943394905E-2</v>
      </c>
      <c r="AM220" s="14">
        <v>9.4806265969827205E-2</v>
      </c>
      <c r="AN220" s="14">
        <v>4.1627846230254298E-2</v>
      </c>
      <c r="AO220" s="14"/>
      <c r="AP220" s="14">
        <v>6.4049814143806394E-2</v>
      </c>
      <c r="AQ220" s="14">
        <v>7.7277068021701797E-2</v>
      </c>
      <c r="AR220" s="14">
        <v>7.9380085748298093E-2</v>
      </c>
      <c r="AS220" s="14"/>
      <c r="AT220" s="14">
        <v>6.4962098945976696E-2</v>
      </c>
      <c r="AU220" s="14" t="s">
        <v>80</v>
      </c>
      <c r="AV220" s="14"/>
      <c r="AW220" s="14">
        <v>6.3954583723459496E-2</v>
      </c>
      <c r="AX220" s="14">
        <v>0.119802058511788</v>
      </c>
      <c r="AY220" s="14"/>
      <c r="AZ220" s="14">
        <v>2.9085312345305599E-2</v>
      </c>
      <c r="BA220" s="14">
        <v>9.4116494206706702E-2</v>
      </c>
    </row>
    <row r="221" spans="2:53" x14ac:dyDescent="0.35">
      <c r="B221" t="s">
        <v>122</v>
      </c>
      <c r="C221" s="14">
        <v>5.8257196018643501E-2</v>
      </c>
      <c r="D221" s="14">
        <v>3.2086012084257501E-2</v>
      </c>
      <c r="E221" s="14">
        <v>8.7696068798281401E-2</v>
      </c>
      <c r="F221" s="14"/>
      <c r="G221" s="14">
        <v>1.33188167475881E-2</v>
      </c>
      <c r="H221" s="14">
        <v>3.0985319380177401E-2</v>
      </c>
      <c r="I221" s="14">
        <v>1.6437274134199702E-2</v>
      </c>
      <c r="J221" s="14">
        <v>7.1805833231306904E-2</v>
      </c>
      <c r="K221" s="14">
        <v>5.0384693054978898E-2</v>
      </c>
      <c r="L221" s="14">
        <v>0.129525072316439</v>
      </c>
      <c r="M221" s="14"/>
      <c r="N221" s="14">
        <v>6.5773753091552895E-2</v>
      </c>
      <c r="O221" s="14">
        <v>3.5965673857929398E-2</v>
      </c>
      <c r="P221" s="14">
        <v>7.4836152392162195E-2</v>
      </c>
      <c r="Q221" s="14">
        <v>4.7683027029139402E-2</v>
      </c>
      <c r="R221" s="14"/>
      <c r="S221" s="14">
        <v>1.6241010469396001E-2</v>
      </c>
      <c r="T221" s="14">
        <v>6.8998447076869196E-2</v>
      </c>
      <c r="U221" s="14">
        <v>4.9213982737730602E-2</v>
      </c>
      <c r="V221" s="14">
        <v>8.7517943400779105E-2</v>
      </c>
      <c r="W221" s="14">
        <v>4.7438421873364202E-2</v>
      </c>
      <c r="X221" s="14">
        <v>4.8078379664339102E-2</v>
      </c>
      <c r="Y221" s="14">
        <v>9.2348311615060102E-2</v>
      </c>
      <c r="Z221" s="14">
        <v>0.183883174789716</v>
      </c>
      <c r="AA221" s="14">
        <v>4.7656315132362501E-2</v>
      </c>
      <c r="AB221" s="14">
        <v>0.101082155550401</v>
      </c>
      <c r="AC221" s="14">
        <v>0</v>
      </c>
      <c r="AD221" s="14">
        <v>8.1907471358467598E-2</v>
      </c>
      <c r="AE221" s="14"/>
      <c r="AF221" s="14">
        <v>7.4506867063414806E-2</v>
      </c>
      <c r="AG221" s="14">
        <v>2.3875918852195699E-2</v>
      </c>
      <c r="AH221" s="14">
        <v>4.8448763780398398E-2</v>
      </c>
      <c r="AI221" s="14">
        <v>6.6389898744698306E-2</v>
      </c>
      <c r="AJ221" s="14"/>
      <c r="AK221" s="14">
        <v>7.5370869180351699E-2</v>
      </c>
      <c r="AL221" s="14">
        <v>2.5128934630701399E-2</v>
      </c>
      <c r="AM221" s="14">
        <v>7.0271755106524295E-2</v>
      </c>
      <c r="AN221" s="14">
        <v>8.2121131721460405E-2</v>
      </c>
      <c r="AO221" s="14"/>
      <c r="AP221" s="14">
        <v>0.101273901925651</v>
      </c>
      <c r="AQ221" s="14">
        <v>1.6623129388001E-2</v>
      </c>
      <c r="AR221" s="14">
        <v>7.9591703435043404E-2</v>
      </c>
      <c r="AS221" s="14"/>
      <c r="AT221" s="14">
        <v>5.8257196018643501E-2</v>
      </c>
      <c r="AU221" s="14" t="s">
        <v>80</v>
      </c>
      <c r="AV221" s="14"/>
      <c r="AW221" s="14">
        <v>5.6488838986825003E-2</v>
      </c>
      <c r="AX221" s="14">
        <v>5.2702694896035601E-2</v>
      </c>
      <c r="AY221" s="14"/>
      <c r="AZ221" s="14">
        <v>6.9118132689242995E-2</v>
      </c>
      <c r="BA221" s="14">
        <v>4.9431320833085601E-2</v>
      </c>
    </row>
    <row r="222" spans="2:53" x14ac:dyDescent="0.35">
      <c r="B222" t="s">
        <v>123</v>
      </c>
      <c r="C222" s="14">
        <v>3.4050600496686997E-2</v>
      </c>
      <c r="D222" s="14">
        <v>2.92245086513193E-2</v>
      </c>
      <c r="E222" s="14">
        <v>3.9552875541185598E-2</v>
      </c>
      <c r="F222" s="14"/>
      <c r="G222" s="14">
        <v>2.6319195699550699E-2</v>
      </c>
      <c r="H222" s="14">
        <v>1.52589149773953E-2</v>
      </c>
      <c r="I222" s="14">
        <v>3.1745019564503998E-2</v>
      </c>
      <c r="J222" s="14">
        <v>3.0136678353231E-2</v>
      </c>
      <c r="K222" s="14">
        <v>4.8474009091201503E-2</v>
      </c>
      <c r="L222" s="14">
        <v>4.7710588111605903E-2</v>
      </c>
      <c r="M222" s="14"/>
      <c r="N222" s="14">
        <v>3.09522792678158E-2</v>
      </c>
      <c r="O222" s="14">
        <v>3.54327634433751E-2</v>
      </c>
      <c r="P222" s="14">
        <v>2.45737874727638E-2</v>
      </c>
      <c r="Q222" s="14">
        <v>3.6066486518319903E-2</v>
      </c>
      <c r="R222" s="14"/>
      <c r="S222" s="14">
        <v>2.2296159976647599E-2</v>
      </c>
      <c r="T222" s="14">
        <v>4.9999624984885298E-2</v>
      </c>
      <c r="U222" s="14">
        <v>5.1788906530467402E-2</v>
      </c>
      <c r="V222" s="14">
        <v>5.12497239007541E-2</v>
      </c>
      <c r="W222" s="14">
        <v>1.9328789792416701E-2</v>
      </c>
      <c r="X222" s="14">
        <v>0</v>
      </c>
      <c r="Y222" s="14">
        <v>2.1811148597044399E-2</v>
      </c>
      <c r="Z222" s="14">
        <v>0</v>
      </c>
      <c r="AA222" s="14">
        <v>7.2962162709791306E-2</v>
      </c>
      <c r="AB222" s="14">
        <v>2.4590642100121799E-2</v>
      </c>
      <c r="AC222" s="14">
        <v>3.1842595366905202E-2</v>
      </c>
      <c r="AD222" s="14">
        <v>0</v>
      </c>
      <c r="AE222" s="14"/>
      <c r="AF222" s="14">
        <v>5.0729588048036997E-2</v>
      </c>
      <c r="AG222" s="14">
        <v>1.34585349188773E-2</v>
      </c>
      <c r="AH222" s="14">
        <v>3.2921535043580502E-2</v>
      </c>
      <c r="AI222" s="14">
        <v>4.8741418279066799E-2</v>
      </c>
      <c r="AJ222" s="14"/>
      <c r="AK222" s="14">
        <v>3.7359584685173898E-2</v>
      </c>
      <c r="AL222" s="14">
        <v>7.5874451119502598E-3</v>
      </c>
      <c r="AM222" s="14">
        <v>5.7899274954217102E-2</v>
      </c>
      <c r="AN222" s="14">
        <v>5.3511872940669801E-2</v>
      </c>
      <c r="AO222" s="14"/>
      <c r="AP222" s="14">
        <v>5.2399744569145201E-2</v>
      </c>
      <c r="AQ222" s="14">
        <v>5.0614226604527501E-3</v>
      </c>
      <c r="AR222" s="14">
        <v>4.6527542863777402E-2</v>
      </c>
      <c r="AS222" s="14"/>
      <c r="AT222" s="14">
        <v>3.4050600496686997E-2</v>
      </c>
      <c r="AU222" s="14" t="s">
        <v>80</v>
      </c>
      <c r="AV222" s="14"/>
      <c r="AW222" s="14">
        <v>2.83654698825722E-2</v>
      </c>
      <c r="AX222" s="14">
        <v>5.3532470061281499E-2</v>
      </c>
      <c r="AY222" s="14"/>
      <c r="AZ222" s="14">
        <v>2.8749888495309999E-2</v>
      </c>
      <c r="BA222" s="14">
        <v>3.8358094770673902E-2</v>
      </c>
    </row>
    <row r="223" spans="2:53" x14ac:dyDescent="0.35">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row>
    <row r="224" spans="2:53" x14ac:dyDescent="0.35">
      <c r="B224" s="6" t="s">
        <v>188</v>
      </c>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row>
    <row r="225" spans="2:53" x14ac:dyDescent="0.35">
      <c r="B225" s="33" t="s">
        <v>561</v>
      </c>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row>
    <row r="226" spans="2:53" x14ac:dyDescent="0.35">
      <c r="B226" t="s">
        <v>184</v>
      </c>
      <c r="C226" s="14">
        <v>0.44648138265450199</v>
      </c>
      <c r="D226" s="14">
        <v>0.41628988717659898</v>
      </c>
      <c r="E226" s="14">
        <v>0.47848228630492901</v>
      </c>
      <c r="F226" s="14"/>
      <c r="G226" s="14">
        <v>0.37500846433962198</v>
      </c>
      <c r="H226" s="14">
        <v>0.36499595197465401</v>
      </c>
      <c r="I226" s="14">
        <v>0.39671242558007302</v>
      </c>
      <c r="J226" s="14">
        <v>0.57882585653886798</v>
      </c>
      <c r="K226" s="14">
        <v>0.47472474023798999</v>
      </c>
      <c r="L226" s="14">
        <v>0.48290956048294698</v>
      </c>
      <c r="M226" s="14"/>
      <c r="N226" s="14">
        <v>0.39152757222088103</v>
      </c>
      <c r="O226" s="14">
        <v>0.42444874417343498</v>
      </c>
      <c r="P226" s="14">
        <v>0.50355363334794301</v>
      </c>
      <c r="Q226" s="14">
        <v>0.53515457438982506</v>
      </c>
      <c r="R226" s="14"/>
      <c r="S226" s="14">
        <v>0.40155643499530302</v>
      </c>
      <c r="T226" s="14">
        <v>0.48055404121106898</v>
      </c>
      <c r="U226" s="14">
        <v>0.49612081089373</v>
      </c>
      <c r="V226" s="14">
        <v>0.38092447216158898</v>
      </c>
      <c r="W226" s="14">
        <v>0.41421666096103699</v>
      </c>
      <c r="X226" s="14">
        <v>0.39201876273393099</v>
      </c>
      <c r="Y226" s="14">
        <v>0.33242108036545998</v>
      </c>
      <c r="Z226" s="14">
        <v>0.58411100745154099</v>
      </c>
      <c r="AA226" s="14">
        <v>0.56206531407045501</v>
      </c>
      <c r="AB226" s="14">
        <v>0.40726208113794998</v>
      </c>
      <c r="AC226" s="14">
        <v>0.48508625199682098</v>
      </c>
      <c r="AD226" s="14">
        <v>0.49147828558760198</v>
      </c>
      <c r="AE226" s="14"/>
      <c r="AF226" s="14">
        <v>0.43635508393545103</v>
      </c>
      <c r="AG226" s="14">
        <v>0.46192687108771902</v>
      </c>
      <c r="AH226" s="14">
        <v>0.40502161836879402</v>
      </c>
      <c r="AI226" s="14">
        <v>0.45170002750903299</v>
      </c>
      <c r="AJ226" s="14"/>
      <c r="AK226" s="14">
        <v>0.39217689375652098</v>
      </c>
      <c r="AL226" s="14">
        <v>0.43498131720928501</v>
      </c>
      <c r="AM226" s="14">
        <v>0.49260222273555698</v>
      </c>
      <c r="AN226" s="14">
        <v>0.37669788895187101</v>
      </c>
      <c r="AO226" s="14"/>
      <c r="AP226" s="14">
        <v>0.39566191875818202</v>
      </c>
      <c r="AQ226" s="14">
        <v>0.39600543221224299</v>
      </c>
      <c r="AR226" s="14">
        <v>0.49362611544726598</v>
      </c>
      <c r="AS226" s="14"/>
      <c r="AT226" s="14">
        <v>0.44648138265450199</v>
      </c>
      <c r="AU226" s="14" t="s">
        <v>80</v>
      </c>
      <c r="AV226" s="14"/>
      <c r="AW226" s="14">
        <v>0.44439681344610699</v>
      </c>
      <c r="AX226" s="14">
        <v>0.314012092582244</v>
      </c>
      <c r="AY226" s="14"/>
      <c r="AZ226" s="14">
        <v>0.49374747585955298</v>
      </c>
      <c r="BA226" s="14">
        <v>0.408071745273411</v>
      </c>
    </row>
    <row r="227" spans="2:53" x14ac:dyDescent="0.35">
      <c r="B227" t="s">
        <v>185</v>
      </c>
      <c r="C227" s="14">
        <v>0.33729916898974099</v>
      </c>
      <c r="D227" s="14">
        <v>0.35347568988685701</v>
      </c>
      <c r="E227" s="14">
        <v>0.3202817829656</v>
      </c>
      <c r="F227" s="14"/>
      <c r="G227" s="14">
        <v>0.418475874256443</v>
      </c>
      <c r="H227" s="14">
        <v>0.34522489743718299</v>
      </c>
      <c r="I227" s="14">
        <v>0.34612276659282698</v>
      </c>
      <c r="J227" s="14">
        <v>0.29858381653881799</v>
      </c>
      <c r="K227" s="14">
        <v>0.30328506310242598</v>
      </c>
      <c r="L227" s="14">
        <v>0.32867666691547098</v>
      </c>
      <c r="M227" s="14"/>
      <c r="N227" s="14">
        <v>0.35884426173108502</v>
      </c>
      <c r="O227" s="14">
        <v>0.34254398265505098</v>
      </c>
      <c r="P227" s="14">
        <v>0.31434720452811399</v>
      </c>
      <c r="Q227" s="14">
        <v>0.31815940182751201</v>
      </c>
      <c r="R227" s="14"/>
      <c r="S227" s="14">
        <v>0.29904668787415301</v>
      </c>
      <c r="T227" s="14">
        <v>0.33028858506672398</v>
      </c>
      <c r="U227" s="14">
        <v>0.30053103749899501</v>
      </c>
      <c r="V227" s="14">
        <v>0.36436709321559002</v>
      </c>
      <c r="W227" s="14">
        <v>0.37591503031594697</v>
      </c>
      <c r="X227" s="14">
        <v>0.33337284342963902</v>
      </c>
      <c r="Y227" s="14">
        <v>0.462409261477637</v>
      </c>
      <c r="Z227" s="14">
        <v>0.200620107501671</v>
      </c>
      <c r="AA227" s="14">
        <v>0.27010408806481501</v>
      </c>
      <c r="AB227" s="14">
        <v>0.46180755371399401</v>
      </c>
      <c r="AC227" s="14">
        <v>0.42035272786221201</v>
      </c>
      <c r="AD227" s="14">
        <v>0.32719043351997401</v>
      </c>
      <c r="AE227" s="14"/>
      <c r="AF227" s="14">
        <v>0.353265980256949</v>
      </c>
      <c r="AG227" s="14">
        <v>0.338943785384753</v>
      </c>
      <c r="AH227" s="14">
        <v>0.35390833181255099</v>
      </c>
      <c r="AI227" s="14">
        <v>0.239448905323079</v>
      </c>
      <c r="AJ227" s="14"/>
      <c r="AK227" s="14">
        <v>0.343483616881469</v>
      </c>
      <c r="AL227" s="14">
        <v>0.33429395783070398</v>
      </c>
      <c r="AM227" s="14">
        <v>0.334005742999886</v>
      </c>
      <c r="AN227" s="14">
        <v>0.41160235380833199</v>
      </c>
      <c r="AO227" s="14"/>
      <c r="AP227" s="14">
        <v>0.32865908893061901</v>
      </c>
      <c r="AQ227" s="14">
        <v>0.371833156912241</v>
      </c>
      <c r="AR227" s="14">
        <v>0.32249291024237298</v>
      </c>
      <c r="AS227" s="14"/>
      <c r="AT227" s="14">
        <v>0.33729916898974099</v>
      </c>
      <c r="AU227" s="14" t="s">
        <v>80</v>
      </c>
      <c r="AV227" s="14"/>
      <c r="AW227" s="14">
        <v>0.34117130714053701</v>
      </c>
      <c r="AX227" s="14">
        <v>0.40260769463265</v>
      </c>
      <c r="AY227" s="14"/>
      <c r="AZ227" s="14">
        <v>0.30637180147218901</v>
      </c>
      <c r="BA227" s="14">
        <v>0.36243153959518698</v>
      </c>
    </row>
    <row r="228" spans="2:53" x14ac:dyDescent="0.35">
      <c r="B228" t="s">
        <v>186</v>
      </c>
      <c r="C228" s="14">
        <v>0.14178567179753801</v>
      </c>
      <c r="D228" s="14">
        <v>0.163943992599132</v>
      </c>
      <c r="E228" s="14">
        <v>0.11746422740581799</v>
      </c>
      <c r="F228" s="14"/>
      <c r="G228" s="14">
        <v>0.142342280568448</v>
      </c>
      <c r="H228" s="14">
        <v>0.185511751901375</v>
      </c>
      <c r="I228" s="14">
        <v>0.18177045295695199</v>
      </c>
      <c r="J228" s="14">
        <v>7.6660311349838806E-2</v>
      </c>
      <c r="K228" s="14">
        <v>0.15092156785316799</v>
      </c>
      <c r="L228" s="14">
        <v>0.11276231549419</v>
      </c>
      <c r="M228" s="14"/>
      <c r="N228" s="14">
        <v>0.17919646174295001</v>
      </c>
      <c r="O228" s="14">
        <v>0.13285871941944299</v>
      </c>
      <c r="P228" s="14">
        <v>0.113648495502845</v>
      </c>
      <c r="Q228" s="14">
        <v>9.8946237358676803E-2</v>
      </c>
      <c r="R228" s="14"/>
      <c r="S228" s="14">
        <v>0.21407843406587401</v>
      </c>
      <c r="T228" s="14">
        <v>0.1177583402213</v>
      </c>
      <c r="U228" s="14">
        <v>0.10283621229253</v>
      </c>
      <c r="V228" s="14">
        <v>0.204025590868741</v>
      </c>
      <c r="W228" s="14">
        <v>0.167505785449411</v>
      </c>
      <c r="X228" s="14">
        <v>0.153208450576237</v>
      </c>
      <c r="Y228" s="14">
        <v>0.115343914283763</v>
      </c>
      <c r="Z228" s="14">
        <v>0.10559009497673</v>
      </c>
      <c r="AA228" s="14">
        <v>0.143311003466492</v>
      </c>
      <c r="AB228" s="14">
        <v>7.7954742826303006E-2</v>
      </c>
      <c r="AC228" s="14">
        <v>0</v>
      </c>
      <c r="AD228" s="14">
        <v>9.5763607311194002E-2</v>
      </c>
      <c r="AE228" s="14"/>
      <c r="AF228" s="14">
        <v>0.12850945376037101</v>
      </c>
      <c r="AG228" s="14">
        <v>0.14343243793103599</v>
      </c>
      <c r="AH228" s="14">
        <v>0.17715997347021301</v>
      </c>
      <c r="AI228" s="14">
        <v>0.15000964383047399</v>
      </c>
      <c r="AJ228" s="14"/>
      <c r="AK228" s="14">
        <v>0.183440977750818</v>
      </c>
      <c r="AL228" s="14">
        <v>0.174301447555089</v>
      </c>
      <c r="AM228" s="14">
        <v>0.104515482571634</v>
      </c>
      <c r="AN228" s="14">
        <v>0.146507045925584</v>
      </c>
      <c r="AO228" s="14"/>
      <c r="AP228" s="14">
        <v>0.18634067472254401</v>
      </c>
      <c r="AQ228" s="14">
        <v>0.16133667464257501</v>
      </c>
      <c r="AR228" s="14">
        <v>0.13094595303015599</v>
      </c>
      <c r="AS228" s="14"/>
      <c r="AT228" s="14">
        <v>0.14178567179753801</v>
      </c>
      <c r="AU228" s="14" t="s">
        <v>80</v>
      </c>
      <c r="AV228" s="14"/>
      <c r="AW228" s="14">
        <v>0.14527797662062999</v>
      </c>
      <c r="AX228" s="14">
        <v>0.16455892105178399</v>
      </c>
      <c r="AY228" s="14"/>
      <c r="AZ228" s="14">
        <v>0.138623497502393</v>
      </c>
      <c r="BA228" s="14">
        <v>0.14435533558348801</v>
      </c>
    </row>
    <row r="229" spans="2:53" x14ac:dyDescent="0.35">
      <c r="B229" t="s">
        <v>187</v>
      </c>
      <c r="C229" s="14">
        <v>5.41235729220121E-2</v>
      </c>
      <c r="D229" s="14">
        <v>5.26246530452553E-2</v>
      </c>
      <c r="E229" s="14">
        <v>5.5970030606239202E-2</v>
      </c>
      <c r="F229" s="14"/>
      <c r="G229" s="14">
        <v>2.4996136809841502E-2</v>
      </c>
      <c r="H229" s="14">
        <v>8.7927097549062805E-2</v>
      </c>
      <c r="I229" s="14">
        <v>5.0828317073522498E-2</v>
      </c>
      <c r="J229" s="14">
        <v>4.5930015572474801E-2</v>
      </c>
      <c r="K229" s="14">
        <v>4.1111364288181199E-2</v>
      </c>
      <c r="L229" s="14">
        <v>5.8268614669229897E-2</v>
      </c>
      <c r="M229" s="14"/>
      <c r="N229" s="14">
        <v>5.6622378168168203E-2</v>
      </c>
      <c r="O229" s="14">
        <v>8.1419365064671304E-2</v>
      </c>
      <c r="P229" s="14">
        <v>4.3629947479984901E-2</v>
      </c>
      <c r="Q229" s="14">
        <v>2.1020847015786999E-2</v>
      </c>
      <c r="R229" s="14"/>
      <c r="S229" s="14">
        <v>5.4199376420052597E-2</v>
      </c>
      <c r="T229" s="14">
        <v>5.1946395477402103E-2</v>
      </c>
      <c r="U229" s="14">
        <v>8.1701121115596104E-2</v>
      </c>
      <c r="V229" s="14">
        <v>1.60984390608786E-2</v>
      </c>
      <c r="W229" s="14">
        <v>1.9328789792416701E-2</v>
      </c>
      <c r="X229" s="14">
        <v>0.10630183841124501</v>
      </c>
      <c r="Y229" s="14">
        <v>8.9825743873140407E-2</v>
      </c>
      <c r="Z229" s="14">
        <v>0.109678790070059</v>
      </c>
      <c r="AA229" s="14">
        <v>2.45195943982385E-2</v>
      </c>
      <c r="AB229" s="14">
        <v>5.2975622321752798E-2</v>
      </c>
      <c r="AC229" s="14">
        <v>0</v>
      </c>
      <c r="AD229" s="14">
        <v>8.5567673581229603E-2</v>
      </c>
      <c r="AE229" s="14"/>
      <c r="AF229" s="14">
        <v>6.1831782493671501E-2</v>
      </c>
      <c r="AG229" s="14">
        <v>4.1386483640792997E-2</v>
      </c>
      <c r="AH229" s="14">
        <v>4.7938991628770397E-2</v>
      </c>
      <c r="AI229" s="14">
        <v>8.9641374029095403E-2</v>
      </c>
      <c r="AJ229" s="14"/>
      <c r="AK229" s="14">
        <v>5.5555595934586102E-2</v>
      </c>
      <c r="AL229" s="14">
        <v>4.3958105244269997E-2</v>
      </c>
      <c r="AM229" s="14">
        <v>6.8876551692923296E-2</v>
      </c>
      <c r="AN229" s="14">
        <v>3.9067189878692003E-2</v>
      </c>
      <c r="AO229" s="14"/>
      <c r="AP229" s="14">
        <v>5.1851652735120601E-2</v>
      </c>
      <c r="AQ229" s="14">
        <v>5.43396759641529E-2</v>
      </c>
      <c r="AR229" s="14">
        <v>4.5395836745505298E-2</v>
      </c>
      <c r="AS229" s="14"/>
      <c r="AT229" s="14">
        <v>5.41235729220121E-2</v>
      </c>
      <c r="AU229" s="14" t="s">
        <v>80</v>
      </c>
      <c r="AV229" s="14"/>
      <c r="AW229" s="14">
        <v>5.4845965844087699E-2</v>
      </c>
      <c r="AX229" s="14">
        <v>6.4010114892222095E-2</v>
      </c>
      <c r="AY229" s="14"/>
      <c r="AZ229" s="14">
        <v>4.1853667870876798E-2</v>
      </c>
      <c r="BA229" s="14">
        <v>6.4094411884098396E-2</v>
      </c>
    </row>
    <row r="230" spans="2:53" x14ac:dyDescent="0.35">
      <c r="B230" t="s">
        <v>71</v>
      </c>
      <c r="C230" s="14">
        <v>2.03102036362072E-2</v>
      </c>
      <c r="D230" s="14">
        <v>1.3665777292156799E-2</v>
      </c>
      <c r="E230" s="14">
        <v>2.7801672717414301E-2</v>
      </c>
      <c r="F230" s="14"/>
      <c r="G230" s="14">
        <v>3.9177244025646797E-2</v>
      </c>
      <c r="H230" s="14">
        <v>1.6340301137725E-2</v>
      </c>
      <c r="I230" s="14">
        <v>2.4566037796626101E-2</v>
      </c>
      <c r="J230" s="14">
        <v>0</v>
      </c>
      <c r="K230" s="14">
        <v>2.9957264518235001E-2</v>
      </c>
      <c r="L230" s="14">
        <v>1.7382842438161301E-2</v>
      </c>
      <c r="M230" s="14"/>
      <c r="N230" s="14">
        <v>1.38093261369164E-2</v>
      </c>
      <c r="O230" s="14">
        <v>1.8729188687398899E-2</v>
      </c>
      <c r="P230" s="14">
        <v>2.48207191411133E-2</v>
      </c>
      <c r="Q230" s="14">
        <v>2.6718939408199201E-2</v>
      </c>
      <c r="R230" s="14"/>
      <c r="S230" s="14">
        <v>3.1119066644617902E-2</v>
      </c>
      <c r="T230" s="14">
        <v>1.94526380235048E-2</v>
      </c>
      <c r="U230" s="14">
        <v>1.8810818199148299E-2</v>
      </c>
      <c r="V230" s="14">
        <v>3.45844046932006E-2</v>
      </c>
      <c r="W230" s="14">
        <v>2.3033733481188499E-2</v>
      </c>
      <c r="X230" s="14">
        <v>1.50981048489481E-2</v>
      </c>
      <c r="Y230" s="14">
        <v>0</v>
      </c>
      <c r="Z230" s="14">
        <v>0</v>
      </c>
      <c r="AA230" s="14">
        <v>0</v>
      </c>
      <c r="AB230" s="14">
        <v>0</v>
      </c>
      <c r="AC230" s="14">
        <v>9.4561020140966304E-2</v>
      </c>
      <c r="AD230" s="14">
        <v>0</v>
      </c>
      <c r="AE230" s="14"/>
      <c r="AF230" s="14">
        <v>2.00376995535579E-2</v>
      </c>
      <c r="AG230" s="14">
        <v>1.43104219556991E-2</v>
      </c>
      <c r="AH230" s="14">
        <v>1.5971084719671499E-2</v>
      </c>
      <c r="AI230" s="14">
        <v>6.9200049308318606E-2</v>
      </c>
      <c r="AJ230" s="14"/>
      <c r="AK230" s="14">
        <v>2.5342915676605401E-2</v>
      </c>
      <c r="AL230" s="14">
        <v>1.24651721606514E-2</v>
      </c>
      <c r="AM230" s="14">
        <v>0</v>
      </c>
      <c r="AN230" s="14">
        <v>2.61255214355216E-2</v>
      </c>
      <c r="AO230" s="14"/>
      <c r="AP230" s="14">
        <v>3.7486664853534898E-2</v>
      </c>
      <c r="AQ230" s="14">
        <v>1.6485060268788598E-2</v>
      </c>
      <c r="AR230" s="14">
        <v>7.5391845347002702E-3</v>
      </c>
      <c r="AS230" s="14"/>
      <c r="AT230" s="14">
        <v>2.03102036362072E-2</v>
      </c>
      <c r="AU230" s="14" t="s">
        <v>80</v>
      </c>
      <c r="AV230" s="14"/>
      <c r="AW230" s="14">
        <v>1.43079369486385E-2</v>
      </c>
      <c r="AX230" s="14">
        <v>5.4811176841099402E-2</v>
      </c>
      <c r="AY230" s="14"/>
      <c r="AZ230" s="14">
        <v>1.9403557294989E-2</v>
      </c>
      <c r="BA230" s="14">
        <v>2.1046967663815998E-2</v>
      </c>
    </row>
    <row r="231" spans="2:53" x14ac:dyDescent="0.35">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row>
    <row r="232" spans="2:53" x14ac:dyDescent="0.35">
      <c r="B232" s="6" t="s">
        <v>199</v>
      </c>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row>
    <row r="233" spans="2:53" x14ac:dyDescent="0.35">
      <c r="B233" s="33" t="s">
        <v>561</v>
      </c>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row>
    <row r="234" spans="2:53" x14ac:dyDescent="0.35">
      <c r="B234" t="s">
        <v>189</v>
      </c>
      <c r="C234" s="14">
        <v>0.462055392525695</v>
      </c>
      <c r="D234" s="14">
        <v>0.42500200862438298</v>
      </c>
      <c r="E234" s="14">
        <v>0.50177589367690101</v>
      </c>
      <c r="F234" s="14"/>
      <c r="G234" s="14">
        <v>0.346712147822831</v>
      </c>
      <c r="H234" s="14">
        <v>0.37186436069324103</v>
      </c>
      <c r="I234" s="14">
        <v>0.40608330056709602</v>
      </c>
      <c r="J234" s="14">
        <v>0.57740652630999001</v>
      </c>
      <c r="K234" s="14">
        <v>0.547252887701274</v>
      </c>
      <c r="L234" s="14">
        <v>0.50747855824579802</v>
      </c>
      <c r="M234" s="14"/>
      <c r="N234" s="14">
        <v>0.43025205019173501</v>
      </c>
      <c r="O234" s="14">
        <v>0.45517840864167097</v>
      </c>
      <c r="P234" s="14">
        <v>0.52657896604288701</v>
      </c>
      <c r="Q234" s="14">
        <v>0.47598370071180102</v>
      </c>
      <c r="R234" s="14"/>
      <c r="S234" s="14">
        <v>0.45950283525712998</v>
      </c>
      <c r="T234" s="14">
        <v>0.50384549109689702</v>
      </c>
      <c r="U234" s="14">
        <v>0.49434955817778797</v>
      </c>
      <c r="V234" s="14">
        <v>0.45752173940933299</v>
      </c>
      <c r="W234" s="14">
        <v>0.413899621999963</v>
      </c>
      <c r="X234" s="14">
        <v>0.40457636044911699</v>
      </c>
      <c r="Y234" s="14">
        <v>0.50411070039347505</v>
      </c>
      <c r="Z234" s="14">
        <v>0.36503831052617902</v>
      </c>
      <c r="AA234" s="14">
        <v>0.38622898201746197</v>
      </c>
      <c r="AB234" s="14">
        <v>0.47884270353729302</v>
      </c>
      <c r="AC234" s="14">
        <v>0.69246946349803795</v>
      </c>
      <c r="AD234" s="14">
        <v>0.41033585482460799</v>
      </c>
      <c r="AE234" s="14"/>
      <c r="AF234" s="14">
        <v>0.49059067614941498</v>
      </c>
      <c r="AG234" s="14">
        <v>0.44122790050181498</v>
      </c>
      <c r="AH234" s="14">
        <v>0.40481736711976801</v>
      </c>
      <c r="AI234" s="14">
        <v>0.45364415999488</v>
      </c>
      <c r="AJ234" s="14"/>
      <c r="AK234" s="14">
        <v>0.47239546745055599</v>
      </c>
      <c r="AL234" s="14">
        <v>0.45929170673684999</v>
      </c>
      <c r="AM234" s="14">
        <v>0.43551450607808201</v>
      </c>
      <c r="AN234" s="14">
        <v>0.42422924858994698</v>
      </c>
      <c r="AO234" s="14"/>
      <c r="AP234" s="14">
        <v>0.472265237876346</v>
      </c>
      <c r="AQ234" s="14">
        <v>0.426063054947589</v>
      </c>
      <c r="AR234" s="14">
        <v>0.486789136462629</v>
      </c>
      <c r="AS234" s="14"/>
      <c r="AT234" s="14">
        <v>0.462055392525695</v>
      </c>
      <c r="AU234" s="14" t="s">
        <v>80</v>
      </c>
      <c r="AV234" s="14"/>
      <c r="AW234" s="14">
        <v>0.47254401614614</v>
      </c>
      <c r="AX234" s="14">
        <v>0.304817828584588</v>
      </c>
      <c r="AY234" s="14"/>
      <c r="AZ234" s="14">
        <v>0.586341609416136</v>
      </c>
      <c r="BA234" s="14">
        <v>0.36105723087269698</v>
      </c>
    </row>
    <row r="235" spans="2:53" x14ac:dyDescent="0.35">
      <c r="B235" t="s">
        <v>190</v>
      </c>
      <c r="C235" s="14">
        <v>0.278336852280268</v>
      </c>
      <c r="D235" s="14">
        <v>0.29308554149503002</v>
      </c>
      <c r="E235" s="14">
        <v>0.25957133405725902</v>
      </c>
      <c r="F235" s="14"/>
      <c r="G235" s="14">
        <v>0.37632021942478699</v>
      </c>
      <c r="H235" s="14">
        <v>0.30732226129379298</v>
      </c>
      <c r="I235" s="14">
        <v>0.248485361457634</v>
      </c>
      <c r="J235" s="14">
        <v>0.19832166641306001</v>
      </c>
      <c r="K235" s="14">
        <v>0.31010188355783402</v>
      </c>
      <c r="L235" s="14">
        <v>0.25920074993475001</v>
      </c>
      <c r="M235" s="14"/>
      <c r="N235" s="14">
        <v>0.31552396198579102</v>
      </c>
      <c r="O235" s="14">
        <v>0.23392995166521899</v>
      </c>
      <c r="P235" s="14">
        <v>0.25222585822746102</v>
      </c>
      <c r="Q235" s="14">
        <v>0.278072540893264</v>
      </c>
      <c r="R235" s="14"/>
      <c r="S235" s="14">
        <v>0.285256390436606</v>
      </c>
      <c r="T235" s="14">
        <v>0.34622522597675298</v>
      </c>
      <c r="U235" s="14">
        <v>0.36306245569720602</v>
      </c>
      <c r="V235" s="14">
        <v>0.18864594372729601</v>
      </c>
      <c r="W235" s="14">
        <v>0.254201475840374</v>
      </c>
      <c r="X235" s="14">
        <v>0.33701727308536</v>
      </c>
      <c r="Y235" s="14">
        <v>0.29783459972103199</v>
      </c>
      <c r="Z235" s="14">
        <v>0.220570054896227</v>
      </c>
      <c r="AA235" s="14">
        <v>0.28262909469002201</v>
      </c>
      <c r="AB235" s="14">
        <v>0.181841149002689</v>
      </c>
      <c r="AC235" s="14">
        <v>0.179923531655998</v>
      </c>
      <c r="AD235" s="14">
        <v>0.16747514493969701</v>
      </c>
      <c r="AE235" s="14"/>
      <c r="AF235" s="14">
        <v>0.29874924453679902</v>
      </c>
      <c r="AG235" s="14">
        <v>0.27035959174144403</v>
      </c>
      <c r="AH235" s="14">
        <v>0.331862502891483</v>
      </c>
      <c r="AI235" s="14">
        <v>0.28675822367037901</v>
      </c>
      <c r="AJ235" s="14"/>
      <c r="AK235" s="14">
        <v>0.28971041242100598</v>
      </c>
      <c r="AL235" s="14">
        <v>0.25262106403455697</v>
      </c>
      <c r="AM235" s="14">
        <v>0.350152278025885</v>
      </c>
      <c r="AN235" s="14">
        <v>0.37060392634921302</v>
      </c>
      <c r="AO235" s="14"/>
      <c r="AP235" s="14">
        <v>0.30350142916321998</v>
      </c>
      <c r="AQ235" s="14">
        <v>0.25987857471764803</v>
      </c>
      <c r="AR235" s="14">
        <v>0.28669421607199502</v>
      </c>
      <c r="AS235" s="14"/>
      <c r="AT235" s="14">
        <v>0.278336852280268</v>
      </c>
      <c r="AU235" s="14" t="s">
        <v>80</v>
      </c>
      <c r="AV235" s="14"/>
      <c r="AW235" s="14">
        <v>0.27464359409162598</v>
      </c>
      <c r="AX235" s="14">
        <v>0.44403961650310497</v>
      </c>
      <c r="AY235" s="14"/>
      <c r="AZ235" s="14">
        <v>0.28703717733102102</v>
      </c>
      <c r="BA235" s="14">
        <v>0.27126674541005802</v>
      </c>
    </row>
    <row r="236" spans="2:53" x14ac:dyDescent="0.35">
      <c r="B236" t="s">
        <v>191</v>
      </c>
      <c r="C236" s="14">
        <v>0.24198855121525101</v>
      </c>
      <c r="D236" s="14">
        <v>0.235414091708645</v>
      </c>
      <c r="E236" s="14">
        <v>0.25010186963569297</v>
      </c>
      <c r="F236" s="14"/>
      <c r="G236" s="14">
        <v>0.32858631238853803</v>
      </c>
      <c r="H236" s="14">
        <v>0.25755827635442402</v>
      </c>
      <c r="I236" s="14">
        <v>0.27103234192384501</v>
      </c>
      <c r="J236" s="14">
        <v>0.15287232283850799</v>
      </c>
      <c r="K236" s="14">
        <v>0.22127213667701201</v>
      </c>
      <c r="L236" s="14">
        <v>0.232759813725121</v>
      </c>
      <c r="M236" s="14"/>
      <c r="N236" s="14">
        <v>0.307945333395716</v>
      </c>
      <c r="O236" s="14">
        <v>0.18740084339749999</v>
      </c>
      <c r="P236" s="14">
        <v>0.21830131171703401</v>
      </c>
      <c r="Q236" s="14">
        <v>0.17740758593953701</v>
      </c>
      <c r="R236" s="14"/>
      <c r="S236" s="14">
        <v>0.238520019786778</v>
      </c>
      <c r="T236" s="14">
        <v>0.25714553191865702</v>
      </c>
      <c r="U236" s="14">
        <v>0.20411013696455901</v>
      </c>
      <c r="V236" s="14">
        <v>0.181514946513609</v>
      </c>
      <c r="W236" s="14">
        <v>0.32391307919906298</v>
      </c>
      <c r="X236" s="14">
        <v>0.20367575062327301</v>
      </c>
      <c r="Y236" s="14">
        <v>0.30247175734083698</v>
      </c>
      <c r="Z236" s="14">
        <v>0.25710866282832301</v>
      </c>
      <c r="AA236" s="14">
        <v>0.269600070062194</v>
      </c>
      <c r="AB236" s="14">
        <v>0.263941976842478</v>
      </c>
      <c r="AC236" s="14">
        <v>0.146177194993037</v>
      </c>
      <c r="AD236" s="14">
        <v>0.26323875225089099</v>
      </c>
      <c r="AE236" s="14"/>
      <c r="AF236" s="14">
        <v>0.242669575799485</v>
      </c>
      <c r="AG236" s="14">
        <v>0.219853706179957</v>
      </c>
      <c r="AH236" s="14">
        <v>0.19094745158676901</v>
      </c>
      <c r="AI236" s="14">
        <v>0.32381392797893499</v>
      </c>
      <c r="AJ236" s="14"/>
      <c r="AK236" s="14">
        <v>0.30111101877073099</v>
      </c>
      <c r="AL236" s="14">
        <v>0.20483164432989201</v>
      </c>
      <c r="AM236" s="14">
        <v>0.18363371625692099</v>
      </c>
      <c r="AN236" s="14">
        <v>0.23226066117588701</v>
      </c>
      <c r="AO236" s="14"/>
      <c r="AP236" s="14">
        <v>0.30397870841862701</v>
      </c>
      <c r="AQ236" s="14">
        <v>0.22389505303704099</v>
      </c>
      <c r="AR236" s="14">
        <v>0.19717343314404601</v>
      </c>
      <c r="AS236" s="14"/>
      <c r="AT236" s="14">
        <v>0.24198855121525101</v>
      </c>
      <c r="AU236" s="14" t="s">
        <v>80</v>
      </c>
      <c r="AV236" s="14"/>
      <c r="AW236" s="14">
        <v>0.24660942340711001</v>
      </c>
      <c r="AX236" s="14">
        <v>0.23704508416211101</v>
      </c>
      <c r="AY236" s="14"/>
      <c r="AZ236" s="14">
        <v>0.237345535424756</v>
      </c>
      <c r="BA236" s="14">
        <v>0.24576158471082599</v>
      </c>
    </row>
    <row r="237" spans="2:53" x14ac:dyDescent="0.35">
      <c r="B237" t="s">
        <v>192</v>
      </c>
      <c r="C237" s="14">
        <v>0.238091887599851</v>
      </c>
      <c r="D237" s="14">
        <v>0.26439054706632098</v>
      </c>
      <c r="E237" s="14">
        <v>0.206288389291607</v>
      </c>
      <c r="F237" s="14"/>
      <c r="G237" s="14">
        <v>0.18718623443728899</v>
      </c>
      <c r="H237" s="14">
        <v>0.27651058513057097</v>
      </c>
      <c r="I237" s="14">
        <v>0.159103670564849</v>
      </c>
      <c r="J237" s="14">
        <v>0.15306841091010101</v>
      </c>
      <c r="K237" s="14">
        <v>0.43437970035983298</v>
      </c>
      <c r="L237" s="14">
        <v>0.225424142340612</v>
      </c>
      <c r="M237" s="14"/>
      <c r="N237" s="14">
        <v>0.271339275247034</v>
      </c>
      <c r="O237" s="14">
        <v>0.28382978543359899</v>
      </c>
      <c r="P237" s="14">
        <v>0.15401270344580201</v>
      </c>
      <c r="Q237" s="14">
        <v>0.176470808710811</v>
      </c>
      <c r="R237" s="14"/>
      <c r="S237" s="14">
        <v>0.27636552312176099</v>
      </c>
      <c r="T237" s="14">
        <v>0.28772227994614502</v>
      </c>
      <c r="U237" s="14">
        <v>0.20035731530118001</v>
      </c>
      <c r="V237" s="14">
        <v>0.218600642673311</v>
      </c>
      <c r="W237" s="14">
        <v>0.40735108737683001</v>
      </c>
      <c r="X237" s="14">
        <v>0.17867294429494801</v>
      </c>
      <c r="Y237" s="14">
        <v>0.15765959713691199</v>
      </c>
      <c r="Z237" s="14">
        <v>0.18046013431525701</v>
      </c>
      <c r="AA237" s="14">
        <v>0.17837134557304399</v>
      </c>
      <c r="AB237" s="14">
        <v>0.329739867576889</v>
      </c>
      <c r="AC237" s="14">
        <v>8.8154207031586704E-2</v>
      </c>
      <c r="AD237" s="14">
        <v>0.247240168191455</v>
      </c>
      <c r="AE237" s="14"/>
      <c r="AF237" s="14">
        <v>0.28385373994912599</v>
      </c>
      <c r="AG237" s="14">
        <v>0.21671116120569101</v>
      </c>
      <c r="AH237" s="14">
        <v>0.29169721577142099</v>
      </c>
      <c r="AI237" s="14">
        <v>0.133778354506631</v>
      </c>
      <c r="AJ237" s="14"/>
      <c r="AK237" s="14">
        <v>0.29040248816174202</v>
      </c>
      <c r="AL237" s="14">
        <v>0.21594238766627899</v>
      </c>
      <c r="AM237" s="14">
        <v>0.24530339871387999</v>
      </c>
      <c r="AN237" s="14">
        <v>0.26805794003477501</v>
      </c>
      <c r="AO237" s="14"/>
      <c r="AP237" s="14">
        <v>0.297191306241815</v>
      </c>
      <c r="AQ237" s="14">
        <v>0.20023136613369599</v>
      </c>
      <c r="AR237" s="14">
        <v>0.249094590595937</v>
      </c>
      <c r="AS237" s="14"/>
      <c r="AT237" s="14">
        <v>0.238091887599851</v>
      </c>
      <c r="AU237" s="14" t="s">
        <v>80</v>
      </c>
      <c r="AV237" s="14"/>
      <c r="AW237" s="14">
        <v>0.24302879210940501</v>
      </c>
      <c r="AX237" s="14">
        <v>0.21920485953626201</v>
      </c>
      <c r="AY237" s="14"/>
      <c r="AZ237" s="14">
        <v>0.27567013710703703</v>
      </c>
      <c r="BA237" s="14">
        <v>0.207554840022732</v>
      </c>
    </row>
    <row r="238" spans="2:53" x14ac:dyDescent="0.35">
      <c r="B238" t="s">
        <v>193</v>
      </c>
      <c r="C238" s="14">
        <v>0.19018580212111699</v>
      </c>
      <c r="D238" s="14">
        <v>0.17472427829606499</v>
      </c>
      <c r="E238" s="14">
        <v>0.20491174144713301</v>
      </c>
      <c r="F238" s="14"/>
      <c r="G238" s="14">
        <v>0.21466499461921801</v>
      </c>
      <c r="H238" s="14">
        <v>0.225624643869374</v>
      </c>
      <c r="I238" s="14">
        <v>0.24660907376802699</v>
      </c>
      <c r="J238" s="14">
        <v>0.114539339943433</v>
      </c>
      <c r="K238" s="14">
        <v>0.18990494836572899</v>
      </c>
      <c r="L238" s="14">
        <v>0.15554010385070299</v>
      </c>
      <c r="M238" s="14"/>
      <c r="N238" s="14">
        <v>0.229492475037196</v>
      </c>
      <c r="O238" s="14">
        <v>0.17321340584026601</v>
      </c>
      <c r="P238" s="14">
        <v>0.15713239135352899</v>
      </c>
      <c r="Q238" s="14">
        <v>0.145828422564628</v>
      </c>
      <c r="R238" s="14"/>
      <c r="S238" s="14">
        <v>0.251436818743068</v>
      </c>
      <c r="T238" s="14">
        <v>0.15809465774822901</v>
      </c>
      <c r="U238" s="14">
        <v>0.14856050924383399</v>
      </c>
      <c r="V238" s="14">
        <v>0.21084580998345201</v>
      </c>
      <c r="W238" s="14">
        <v>0.29863132217086802</v>
      </c>
      <c r="X238" s="14">
        <v>0.19884305775334099</v>
      </c>
      <c r="Y238" s="14">
        <v>0.109468700440903</v>
      </c>
      <c r="Z238" s="14">
        <v>0.24876287905768299</v>
      </c>
      <c r="AA238" s="14">
        <v>0.13362498308677301</v>
      </c>
      <c r="AB238" s="14">
        <v>0.107682883451478</v>
      </c>
      <c r="AC238" s="14">
        <v>0.20346878663913201</v>
      </c>
      <c r="AD238" s="14">
        <v>0.244202232103821</v>
      </c>
      <c r="AE238" s="14"/>
      <c r="AF238" s="14">
        <v>0.19422931958303799</v>
      </c>
      <c r="AG238" s="14">
        <v>0.17993125255801401</v>
      </c>
      <c r="AH238" s="14">
        <v>0.148869658190041</v>
      </c>
      <c r="AI238" s="14">
        <v>0.22048853341545099</v>
      </c>
      <c r="AJ238" s="14"/>
      <c r="AK238" s="14">
        <v>0.28578731271875502</v>
      </c>
      <c r="AL238" s="14">
        <v>0.15254386980090601</v>
      </c>
      <c r="AM238" s="14">
        <v>0.150227063885993</v>
      </c>
      <c r="AN238" s="14">
        <v>0.15935074482306</v>
      </c>
      <c r="AO238" s="14"/>
      <c r="AP238" s="14">
        <v>0.26557499493889197</v>
      </c>
      <c r="AQ238" s="14">
        <v>0.17549677942088601</v>
      </c>
      <c r="AR238" s="14">
        <v>0.20402603040697501</v>
      </c>
      <c r="AS238" s="14"/>
      <c r="AT238" s="14">
        <v>0.19018580212111699</v>
      </c>
      <c r="AU238" s="14" t="s">
        <v>80</v>
      </c>
      <c r="AV238" s="14"/>
      <c r="AW238" s="14">
        <v>0.19408059365593</v>
      </c>
      <c r="AX238" s="14">
        <v>0.20058557332282101</v>
      </c>
      <c r="AY238" s="14"/>
      <c r="AZ238" s="14">
        <v>0.21157410491742701</v>
      </c>
      <c r="BA238" s="14">
        <v>0.17280511971440099</v>
      </c>
    </row>
    <row r="239" spans="2:53" x14ac:dyDescent="0.35">
      <c r="B239" t="s">
        <v>194</v>
      </c>
      <c r="C239" s="14">
        <v>0.17505996124787901</v>
      </c>
      <c r="D239" s="14">
        <v>0.19467743336189999</v>
      </c>
      <c r="E239" s="14">
        <v>0.15052583006173201</v>
      </c>
      <c r="F239" s="14"/>
      <c r="G239" s="14">
        <v>0.27242019805075202</v>
      </c>
      <c r="H239" s="14">
        <v>0.18265603297532601</v>
      </c>
      <c r="I239" s="14">
        <v>0.17310602509346401</v>
      </c>
      <c r="J239" s="14">
        <v>0.120762835456469</v>
      </c>
      <c r="K239" s="14">
        <v>0.19497714672716099</v>
      </c>
      <c r="L239" s="14">
        <v>0.14317975106748401</v>
      </c>
      <c r="M239" s="14"/>
      <c r="N239" s="14">
        <v>0.20519779073554101</v>
      </c>
      <c r="O239" s="14">
        <v>0.18337954367310899</v>
      </c>
      <c r="P239" s="14">
        <v>0.15252494378186601</v>
      </c>
      <c r="Q239" s="14">
        <v>0.111066023825639</v>
      </c>
      <c r="R239" s="14"/>
      <c r="S239" s="14">
        <v>0.23957774262171899</v>
      </c>
      <c r="T239" s="14">
        <v>0.15745279990414099</v>
      </c>
      <c r="U239" s="14">
        <v>0.125126712245654</v>
      </c>
      <c r="V239" s="14">
        <v>6.5124445342351706E-2</v>
      </c>
      <c r="W239" s="14">
        <v>0.222408131244728</v>
      </c>
      <c r="X239" s="14">
        <v>0.150906680754053</v>
      </c>
      <c r="Y239" s="14">
        <v>0.13960177754266001</v>
      </c>
      <c r="Z239" s="14">
        <v>7.7545098321809197E-2</v>
      </c>
      <c r="AA239" s="14">
        <v>0.19803292680217999</v>
      </c>
      <c r="AB239" s="14">
        <v>0.233121708341676</v>
      </c>
      <c r="AC239" s="14">
        <v>0.15522493673475499</v>
      </c>
      <c r="AD239" s="14">
        <v>0.33186258068276098</v>
      </c>
      <c r="AE239" s="14"/>
      <c r="AF239" s="14">
        <v>0.17630284545421501</v>
      </c>
      <c r="AG239" s="14">
        <v>0.17826473967199299</v>
      </c>
      <c r="AH239" s="14">
        <v>0.204994082977805</v>
      </c>
      <c r="AI239" s="14">
        <v>0.141822566427526</v>
      </c>
      <c r="AJ239" s="14"/>
      <c r="AK239" s="14">
        <v>0.23977921967801399</v>
      </c>
      <c r="AL239" s="14">
        <v>0.159384881217737</v>
      </c>
      <c r="AM239" s="14">
        <v>0.1235853880991</v>
      </c>
      <c r="AN239" s="14">
        <v>0.15010032341576099</v>
      </c>
      <c r="AO239" s="14"/>
      <c r="AP239" s="14">
        <v>0.22162052177788</v>
      </c>
      <c r="AQ239" s="14">
        <v>0.19894697761319</v>
      </c>
      <c r="AR239" s="14">
        <v>0.15976786585175301</v>
      </c>
      <c r="AS239" s="14"/>
      <c r="AT239" s="14">
        <v>0.17505996124787901</v>
      </c>
      <c r="AU239" s="14" t="s">
        <v>80</v>
      </c>
      <c r="AV239" s="14"/>
      <c r="AW239" s="14">
        <v>0.17492642164573899</v>
      </c>
      <c r="AX239" s="14">
        <v>0.17493115586146399</v>
      </c>
      <c r="AY239" s="14"/>
      <c r="AZ239" s="14">
        <v>0.145680198808566</v>
      </c>
      <c r="BA239" s="14">
        <v>0.19893470834705401</v>
      </c>
    </row>
    <row r="240" spans="2:53" x14ac:dyDescent="0.35">
      <c r="B240" t="s">
        <v>195</v>
      </c>
      <c r="C240" s="14">
        <v>0.15038995255669901</v>
      </c>
      <c r="D240" s="14">
        <v>0.16366824726717999</v>
      </c>
      <c r="E240" s="14">
        <v>0.132864026951898</v>
      </c>
      <c r="F240" s="14"/>
      <c r="G240" s="14">
        <v>0.16967699627371</v>
      </c>
      <c r="H240" s="14">
        <v>0.19913442848344101</v>
      </c>
      <c r="I240" s="14">
        <v>0.16697734781284301</v>
      </c>
      <c r="J240" s="14">
        <v>0.15565653432677501</v>
      </c>
      <c r="K240" s="14">
        <v>0.145354287587771</v>
      </c>
      <c r="L240" s="14">
        <v>9.0582313786675403E-2</v>
      </c>
      <c r="M240" s="14"/>
      <c r="N240" s="14">
        <v>0.170842327605045</v>
      </c>
      <c r="O240" s="14">
        <v>0.13092542076816699</v>
      </c>
      <c r="P240" s="14">
        <v>9.3788541749420598E-2</v>
      </c>
      <c r="Q240" s="14">
        <v>0.19363257379715099</v>
      </c>
      <c r="R240" s="14"/>
      <c r="S240" s="14">
        <v>0.163154403530302</v>
      </c>
      <c r="T240" s="14">
        <v>0.18158855128724299</v>
      </c>
      <c r="U240" s="14">
        <v>6.8975321470873999E-2</v>
      </c>
      <c r="V240" s="14">
        <v>4.6913437515372899E-2</v>
      </c>
      <c r="W240" s="14">
        <v>0.14244638019165901</v>
      </c>
      <c r="X240" s="14">
        <v>7.8634957400045696E-2</v>
      </c>
      <c r="Y240" s="14">
        <v>0.20421756535369801</v>
      </c>
      <c r="Z240" s="14">
        <v>0.22521375434794599</v>
      </c>
      <c r="AA240" s="14">
        <v>0.190685300937568</v>
      </c>
      <c r="AB240" s="14">
        <v>0.15519674702477401</v>
      </c>
      <c r="AC240" s="14">
        <v>0.20622621419168299</v>
      </c>
      <c r="AD240" s="14">
        <v>0.247494831092504</v>
      </c>
      <c r="AE240" s="14"/>
      <c r="AF240" s="14">
        <v>0.14166078309824101</v>
      </c>
      <c r="AG240" s="14">
        <v>0.17868920516618</v>
      </c>
      <c r="AH240" s="14">
        <v>8.4386389554835906E-2</v>
      </c>
      <c r="AI240" s="14">
        <v>0.154760319929931</v>
      </c>
      <c r="AJ240" s="14"/>
      <c r="AK240" s="14">
        <v>0.17619957376442399</v>
      </c>
      <c r="AL240" s="14">
        <v>0.160478739098774</v>
      </c>
      <c r="AM240" s="14">
        <v>0.14228738103440999</v>
      </c>
      <c r="AN240" s="14">
        <v>9.7388531891690597E-2</v>
      </c>
      <c r="AO240" s="14"/>
      <c r="AP240" s="14">
        <v>0.184725781275873</v>
      </c>
      <c r="AQ240" s="14">
        <v>0.174919345711053</v>
      </c>
      <c r="AR240" s="14">
        <v>0.125316853126828</v>
      </c>
      <c r="AS240" s="14"/>
      <c r="AT240" s="14">
        <v>0.15038995255669901</v>
      </c>
      <c r="AU240" s="14" t="s">
        <v>80</v>
      </c>
      <c r="AV240" s="14"/>
      <c r="AW240" s="14">
        <v>0.156044851829196</v>
      </c>
      <c r="AX240" s="14">
        <v>0.11200016663750501</v>
      </c>
      <c r="AY240" s="14"/>
      <c r="AZ240" s="14">
        <v>0.147593713329493</v>
      </c>
      <c r="BA240" s="14">
        <v>0.15266224813826601</v>
      </c>
    </row>
    <row r="241" spans="2:53" x14ac:dyDescent="0.35">
      <c r="B241" t="s">
        <v>196</v>
      </c>
      <c r="C241" s="14">
        <v>0.15033013856271099</v>
      </c>
      <c r="D241" s="14">
        <v>0.185108763993548</v>
      </c>
      <c r="E241" s="14">
        <v>0.10877034058994001</v>
      </c>
      <c r="F241" s="14"/>
      <c r="G241" s="14">
        <v>0.101392642083158</v>
      </c>
      <c r="H241" s="14">
        <v>0.226633231496293</v>
      </c>
      <c r="I241" s="14">
        <v>0.110985844685677</v>
      </c>
      <c r="J241" s="14">
        <v>0.130172172749461</v>
      </c>
      <c r="K241" s="14">
        <v>0.15714158616981699</v>
      </c>
      <c r="L241" s="14">
        <v>0.15389906403765899</v>
      </c>
      <c r="M241" s="14"/>
      <c r="N241" s="14">
        <v>0.19421736055682001</v>
      </c>
      <c r="O241" s="14">
        <v>0.12770907415868399</v>
      </c>
      <c r="P241" s="14">
        <v>0.14511221398328999</v>
      </c>
      <c r="Q241" s="14">
        <v>8.4665973259917704E-2</v>
      </c>
      <c r="R241" s="14"/>
      <c r="S241" s="14">
        <v>0.13090666858349301</v>
      </c>
      <c r="T241" s="14">
        <v>0.10182524574132699</v>
      </c>
      <c r="U241" s="14">
        <v>0.18743756307642601</v>
      </c>
      <c r="V241" s="14">
        <v>8.25611816600305E-2</v>
      </c>
      <c r="W241" s="14">
        <v>0.28279784902163602</v>
      </c>
      <c r="X241" s="14">
        <v>0.19151697607705401</v>
      </c>
      <c r="Y241" s="14">
        <v>0.13523081171758899</v>
      </c>
      <c r="Z241" s="14">
        <v>0.10500865187927499</v>
      </c>
      <c r="AA241" s="14">
        <v>0.197132634084593</v>
      </c>
      <c r="AB241" s="14">
        <v>0.130242042571516</v>
      </c>
      <c r="AC241" s="14">
        <v>8.3510251477519296E-2</v>
      </c>
      <c r="AD241" s="14">
        <v>0.24640570677169399</v>
      </c>
      <c r="AE241" s="14"/>
      <c r="AF241" s="14">
        <v>0.16959254082094299</v>
      </c>
      <c r="AG241" s="14">
        <v>0.16261885148954999</v>
      </c>
      <c r="AH241" s="14">
        <v>0.10004736099912601</v>
      </c>
      <c r="AI241" s="14">
        <v>0.15501866502738601</v>
      </c>
      <c r="AJ241" s="14"/>
      <c r="AK241" s="14">
        <v>0.22875118659264801</v>
      </c>
      <c r="AL241" s="14">
        <v>0.16126014859846799</v>
      </c>
      <c r="AM241" s="14">
        <v>9.6069627343427597E-2</v>
      </c>
      <c r="AN241" s="14">
        <v>8.3793293080802494E-2</v>
      </c>
      <c r="AO241" s="14"/>
      <c r="AP241" s="14">
        <v>0.201184914676384</v>
      </c>
      <c r="AQ241" s="14">
        <v>0.187892672702487</v>
      </c>
      <c r="AR241" s="14">
        <v>0.14054022755659901</v>
      </c>
      <c r="AS241" s="14"/>
      <c r="AT241" s="14">
        <v>0.15033013856271099</v>
      </c>
      <c r="AU241" s="14" t="s">
        <v>80</v>
      </c>
      <c r="AV241" s="14"/>
      <c r="AW241" s="14">
        <v>0.152002524800574</v>
      </c>
      <c r="AX241" s="14">
        <v>0.239078371988767</v>
      </c>
      <c r="AY241" s="14"/>
      <c r="AZ241" s="14">
        <v>0.14970117520051601</v>
      </c>
      <c r="BA241" s="14">
        <v>0.15084125029270001</v>
      </c>
    </row>
    <row r="242" spans="2:53" x14ac:dyDescent="0.35">
      <c r="B242" t="s">
        <v>197</v>
      </c>
      <c r="C242" s="14">
        <v>0.1371603515366</v>
      </c>
      <c r="D242" s="14">
        <v>0.125455005467631</v>
      </c>
      <c r="E242" s="14">
        <v>0.150678073957833</v>
      </c>
      <c r="F242" s="14"/>
      <c r="G242" s="14">
        <v>0.11653983399704</v>
      </c>
      <c r="H242" s="14">
        <v>0.201671555166066</v>
      </c>
      <c r="I242" s="14">
        <v>0.21335726859274901</v>
      </c>
      <c r="J242" s="14">
        <v>7.1741370092611195E-2</v>
      </c>
      <c r="K242" s="14">
        <v>9.8668452414545804E-2</v>
      </c>
      <c r="L242" s="14">
        <v>0.105133074162215</v>
      </c>
      <c r="M242" s="14"/>
      <c r="N242" s="14">
        <v>0.122385435513538</v>
      </c>
      <c r="O242" s="14">
        <v>0.12983221493714101</v>
      </c>
      <c r="P242" s="14">
        <v>0.177198916843468</v>
      </c>
      <c r="Q242" s="14">
        <v>0.13789912742148799</v>
      </c>
      <c r="R242" s="14"/>
      <c r="S242" s="14">
        <v>0.193553704785808</v>
      </c>
      <c r="T242" s="14">
        <v>0.120364717508212</v>
      </c>
      <c r="U242" s="14">
        <v>0.13748049484230601</v>
      </c>
      <c r="V242" s="14">
        <v>0.15504991718255901</v>
      </c>
      <c r="W242" s="14">
        <v>0.127587022086246</v>
      </c>
      <c r="X242" s="14">
        <v>0.142785110597412</v>
      </c>
      <c r="Y242" s="14">
        <v>0.11349178942161101</v>
      </c>
      <c r="Z242" s="14">
        <v>0.23070330730583699</v>
      </c>
      <c r="AA242" s="14">
        <v>8.5723038214397598E-2</v>
      </c>
      <c r="AB242" s="14">
        <v>0.12951047286988701</v>
      </c>
      <c r="AC242" s="14">
        <v>6.17189500768053E-2</v>
      </c>
      <c r="AD242" s="14">
        <v>8.0109288001075502E-2</v>
      </c>
      <c r="AE242" s="14"/>
      <c r="AF242" s="14">
        <v>0.150174550241713</v>
      </c>
      <c r="AG242" s="14">
        <v>0.139802136609262</v>
      </c>
      <c r="AH242" s="14">
        <v>8.5035954161259794E-2</v>
      </c>
      <c r="AI242" s="14">
        <v>0.18875775132408701</v>
      </c>
      <c r="AJ242" s="14"/>
      <c r="AK242" s="14">
        <v>0.17171313796152399</v>
      </c>
      <c r="AL242" s="14">
        <v>0.12158831462934599</v>
      </c>
      <c r="AM242" s="14">
        <v>0.16284797762106701</v>
      </c>
      <c r="AN242" s="14">
        <v>0.11284494147249099</v>
      </c>
      <c r="AO242" s="14"/>
      <c r="AP242" s="14">
        <v>0.16489243149372401</v>
      </c>
      <c r="AQ242" s="14">
        <v>0.152049699278202</v>
      </c>
      <c r="AR242" s="14">
        <v>0.14062754124228899</v>
      </c>
      <c r="AS242" s="14"/>
      <c r="AT242" s="14">
        <v>0.1371603515366</v>
      </c>
      <c r="AU242" s="14" t="s">
        <v>80</v>
      </c>
      <c r="AV242" s="14"/>
      <c r="AW242" s="14">
        <v>0.14560811706747701</v>
      </c>
      <c r="AX242" s="14">
        <v>9.5448567766895198E-2</v>
      </c>
      <c r="AY242" s="14"/>
      <c r="AZ242" s="14">
        <v>0.12765313941308801</v>
      </c>
      <c r="BA242" s="14">
        <v>0.14488615549896799</v>
      </c>
    </row>
    <row r="243" spans="2:53" x14ac:dyDescent="0.35">
      <c r="B243" t="s">
        <v>198</v>
      </c>
      <c r="C243" s="14">
        <v>0.116305196568341</v>
      </c>
      <c r="D243" s="14">
        <v>0.12398262942690499</v>
      </c>
      <c r="E243" s="14">
        <v>0.10809043477685</v>
      </c>
      <c r="F243" s="14"/>
      <c r="G243" s="14">
        <v>0.185916449101377</v>
      </c>
      <c r="H243" s="14">
        <v>0.12844745696812199</v>
      </c>
      <c r="I243" s="14">
        <v>0.157608403467106</v>
      </c>
      <c r="J243" s="14">
        <v>5.84236799721254E-2</v>
      </c>
      <c r="K243" s="14">
        <v>8.8502127236021896E-2</v>
      </c>
      <c r="L243" s="14">
        <v>9.4066890193338706E-2</v>
      </c>
      <c r="M243" s="14"/>
      <c r="N243" s="14">
        <v>9.4768550871164897E-2</v>
      </c>
      <c r="O243" s="14">
        <v>0.14226824077192199</v>
      </c>
      <c r="P243" s="14">
        <v>0.17851137557961</v>
      </c>
      <c r="Q243" s="14">
        <v>6.4292324101582393E-2</v>
      </c>
      <c r="R243" s="14"/>
      <c r="S243" s="14">
        <v>0.112120112527368</v>
      </c>
      <c r="T243" s="14">
        <v>7.9032210436483494E-2</v>
      </c>
      <c r="U243" s="14">
        <v>8.4169586004383207E-2</v>
      </c>
      <c r="V243" s="14">
        <v>0.103645265417756</v>
      </c>
      <c r="W243" s="14">
        <v>0.26874843351952199</v>
      </c>
      <c r="X243" s="14">
        <v>6.2102328770276903E-2</v>
      </c>
      <c r="Y243" s="14">
        <v>0.15695448569908799</v>
      </c>
      <c r="Z243" s="14">
        <v>3.6768145007572597E-2</v>
      </c>
      <c r="AA243" s="14">
        <v>0.13674168065519701</v>
      </c>
      <c r="AB243" s="14">
        <v>0.132812152269291</v>
      </c>
      <c r="AC243" s="14">
        <v>9.2278461690952496E-2</v>
      </c>
      <c r="AD243" s="14">
        <v>0.243834628869742</v>
      </c>
      <c r="AE243" s="14"/>
      <c r="AF243" s="14">
        <v>0.116383650457677</v>
      </c>
      <c r="AG243" s="14">
        <v>0.107884111620847</v>
      </c>
      <c r="AH243" s="14">
        <v>0.10532002989841099</v>
      </c>
      <c r="AI243" s="14">
        <v>7.1990005541008303E-2</v>
      </c>
      <c r="AJ243" s="14"/>
      <c r="AK243" s="14">
        <v>0.123267450193099</v>
      </c>
      <c r="AL243" s="14">
        <v>9.3074259198505399E-2</v>
      </c>
      <c r="AM243" s="14">
        <v>8.2613931113453498E-2</v>
      </c>
      <c r="AN243" s="14">
        <v>0.144151987424536</v>
      </c>
      <c r="AO243" s="14"/>
      <c r="AP243" s="14">
        <v>0.13022796400185099</v>
      </c>
      <c r="AQ243" s="14">
        <v>0.11733751016793301</v>
      </c>
      <c r="AR243" s="14">
        <v>9.2858763842039893E-2</v>
      </c>
      <c r="AS243" s="14"/>
      <c r="AT243" s="14">
        <v>0.116305196568341</v>
      </c>
      <c r="AU243" s="14" t="s">
        <v>80</v>
      </c>
      <c r="AV243" s="14"/>
      <c r="AW243" s="14">
        <v>0.119716026921976</v>
      </c>
      <c r="AX243" s="14">
        <v>0.11045911990042399</v>
      </c>
      <c r="AY243" s="14"/>
      <c r="AZ243" s="14">
        <v>8.2219148549293894E-2</v>
      </c>
      <c r="BA243" s="14">
        <v>0.144004391813573</v>
      </c>
    </row>
    <row r="244" spans="2:53" x14ac:dyDescent="0.35">
      <c r="B244" t="s">
        <v>109</v>
      </c>
      <c r="C244" s="14">
        <v>8.5883483316578496E-3</v>
      </c>
      <c r="D244" s="14">
        <v>7.9166360325630993E-3</v>
      </c>
      <c r="E244" s="14">
        <v>9.3663295215856198E-3</v>
      </c>
      <c r="F244" s="14"/>
      <c r="G244" s="14">
        <v>0</v>
      </c>
      <c r="H244" s="14">
        <v>8.5355498372186606E-3</v>
      </c>
      <c r="I244" s="14">
        <v>7.3577375372442201E-3</v>
      </c>
      <c r="J244" s="14">
        <v>9.8553105316483893E-3</v>
      </c>
      <c r="K244" s="14">
        <v>1.09134134647403E-2</v>
      </c>
      <c r="L244" s="14">
        <v>1.1654313229074601E-2</v>
      </c>
      <c r="M244" s="14"/>
      <c r="N244" s="14">
        <v>0</v>
      </c>
      <c r="O244" s="14">
        <v>1.1823050625695899E-2</v>
      </c>
      <c r="P244" s="14">
        <v>1.6679721185268101E-2</v>
      </c>
      <c r="Q244" s="14">
        <v>1.6808597267841299E-2</v>
      </c>
      <c r="R244" s="14"/>
      <c r="S244" s="14">
        <v>7.6992481394485904E-3</v>
      </c>
      <c r="T244" s="14">
        <v>0</v>
      </c>
      <c r="U244" s="14">
        <v>1.5925396028763899E-2</v>
      </c>
      <c r="V244" s="14">
        <v>1.8487221614811599E-2</v>
      </c>
      <c r="W244" s="14">
        <v>0</v>
      </c>
      <c r="X244" s="14">
        <v>1.6637204457183499E-2</v>
      </c>
      <c r="Y244" s="14">
        <v>2.2098001789532699E-2</v>
      </c>
      <c r="Z244" s="14">
        <v>0</v>
      </c>
      <c r="AA244" s="14">
        <v>1.2137129612184199E-2</v>
      </c>
      <c r="AB244" s="14">
        <v>0</v>
      </c>
      <c r="AC244" s="14">
        <v>0</v>
      </c>
      <c r="AD244" s="14">
        <v>0</v>
      </c>
      <c r="AE244" s="14"/>
      <c r="AF244" s="14">
        <v>1.91958112509493E-2</v>
      </c>
      <c r="AG244" s="14">
        <v>0</v>
      </c>
      <c r="AH244" s="14">
        <v>0</v>
      </c>
      <c r="AI244" s="14">
        <v>0</v>
      </c>
      <c r="AJ244" s="14"/>
      <c r="AK244" s="14">
        <v>1.7731062579191801E-2</v>
      </c>
      <c r="AL244" s="14">
        <v>0</v>
      </c>
      <c r="AM244" s="14">
        <v>0</v>
      </c>
      <c r="AN244" s="14">
        <v>1.34334459368779E-2</v>
      </c>
      <c r="AO244" s="14"/>
      <c r="AP244" s="14">
        <v>2.1299467829047201E-2</v>
      </c>
      <c r="AQ244" s="14">
        <v>0</v>
      </c>
      <c r="AR244" s="14">
        <v>0</v>
      </c>
      <c r="AS244" s="14"/>
      <c r="AT244" s="14">
        <v>8.5883483316578496E-3</v>
      </c>
      <c r="AU244" s="14" t="s">
        <v>80</v>
      </c>
      <c r="AV244" s="14"/>
      <c r="AW244" s="14">
        <v>4.71622717501492E-3</v>
      </c>
      <c r="AX244" s="14">
        <v>0</v>
      </c>
      <c r="AY244" s="14"/>
      <c r="AZ244" s="14">
        <v>9.6954817832910108E-3</v>
      </c>
      <c r="BA244" s="14">
        <v>7.6886633455257401E-3</v>
      </c>
    </row>
    <row r="245" spans="2:53" x14ac:dyDescent="0.35">
      <c r="B245" t="s">
        <v>122</v>
      </c>
      <c r="C245" s="14">
        <v>5.3104242468063598E-2</v>
      </c>
      <c r="D245" s="14">
        <v>3.1631561388267899E-2</v>
      </c>
      <c r="E245" s="14">
        <v>7.7274721594572299E-2</v>
      </c>
      <c r="F245" s="14"/>
      <c r="G245" s="14">
        <v>2.5013482587217101E-2</v>
      </c>
      <c r="H245" s="14">
        <v>3.1847936262218698E-2</v>
      </c>
      <c r="I245" s="14">
        <v>2.6821895777275898E-2</v>
      </c>
      <c r="J245" s="14">
        <v>6.7824207690187405E-2</v>
      </c>
      <c r="K245" s="14">
        <v>4.7996459840660199E-2</v>
      </c>
      <c r="L245" s="14">
        <v>9.7236046939510004E-2</v>
      </c>
      <c r="M245" s="14"/>
      <c r="N245" s="14">
        <v>3.72696698416752E-2</v>
      </c>
      <c r="O245" s="14">
        <v>5.9262177446808298E-2</v>
      </c>
      <c r="P245" s="14">
        <v>5.13075105219504E-2</v>
      </c>
      <c r="Q245" s="14">
        <v>8.1466155091188402E-2</v>
      </c>
      <c r="R245" s="14"/>
      <c r="S245" s="14">
        <v>3.9042674377879998E-2</v>
      </c>
      <c r="T245" s="14">
        <v>1.9840333008743601E-2</v>
      </c>
      <c r="U245" s="14">
        <v>0.101497589551271</v>
      </c>
      <c r="V245" s="14">
        <v>8.3233588529292898E-2</v>
      </c>
      <c r="W245" s="14">
        <v>4.4179559767845197E-2</v>
      </c>
      <c r="X245" s="14">
        <v>3.1923535750792001E-2</v>
      </c>
      <c r="Y245" s="14">
        <v>4.5158147674886302E-2</v>
      </c>
      <c r="Z245" s="14">
        <v>0.14799118106848499</v>
      </c>
      <c r="AA245" s="14">
        <v>4.7913136405197003E-2</v>
      </c>
      <c r="AB245" s="14">
        <v>7.9252827373672494E-2</v>
      </c>
      <c r="AC245" s="14">
        <v>5.9384083588948297E-2</v>
      </c>
      <c r="AD245" s="14">
        <v>0</v>
      </c>
      <c r="AE245" s="14"/>
      <c r="AF245" s="14">
        <v>6.1474503693352403E-2</v>
      </c>
      <c r="AG245" s="14">
        <v>2.7200168694441001E-2</v>
      </c>
      <c r="AH245" s="14">
        <v>3.3847408883704903E-2</v>
      </c>
      <c r="AI245" s="14">
        <v>5.2223143748412602E-2</v>
      </c>
      <c r="AJ245" s="14"/>
      <c r="AK245" s="14">
        <v>6.08240031534081E-2</v>
      </c>
      <c r="AL245" s="14">
        <v>2.1436652690287501E-2</v>
      </c>
      <c r="AM245" s="14">
        <v>8.2687868018783695E-2</v>
      </c>
      <c r="AN245" s="14">
        <v>5.41270199475858E-2</v>
      </c>
      <c r="AO245" s="14"/>
      <c r="AP245" s="14">
        <v>5.7802282746715103E-2</v>
      </c>
      <c r="AQ245" s="14">
        <v>1.75944117837224E-2</v>
      </c>
      <c r="AR245" s="14">
        <v>7.0352990453627098E-2</v>
      </c>
      <c r="AS245" s="14"/>
      <c r="AT245" s="14">
        <v>5.3104242468063598E-2</v>
      </c>
      <c r="AU245" s="14" t="s">
        <v>80</v>
      </c>
      <c r="AV245" s="14"/>
      <c r="AW245" s="14">
        <v>4.9395318961749902E-2</v>
      </c>
      <c r="AX245" s="14">
        <v>2.6561940448114201E-2</v>
      </c>
      <c r="AY245" s="14"/>
      <c r="AZ245" s="14">
        <v>4.8272055177787203E-2</v>
      </c>
      <c r="BA245" s="14">
        <v>5.7031001567273497E-2</v>
      </c>
    </row>
    <row r="246" spans="2:53" x14ac:dyDescent="0.35">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row>
    <row r="247" spans="2:53" x14ac:dyDescent="0.35">
      <c r="B247" s="6" t="s">
        <v>205</v>
      </c>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row>
    <row r="248" spans="2:53" x14ac:dyDescent="0.35">
      <c r="B248" s="33" t="s">
        <v>561</v>
      </c>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row>
    <row r="249" spans="2:53" x14ac:dyDescent="0.35">
      <c r="B249" t="s">
        <v>200</v>
      </c>
      <c r="C249" s="14">
        <v>6.3591752312303601E-2</v>
      </c>
      <c r="D249" s="14">
        <v>7.3024013134549898E-2</v>
      </c>
      <c r="E249" s="14">
        <v>5.3248924657919597E-2</v>
      </c>
      <c r="F249" s="14"/>
      <c r="G249" s="14">
        <v>0.11985854120279001</v>
      </c>
      <c r="H249" s="14">
        <v>9.5268053511709805E-2</v>
      </c>
      <c r="I249" s="14">
        <v>0.104646428925801</v>
      </c>
      <c r="J249" s="14">
        <v>2.7712380981709001E-2</v>
      </c>
      <c r="K249" s="14">
        <v>2.9490281359821801E-2</v>
      </c>
      <c r="L249" s="14">
        <v>2.3419100311607599E-2</v>
      </c>
      <c r="M249" s="14"/>
      <c r="N249" s="14">
        <v>7.8390083549901804E-2</v>
      </c>
      <c r="O249" s="14">
        <v>4.8743275308508402E-2</v>
      </c>
      <c r="P249" s="14">
        <v>5.23508665114501E-2</v>
      </c>
      <c r="Q249" s="14">
        <v>5.59103263935345E-2</v>
      </c>
      <c r="R249" s="14"/>
      <c r="S249" s="14">
        <v>0.118793935589854</v>
      </c>
      <c r="T249" s="14">
        <v>3.0737755640892601E-2</v>
      </c>
      <c r="U249" s="14">
        <v>0</v>
      </c>
      <c r="V249" s="14">
        <v>1.5407499227247099E-2</v>
      </c>
      <c r="W249" s="14">
        <v>0.155772899729304</v>
      </c>
      <c r="X249" s="14">
        <v>5.9041002455865001E-2</v>
      </c>
      <c r="Y249" s="14">
        <v>6.6121021418853607E-2</v>
      </c>
      <c r="Z249" s="14">
        <v>3.4418911218645501E-2</v>
      </c>
      <c r="AA249" s="14">
        <v>7.3180451109490702E-2</v>
      </c>
      <c r="AB249" s="14">
        <v>7.4830716310117507E-2</v>
      </c>
      <c r="AC249" s="14">
        <v>3.3301696963612702E-2</v>
      </c>
      <c r="AD249" s="14">
        <v>0</v>
      </c>
      <c r="AE249" s="14"/>
      <c r="AF249" s="14">
        <v>5.1231963025748402E-2</v>
      </c>
      <c r="AG249" s="14">
        <v>0.106750443280656</v>
      </c>
      <c r="AH249" s="14">
        <v>6.4266643162205594E-2</v>
      </c>
      <c r="AI249" s="14">
        <v>4.8504991330863598E-2</v>
      </c>
      <c r="AJ249" s="14"/>
      <c r="AK249" s="14">
        <v>6.8249605301233002E-2</v>
      </c>
      <c r="AL249" s="14">
        <v>7.9779802557436497E-2</v>
      </c>
      <c r="AM249" s="14">
        <v>1.29378820284499E-2</v>
      </c>
      <c r="AN249" s="14">
        <v>8.1320454059199798E-2</v>
      </c>
      <c r="AO249" s="14"/>
      <c r="AP249" s="14">
        <v>4.2302965339396099E-2</v>
      </c>
      <c r="AQ249" s="14">
        <v>0.117431034802792</v>
      </c>
      <c r="AR249" s="14">
        <v>3.1750047985876703E-2</v>
      </c>
      <c r="AS249" s="14"/>
      <c r="AT249" s="14">
        <v>6.3591752312303601E-2</v>
      </c>
      <c r="AU249" s="14" t="s">
        <v>80</v>
      </c>
      <c r="AV249" s="14"/>
      <c r="AW249" s="14">
        <v>5.8775048658685103E-2</v>
      </c>
      <c r="AX249" s="14">
        <v>0.185364001852064</v>
      </c>
      <c r="AY249" s="14"/>
      <c r="AZ249" s="14">
        <v>3.7854644407969602E-2</v>
      </c>
      <c r="BA249" s="14">
        <v>8.45063850820338E-2</v>
      </c>
    </row>
    <row r="250" spans="2:53" x14ac:dyDescent="0.35">
      <c r="B250" t="s">
        <v>201</v>
      </c>
      <c r="C250" s="14">
        <v>0.23798100960596999</v>
      </c>
      <c r="D250" s="14">
        <v>0.26187369912240499</v>
      </c>
      <c r="E250" s="14">
        <v>0.212024623248382</v>
      </c>
      <c r="F250" s="14"/>
      <c r="G250" s="14">
        <v>0.26847428195798201</v>
      </c>
      <c r="H250" s="14">
        <v>0.39226337023234198</v>
      </c>
      <c r="I250" s="14">
        <v>0.27329808971938502</v>
      </c>
      <c r="J250" s="14">
        <v>0.22318247536897401</v>
      </c>
      <c r="K250" s="14">
        <v>0.13386940254520499</v>
      </c>
      <c r="L250" s="14">
        <v>0.15051473594963599</v>
      </c>
      <c r="M250" s="14"/>
      <c r="N250" s="14">
        <v>0.25385284530990398</v>
      </c>
      <c r="O250" s="14">
        <v>0.20420764100855299</v>
      </c>
      <c r="P250" s="14">
        <v>0.26149579944943202</v>
      </c>
      <c r="Q250" s="14">
        <v>0.21552260827394901</v>
      </c>
      <c r="R250" s="14"/>
      <c r="S250" s="14">
        <v>0.30376680820980201</v>
      </c>
      <c r="T250" s="14">
        <v>0.197805078647283</v>
      </c>
      <c r="U250" s="14">
        <v>0.169778527439158</v>
      </c>
      <c r="V250" s="14">
        <v>0.190646300228135</v>
      </c>
      <c r="W250" s="14">
        <v>0.32074024485617297</v>
      </c>
      <c r="X250" s="14">
        <v>0.19992329451722299</v>
      </c>
      <c r="Y250" s="14">
        <v>0.34923349698140999</v>
      </c>
      <c r="Z250" s="14">
        <v>0.25705235114854702</v>
      </c>
      <c r="AA250" s="14">
        <v>0.19535105132692199</v>
      </c>
      <c r="AB250" s="14">
        <v>0.23084930124223799</v>
      </c>
      <c r="AC250" s="14">
        <v>0.182715587060195</v>
      </c>
      <c r="AD250" s="14">
        <v>0.32940230245097102</v>
      </c>
      <c r="AE250" s="14"/>
      <c r="AF250" s="14">
        <v>0.25232396567857002</v>
      </c>
      <c r="AG250" s="14">
        <v>0.29136516249461297</v>
      </c>
      <c r="AH250" s="14">
        <v>0.15740974523121801</v>
      </c>
      <c r="AI250" s="14">
        <v>0.105621289002266</v>
      </c>
      <c r="AJ250" s="14"/>
      <c r="AK250" s="14">
        <v>0.26736306392951198</v>
      </c>
      <c r="AL250" s="14">
        <v>0.25494406863623698</v>
      </c>
      <c r="AM250" s="14">
        <v>0.226644880974121</v>
      </c>
      <c r="AN250" s="14">
        <v>0.23722548888554301</v>
      </c>
      <c r="AO250" s="14"/>
      <c r="AP250" s="14">
        <v>0.26182731684786598</v>
      </c>
      <c r="AQ250" s="14">
        <v>0.28428687995691798</v>
      </c>
      <c r="AR250" s="14">
        <v>0.25902994942204999</v>
      </c>
      <c r="AS250" s="14"/>
      <c r="AT250" s="14">
        <v>0.23798100960596999</v>
      </c>
      <c r="AU250" s="14" t="s">
        <v>80</v>
      </c>
      <c r="AV250" s="14"/>
      <c r="AW250" s="14">
        <v>0.250483796261251</v>
      </c>
      <c r="AX250" s="14">
        <v>0.170931900019508</v>
      </c>
      <c r="AY250" s="14"/>
      <c r="AZ250" s="14">
        <v>0.19967618152719999</v>
      </c>
      <c r="BA250" s="14">
        <v>0.269108493531241</v>
      </c>
    </row>
    <row r="251" spans="2:53" x14ac:dyDescent="0.35">
      <c r="B251" t="s">
        <v>202</v>
      </c>
      <c r="C251" s="14">
        <v>0.464153599931317</v>
      </c>
      <c r="D251" s="14">
        <v>0.46024959114890501</v>
      </c>
      <c r="E251" s="14">
        <v>0.469983409565494</v>
      </c>
      <c r="F251" s="14"/>
      <c r="G251" s="14">
        <v>0.412438875642123</v>
      </c>
      <c r="H251" s="14">
        <v>0.356764659785403</v>
      </c>
      <c r="I251" s="14">
        <v>0.52512524082494605</v>
      </c>
      <c r="J251" s="14">
        <v>0.51526597594970602</v>
      </c>
      <c r="K251" s="14">
        <v>0.51899243312679999</v>
      </c>
      <c r="L251" s="14">
        <v>0.46194403017785801</v>
      </c>
      <c r="M251" s="14"/>
      <c r="N251" s="14">
        <v>0.49703266997156897</v>
      </c>
      <c r="O251" s="14">
        <v>0.52510991357214798</v>
      </c>
      <c r="P251" s="14">
        <v>0.38579477471696899</v>
      </c>
      <c r="Q251" s="14">
        <v>0.38460826621114103</v>
      </c>
      <c r="R251" s="14"/>
      <c r="S251" s="14">
        <v>0.41512083215627299</v>
      </c>
      <c r="T251" s="14">
        <v>0.51295959942832703</v>
      </c>
      <c r="U251" s="14">
        <v>0.574029213999526</v>
      </c>
      <c r="V251" s="14">
        <v>0.59217958663929404</v>
      </c>
      <c r="W251" s="14">
        <v>0.27199210182827699</v>
      </c>
      <c r="X251" s="14">
        <v>0.53938017447103404</v>
      </c>
      <c r="Y251" s="14">
        <v>0.31279273161987198</v>
      </c>
      <c r="Z251" s="14">
        <v>0.59009652606530405</v>
      </c>
      <c r="AA251" s="14">
        <v>0.48433062730179899</v>
      </c>
      <c r="AB251" s="14">
        <v>0.35860915064896698</v>
      </c>
      <c r="AC251" s="14">
        <v>0.39039771954839297</v>
      </c>
      <c r="AD251" s="14">
        <v>0.48926641665660497</v>
      </c>
      <c r="AE251" s="14"/>
      <c r="AF251" s="14">
        <v>0.43068873360842103</v>
      </c>
      <c r="AG251" s="14">
        <v>0.41388397970685098</v>
      </c>
      <c r="AH251" s="14">
        <v>0.581391956549143</v>
      </c>
      <c r="AI251" s="14">
        <v>0.57879104840774498</v>
      </c>
      <c r="AJ251" s="14"/>
      <c r="AK251" s="14">
        <v>0.42862146069107099</v>
      </c>
      <c r="AL251" s="14">
        <v>0.45836991871041399</v>
      </c>
      <c r="AM251" s="14">
        <v>0.51678333081862704</v>
      </c>
      <c r="AN251" s="14">
        <v>0.48753866233370702</v>
      </c>
      <c r="AO251" s="14"/>
      <c r="AP251" s="14">
        <v>0.49090811711432297</v>
      </c>
      <c r="AQ251" s="14">
        <v>0.45028344202319398</v>
      </c>
      <c r="AR251" s="14">
        <v>0.43809201540220699</v>
      </c>
      <c r="AS251" s="14"/>
      <c r="AT251" s="14">
        <v>0.464153599931317</v>
      </c>
      <c r="AU251" s="14" t="s">
        <v>80</v>
      </c>
      <c r="AV251" s="14"/>
      <c r="AW251" s="14">
        <v>0.48382258209585599</v>
      </c>
      <c r="AX251" s="14">
        <v>0.238640051882787</v>
      </c>
      <c r="AY251" s="14"/>
      <c r="AZ251" s="14">
        <v>0.505509528870838</v>
      </c>
      <c r="BA251" s="14">
        <v>0.43054671333643701</v>
      </c>
    </row>
    <row r="252" spans="2:53" x14ac:dyDescent="0.35">
      <c r="B252" t="s">
        <v>203</v>
      </c>
      <c r="C252" s="14">
        <v>3.7101044815076499E-2</v>
      </c>
      <c r="D252" s="14">
        <v>3.5661926243774102E-2</v>
      </c>
      <c r="E252" s="14">
        <v>3.8826897745559197E-2</v>
      </c>
      <c r="F252" s="14"/>
      <c r="G252" s="14">
        <v>0.104877723357009</v>
      </c>
      <c r="H252" s="14">
        <v>5.6732733760925302E-2</v>
      </c>
      <c r="I252" s="14">
        <v>4.1204356408726099E-2</v>
      </c>
      <c r="J252" s="14">
        <v>2.0358837363378401E-2</v>
      </c>
      <c r="K252" s="14">
        <v>0</v>
      </c>
      <c r="L252" s="14">
        <v>1.7988834708079798E-2</v>
      </c>
      <c r="M252" s="14"/>
      <c r="N252" s="14">
        <v>3.2543195197897098E-2</v>
      </c>
      <c r="O252" s="14">
        <v>2.4100132291661899E-2</v>
      </c>
      <c r="P252" s="14">
        <v>4.2383410273425903E-2</v>
      </c>
      <c r="Q252" s="14">
        <v>6.46243236768798E-2</v>
      </c>
      <c r="R252" s="14"/>
      <c r="S252" s="14">
        <v>5.5528048526082799E-2</v>
      </c>
      <c r="T252" s="14">
        <v>1.9937885940026701E-2</v>
      </c>
      <c r="U252" s="14">
        <v>1.6209104949775299E-2</v>
      </c>
      <c r="V252" s="14">
        <v>3.32331747065224E-2</v>
      </c>
      <c r="W252" s="14">
        <v>5.0663597664912602E-2</v>
      </c>
      <c r="X252" s="14">
        <v>3.1540300550653599E-2</v>
      </c>
      <c r="Y252" s="14">
        <v>0</v>
      </c>
      <c r="Z252" s="14">
        <v>4.1497063707308303E-2</v>
      </c>
      <c r="AA252" s="14">
        <v>3.8370304523804001E-2</v>
      </c>
      <c r="AB252" s="14">
        <v>4.9887744943147398E-2</v>
      </c>
      <c r="AC252" s="14">
        <v>9.1476755763018502E-2</v>
      </c>
      <c r="AD252" s="14">
        <v>0</v>
      </c>
      <c r="AE252" s="14"/>
      <c r="AF252" s="14">
        <v>1.5534151116261099E-2</v>
      </c>
      <c r="AG252" s="14">
        <v>5.2427840879068398E-2</v>
      </c>
      <c r="AH252" s="14">
        <v>1.6035944891691401E-2</v>
      </c>
      <c r="AI252" s="14">
        <v>9.2680664703749804E-2</v>
      </c>
      <c r="AJ252" s="14"/>
      <c r="AK252" s="14">
        <v>1.9316364949592199E-2</v>
      </c>
      <c r="AL252" s="14">
        <v>6.2481166418485903E-2</v>
      </c>
      <c r="AM252" s="14">
        <v>1.10864596059725E-2</v>
      </c>
      <c r="AN252" s="14">
        <v>0</v>
      </c>
      <c r="AO252" s="14"/>
      <c r="AP252" s="14">
        <v>1.5781221734630899E-2</v>
      </c>
      <c r="AQ252" s="14">
        <v>6.0505419330655001E-2</v>
      </c>
      <c r="AR252" s="14">
        <v>3.8666389162176303E-2</v>
      </c>
      <c r="AS252" s="14"/>
      <c r="AT252" s="14">
        <v>3.7101044815076499E-2</v>
      </c>
      <c r="AU252" s="14" t="s">
        <v>80</v>
      </c>
      <c r="AV252" s="14"/>
      <c r="AW252" s="14">
        <v>2.8305917295967299E-2</v>
      </c>
      <c r="AX252" s="14">
        <v>0.16703865282720801</v>
      </c>
      <c r="AY252" s="14"/>
      <c r="AZ252" s="14">
        <v>3.8720999071671203E-2</v>
      </c>
      <c r="BA252" s="14">
        <v>3.5784628514287098E-2</v>
      </c>
    </row>
    <row r="253" spans="2:53" x14ac:dyDescent="0.35">
      <c r="B253" t="s">
        <v>204</v>
      </c>
      <c r="C253" s="14">
        <v>0.10604665460297701</v>
      </c>
      <c r="D253" s="14">
        <v>9.1722171162251995E-2</v>
      </c>
      <c r="E253" s="14">
        <v>0.122393866488707</v>
      </c>
      <c r="F253" s="14"/>
      <c r="G253" s="14">
        <v>7.95047506450169E-2</v>
      </c>
      <c r="H253" s="14">
        <v>7.2505370566471203E-2</v>
      </c>
      <c r="I253" s="14">
        <v>3.1562022196766099E-2</v>
      </c>
      <c r="J253" s="14">
        <v>9.7324829179788602E-2</v>
      </c>
      <c r="K253" s="14">
        <v>0.16856583585652901</v>
      </c>
      <c r="L253" s="14">
        <v>0.16791985185147601</v>
      </c>
      <c r="M253" s="14"/>
      <c r="N253" s="14">
        <v>6.7010830215566294E-2</v>
      </c>
      <c r="O253" s="14">
        <v>9.8156887565765405E-2</v>
      </c>
      <c r="P253" s="14">
        <v>0.13914018117485399</v>
      </c>
      <c r="Q253" s="14">
        <v>0.17762761379300701</v>
      </c>
      <c r="R253" s="14"/>
      <c r="S253" s="14">
        <v>5.33498036093661E-2</v>
      </c>
      <c r="T253" s="14">
        <v>8.9057606790024904E-2</v>
      </c>
      <c r="U253" s="14">
        <v>0.17211298491670499</v>
      </c>
      <c r="V253" s="14">
        <v>8.3662672756558504E-2</v>
      </c>
      <c r="W253" s="14">
        <v>0.154102248545673</v>
      </c>
      <c r="X253" s="14">
        <v>9.4756724666444803E-2</v>
      </c>
      <c r="Y253" s="14">
        <v>0.110074140259474</v>
      </c>
      <c r="Z253" s="14">
        <v>3.5438084152886302E-2</v>
      </c>
      <c r="AA253" s="14">
        <v>0.14900378187052701</v>
      </c>
      <c r="AB253" s="14">
        <v>0.18565617280671401</v>
      </c>
      <c r="AC253" s="14">
        <v>0.12195799516215</v>
      </c>
      <c r="AD253" s="14">
        <v>0</v>
      </c>
      <c r="AE253" s="14"/>
      <c r="AF253" s="14">
        <v>0.13551340352879199</v>
      </c>
      <c r="AG253" s="14">
        <v>7.6483944390439498E-2</v>
      </c>
      <c r="AH253" s="14">
        <v>6.6266837132170797E-2</v>
      </c>
      <c r="AI253" s="14">
        <v>7.0452289411850805E-2</v>
      </c>
      <c r="AJ253" s="14"/>
      <c r="AK253" s="14">
        <v>0.137789133846621</v>
      </c>
      <c r="AL253" s="14">
        <v>8.7557363481570602E-2</v>
      </c>
      <c r="AM253" s="14">
        <v>0.128076125984107</v>
      </c>
      <c r="AN253" s="14">
        <v>8.0700056449974994E-2</v>
      </c>
      <c r="AO253" s="14"/>
      <c r="AP253" s="14">
        <v>0.117018591044495</v>
      </c>
      <c r="AQ253" s="14">
        <v>6.6689593115006607E-2</v>
      </c>
      <c r="AR253" s="14">
        <v>0.116706858988877</v>
      </c>
      <c r="AS253" s="14"/>
      <c r="AT253" s="14">
        <v>0.10604665460297701</v>
      </c>
      <c r="AU253" s="14" t="s">
        <v>80</v>
      </c>
      <c r="AV253" s="14"/>
      <c r="AW253" s="14">
        <v>8.6828850972447094E-2</v>
      </c>
      <c r="AX253" s="14">
        <v>0.23802539341843301</v>
      </c>
      <c r="AY253" s="14"/>
      <c r="AZ253" s="14">
        <v>0.11390135747751701</v>
      </c>
      <c r="BA253" s="14">
        <v>9.9663721961634394E-2</v>
      </c>
    </row>
    <row r="254" spans="2:53" x14ac:dyDescent="0.35">
      <c r="B254" t="s">
        <v>109</v>
      </c>
      <c r="C254" s="14">
        <v>9.1125938732355402E-2</v>
      </c>
      <c r="D254" s="14">
        <v>7.7468599188114107E-2</v>
      </c>
      <c r="E254" s="14">
        <v>0.10352227829393899</v>
      </c>
      <c r="F254" s="14"/>
      <c r="G254" s="14">
        <v>1.48458271950792E-2</v>
      </c>
      <c r="H254" s="14">
        <v>2.64658121431493E-2</v>
      </c>
      <c r="I254" s="14">
        <v>2.4163861924374998E-2</v>
      </c>
      <c r="J254" s="14">
        <v>0.116155501156444</v>
      </c>
      <c r="K254" s="14">
        <v>0.14908204711164499</v>
      </c>
      <c r="L254" s="14">
        <v>0.17821344700134301</v>
      </c>
      <c r="M254" s="14"/>
      <c r="N254" s="14">
        <v>7.1170375755161802E-2</v>
      </c>
      <c r="O254" s="14">
        <v>9.9682150253363896E-2</v>
      </c>
      <c r="P254" s="14">
        <v>0.11883496787387</v>
      </c>
      <c r="Q254" s="14">
        <v>0.101706861651489</v>
      </c>
      <c r="R254" s="14"/>
      <c r="S254" s="14">
        <v>5.3440571908621497E-2</v>
      </c>
      <c r="T254" s="14">
        <v>0.149502073553446</v>
      </c>
      <c r="U254" s="14">
        <v>6.78701686948366E-2</v>
      </c>
      <c r="V254" s="14">
        <v>8.4870766442243298E-2</v>
      </c>
      <c r="W254" s="14">
        <v>4.6728907375660399E-2</v>
      </c>
      <c r="X254" s="14">
        <v>7.5358503338779206E-2</v>
      </c>
      <c r="Y254" s="14">
        <v>0.16177860972038999</v>
      </c>
      <c r="Z254" s="14">
        <v>4.1497063707308303E-2</v>
      </c>
      <c r="AA254" s="14">
        <v>5.9763783867456899E-2</v>
      </c>
      <c r="AB254" s="14">
        <v>0.100166914048815</v>
      </c>
      <c r="AC254" s="14">
        <v>0.18015024550263101</v>
      </c>
      <c r="AD254" s="14">
        <v>0.18133128089242401</v>
      </c>
      <c r="AE254" s="14"/>
      <c r="AF254" s="14">
        <v>0.11470778304220799</v>
      </c>
      <c r="AG254" s="14">
        <v>5.9088629248372201E-2</v>
      </c>
      <c r="AH254" s="14">
        <v>0.114628873033571</v>
      </c>
      <c r="AI254" s="14">
        <v>0.10394971714352499</v>
      </c>
      <c r="AJ254" s="14"/>
      <c r="AK254" s="14">
        <v>7.8660371281970495E-2</v>
      </c>
      <c r="AL254" s="14">
        <v>5.6867680195856099E-2</v>
      </c>
      <c r="AM254" s="14">
        <v>0.10447132058872401</v>
      </c>
      <c r="AN254" s="14">
        <v>0.113215338271575</v>
      </c>
      <c r="AO254" s="14"/>
      <c r="AP254" s="14">
        <v>7.2161787919288997E-2</v>
      </c>
      <c r="AQ254" s="14">
        <v>2.08036307714352E-2</v>
      </c>
      <c r="AR254" s="14">
        <v>0.115754739038812</v>
      </c>
      <c r="AS254" s="14"/>
      <c r="AT254" s="14">
        <v>9.1125938732355402E-2</v>
      </c>
      <c r="AU254" s="14" t="s">
        <v>80</v>
      </c>
      <c r="AV254" s="14"/>
      <c r="AW254" s="14">
        <v>9.1783804715793296E-2</v>
      </c>
      <c r="AX254" s="14">
        <v>0</v>
      </c>
      <c r="AY254" s="14"/>
      <c r="AZ254" s="14">
        <v>0.104337288644803</v>
      </c>
      <c r="BA254" s="14">
        <v>8.0390057574366902E-2</v>
      </c>
    </row>
    <row r="255" spans="2:53" x14ac:dyDescent="0.35">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row>
    <row r="256" spans="2:53" x14ac:dyDescent="0.35">
      <c r="B256" s="6" t="s">
        <v>209</v>
      </c>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row>
    <row r="257" spans="2:53" x14ac:dyDescent="0.35">
      <c r="B257" s="33" t="s">
        <v>567</v>
      </c>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row>
    <row r="258" spans="2:53" x14ac:dyDescent="0.35">
      <c r="B258" t="s">
        <v>206</v>
      </c>
      <c r="C258" s="14">
        <v>0.37991604580311</v>
      </c>
      <c r="D258" s="14">
        <v>0.37884133610370502</v>
      </c>
      <c r="E258" s="14">
        <v>0.38143269311686001</v>
      </c>
      <c r="F258" s="14"/>
      <c r="G258" s="14">
        <v>0.57915296772904701</v>
      </c>
      <c r="H258" s="14">
        <v>0.32656676724518102</v>
      </c>
      <c r="I258" s="14">
        <v>0.50886538914755897</v>
      </c>
      <c r="J258" s="14">
        <v>0.30623771351085499</v>
      </c>
      <c r="K258" s="14">
        <v>0.238351445671909</v>
      </c>
      <c r="L258" s="14">
        <v>0.20958580999822099</v>
      </c>
      <c r="M258" s="14"/>
      <c r="N258" s="14">
        <v>0.380600577239321</v>
      </c>
      <c r="O258" s="14">
        <v>0.35325207117836399</v>
      </c>
      <c r="P258" s="14">
        <v>0.27226146165151399</v>
      </c>
      <c r="Q258" s="14">
        <v>0.53743750076174202</v>
      </c>
      <c r="R258" s="14"/>
      <c r="S258" s="14">
        <v>0.39325863173128101</v>
      </c>
      <c r="T258" s="14">
        <v>0.25948259784851002</v>
      </c>
      <c r="U258" s="14">
        <v>0.40762569532826798</v>
      </c>
      <c r="V258" s="14">
        <v>0.33341707074801602</v>
      </c>
      <c r="W258" s="14">
        <v>0.33610235862154297</v>
      </c>
      <c r="X258" s="14">
        <v>0.22640414317353699</v>
      </c>
      <c r="Y258" s="14">
        <v>0.44295168893574599</v>
      </c>
      <c r="Z258" s="14">
        <v>0.240176347160759</v>
      </c>
      <c r="AA258" s="14">
        <v>0.63130872541983296</v>
      </c>
      <c r="AB258" s="14">
        <v>0.33660855982253302</v>
      </c>
      <c r="AC258" s="14">
        <v>0.40665436846048703</v>
      </c>
      <c r="AD258" s="14">
        <v>0.50611380890004798</v>
      </c>
      <c r="AE258" s="14"/>
      <c r="AF258" s="14">
        <v>0.29492512413208799</v>
      </c>
      <c r="AG258" s="14">
        <v>0.444169424815058</v>
      </c>
      <c r="AH258" s="14">
        <v>0.53475954750431798</v>
      </c>
      <c r="AI258" s="14">
        <v>0.102002141180821</v>
      </c>
      <c r="AJ258" s="14"/>
      <c r="AK258" s="14">
        <v>0.37197036145360601</v>
      </c>
      <c r="AL258" s="14">
        <v>0.40108088044971602</v>
      </c>
      <c r="AM258" s="14">
        <v>0.44226664803932297</v>
      </c>
      <c r="AN258" s="14">
        <v>0.47784259331975298</v>
      </c>
      <c r="AO258" s="14"/>
      <c r="AP258" s="14">
        <v>0.35854851038681002</v>
      </c>
      <c r="AQ258" s="14">
        <v>0.41883249172945097</v>
      </c>
      <c r="AR258" s="14">
        <v>0.40117514517393899</v>
      </c>
      <c r="AS258" s="14"/>
      <c r="AT258" s="14">
        <v>0.37991604580311</v>
      </c>
      <c r="AU258" s="14" t="s">
        <v>80</v>
      </c>
      <c r="AV258" s="14"/>
      <c r="AW258" s="14">
        <v>0.37336238350505602</v>
      </c>
      <c r="AX258" s="14">
        <v>0.59707703592539196</v>
      </c>
      <c r="AY258" s="14"/>
      <c r="AZ258" s="14">
        <v>0.41705136424435002</v>
      </c>
      <c r="BA258" s="14">
        <v>0.35964542258020699</v>
      </c>
    </row>
    <row r="259" spans="2:53" x14ac:dyDescent="0.35">
      <c r="B259" t="s">
        <v>207</v>
      </c>
      <c r="C259" s="14">
        <v>0.303800404973599</v>
      </c>
      <c r="D259" s="14">
        <v>0.33440804173652799</v>
      </c>
      <c r="E259" s="14">
        <v>0.26060642421541003</v>
      </c>
      <c r="F259" s="14"/>
      <c r="G259" s="14">
        <v>0.31451116611180102</v>
      </c>
      <c r="H259" s="14">
        <v>0.31748887170904999</v>
      </c>
      <c r="I259" s="14">
        <v>0.27038329840395597</v>
      </c>
      <c r="J259" s="14">
        <v>0.375327605768566</v>
      </c>
      <c r="K259" s="14">
        <v>0.28223471064682398</v>
      </c>
      <c r="L259" s="14">
        <v>0.26488609174608402</v>
      </c>
      <c r="M259" s="14"/>
      <c r="N259" s="14">
        <v>0.337136486041483</v>
      </c>
      <c r="O259" s="14">
        <v>0.227972011463562</v>
      </c>
      <c r="P259" s="14">
        <v>0.38070750527219599</v>
      </c>
      <c r="Q259" s="14">
        <v>0.22861991862487599</v>
      </c>
      <c r="R259" s="14"/>
      <c r="S259" s="14">
        <v>0.27998593785634401</v>
      </c>
      <c r="T259" s="14">
        <v>0.43121137103416002</v>
      </c>
      <c r="U259" s="14">
        <v>0.39600931049415999</v>
      </c>
      <c r="V259" s="14">
        <v>0.41563333917734901</v>
      </c>
      <c r="W259" s="14">
        <v>0.44340309385913401</v>
      </c>
      <c r="X259" s="14">
        <v>0.29222684814841299</v>
      </c>
      <c r="Y259" s="14">
        <v>0.16475541865496901</v>
      </c>
      <c r="Z259" s="14">
        <v>0.75982365283924103</v>
      </c>
      <c r="AA259" s="14">
        <v>9.1396116809448202E-2</v>
      </c>
      <c r="AB259" s="14">
        <v>0.18376398756384399</v>
      </c>
      <c r="AC259" s="14">
        <v>0.15475771788876</v>
      </c>
      <c r="AD259" s="14">
        <v>0.24865482344543999</v>
      </c>
      <c r="AE259" s="14"/>
      <c r="AF259" s="14">
        <v>0.26487303894702002</v>
      </c>
      <c r="AG259" s="14">
        <v>0.32887085284663797</v>
      </c>
      <c r="AH259" s="14">
        <v>0.29821189981990898</v>
      </c>
      <c r="AI259" s="14">
        <v>0.118599046533168</v>
      </c>
      <c r="AJ259" s="14"/>
      <c r="AK259" s="14">
        <v>0.213078102217408</v>
      </c>
      <c r="AL259" s="14">
        <v>0.34206664585770402</v>
      </c>
      <c r="AM259" s="14">
        <v>0.30825078105165699</v>
      </c>
      <c r="AN259" s="14">
        <v>0.25989272983678702</v>
      </c>
      <c r="AO259" s="14"/>
      <c r="AP259" s="14">
        <v>0.20433090716267599</v>
      </c>
      <c r="AQ259" s="14">
        <v>0.31472756403298102</v>
      </c>
      <c r="AR259" s="14">
        <v>0.31977437704693501</v>
      </c>
      <c r="AS259" s="14"/>
      <c r="AT259" s="14">
        <v>0.303800404973599</v>
      </c>
      <c r="AU259" s="14" t="s">
        <v>80</v>
      </c>
      <c r="AV259" s="14"/>
      <c r="AW259" s="14">
        <v>0.31955156533810902</v>
      </c>
      <c r="AX259" s="14">
        <v>7.8540669293052603E-2</v>
      </c>
      <c r="AY259" s="14"/>
      <c r="AZ259" s="14">
        <v>0.23072285059410899</v>
      </c>
      <c r="BA259" s="14">
        <v>0.34369039738666601</v>
      </c>
    </row>
    <row r="260" spans="2:53" x14ac:dyDescent="0.35">
      <c r="B260" t="s">
        <v>208</v>
      </c>
      <c r="C260" s="14">
        <v>0.24039837875924</v>
      </c>
      <c r="D260" s="14">
        <v>0.229825437358542</v>
      </c>
      <c r="E260" s="14">
        <v>0.25531908077084903</v>
      </c>
      <c r="F260" s="14"/>
      <c r="G260" s="14">
        <v>0.106335866159152</v>
      </c>
      <c r="H260" s="14">
        <v>0.35594436104576899</v>
      </c>
      <c r="I260" s="14">
        <v>0.17581540662209899</v>
      </c>
      <c r="J260" s="14">
        <v>0.23896372613209099</v>
      </c>
      <c r="K260" s="14">
        <v>0.295834724603871</v>
      </c>
      <c r="L260" s="14">
        <v>0.21567270480637801</v>
      </c>
      <c r="M260" s="14"/>
      <c r="N260" s="14">
        <v>0.21784988771168401</v>
      </c>
      <c r="O260" s="14">
        <v>0.30514531986771998</v>
      </c>
      <c r="P260" s="14">
        <v>0.29411333919994798</v>
      </c>
      <c r="Q260" s="14">
        <v>0.168377504739253</v>
      </c>
      <c r="R260" s="14"/>
      <c r="S260" s="14">
        <v>0.23474055651550799</v>
      </c>
      <c r="T260" s="14">
        <v>0.17936362323358901</v>
      </c>
      <c r="U260" s="14">
        <v>0.196364994177572</v>
      </c>
      <c r="V260" s="14">
        <v>0.17141457722272099</v>
      </c>
      <c r="W260" s="14">
        <v>0.17794107096575101</v>
      </c>
      <c r="X260" s="14">
        <v>0.48136900867805099</v>
      </c>
      <c r="Y260" s="14">
        <v>0.27754279765009898</v>
      </c>
      <c r="Z260" s="14">
        <v>0</v>
      </c>
      <c r="AA260" s="14">
        <v>0.233426060594075</v>
      </c>
      <c r="AB260" s="14">
        <v>0.32152348673204401</v>
      </c>
      <c r="AC260" s="14">
        <v>0.30156981477157302</v>
      </c>
      <c r="AD260" s="14">
        <v>0.24523136765451301</v>
      </c>
      <c r="AE260" s="14"/>
      <c r="AF260" s="14">
        <v>0.310831834313129</v>
      </c>
      <c r="AG260" s="14">
        <v>0.21585347188055501</v>
      </c>
      <c r="AH260" s="14">
        <v>9.2570771276373698E-2</v>
      </c>
      <c r="AI260" s="14">
        <v>0.44613813693250498</v>
      </c>
      <c r="AJ260" s="14"/>
      <c r="AK260" s="14">
        <v>0.28659031895938702</v>
      </c>
      <c r="AL260" s="14">
        <v>0.23196041871284201</v>
      </c>
      <c r="AM260" s="14">
        <v>0.19383494390095801</v>
      </c>
      <c r="AN260" s="14">
        <v>0.17964573623597299</v>
      </c>
      <c r="AO260" s="14"/>
      <c r="AP260" s="14">
        <v>0.315331455609485</v>
      </c>
      <c r="AQ260" s="14">
        <v>0.25376069423910402</v>
      </c>
      <c r="AR260" s="14">
        <v>0.16657914161211601</v>
      </c>
      <c r="AS260" s="14"/>
      <c r="AT260" s="14">
        <v>0.24039837875924</v>
      </c>
      <c r="AU260" s="14" t="s">
        <v>80</v>
      </c>
      <c r="AV260" s="14"/>
      <c r="AW260" s="14">
        <v>0.23970142089058999</v>
      </c>
      <c r="AX260" s="14">
        <v>0.324382294781556</v>
      </c>
      <c r="AY260" s="14"/>
      <c r="AZ260" s="14">
        <v>0.25858447839892801</v>
      </c>
      <c r="BA260" s="14">
        <v>0.23047134462666299</v>
      </c>
    </row>
    <row r="261" spans="2:53" x14ac:dyDescent="0.35">
      <c r="B261" t="s">
        <v>109</v>
      </c>
      <c r="C261" s="14">
        <v>7.5885170464050494E-2</v>
      </c>
      <c r="D261" s="14">
        <v>5.6925184801225201E-2</v>
      </c>
      <c r="E261" s="14">
        <v>0.102641801896881</v>
      </c>
      <c r="F261" s="14"/>
      <c r="G261" s="14">
        <v>0</v>
      </c>
      <c r="H261" s="14">
        <v>0</v>
      </c>
      <c r="I261" s="14">
        <v>4.4935905826386E-2</v>
      </c>
      <c r="J261" s="14">
        <v>7.9470954588487699E-2</v>
      </c>
      <c r="K261" s="14">
        <v>0.18357911907739599</v>
      </c>
      <c r="L261" s="14">
        <v>0.30985539344931801</v>
      </c>
      <c r="M261" s="14"/>
      <c r="N261" s="14">
        <v>6.4413049007512199E-2</v>
      </c>
      <c r="O261" s="14">
        <v>0.11363059749035399</v>
      </c>
      <c r="P261" s="14">
        <v>5.2917693876341799E-2</v>
      </c>
      <c r="Q261" s="14">
        <v>6.5565075874128506E-2</v>
      </c>
      <c r="R261" s="14"/>
      <c r="S261" s="14">
        <v>9.2014873896867605E-2</v>
      </c>
      <c r="T261" s="14">
        <v>0.12994240788374201</v>
      </c>
      <c r="U261" s="14">
        <v>0</v>
      </c>
      <c r="V261" s="14">
        <v>7.95350128519135E-2</v>
      </c>
      <c r="W261" s="14">
        <v>4.2553476553572403E-2</v>
      </c>
      <c r="X261" s="14">
        <v>0</v>
      </c>
      <c r="Y261" s="14">
        <v>0.114750094759186</v>
      </c>
      <c r="Z261" s="14">
        <v>0</v>
      </c>
      <c r="AA261" s="14">
        <v>4.3869097176644598E-2</v>
      </c>
      <c r="AB261" s="14">
        <v>0.15810396588157799</v>
      </c>
      <c r="AC261" s="14">
        <v>0.13701809887918001</v>
      </c>
      <c r="AD261" s="14">
        <v>0</v>
      </c>
      <c r="AE261" s="14"/>
      <c r="AF261" s="14">
        <v>0.12937000260776399</v>
      </c>
      <c r="AG261" s="14">
        <v>1.1106250457749101E-2</v>
      </c>
      <c r="AH261" s="14">
        <v>7.4457781399400097E-2</v>
      </c>
      <c r="AI261" s="14">
        <v>0.33326067535350601</v>
      </c>
      <c r="AJ261" s="14"/>
      <c r="AK261" s="14">
        <v>0.12836121736959899</v>
      </c>
      <c r="AL261" s="14">
        <v>2.4892054979738499E-2</v>
      </c>
      <c r="AM261" s="14">
        <v>5.5647627008062202E-2</v>
      </c>
      <c r="AN261" s="14">
        <v>8.2618940607487104E-2</v>
      </c>
      <c r="AO261" s="14"/>
      <c r="AP261" s="14">
        <v>0.12178912684102899</v>
      </c>
      <c r="AQ261" s="14">
        <v>1.26792499984633E-2</v>
      </c>
      <c r="AR261" s="14">
        <v>0.11247133616700999</v>
      </c>
      <c r="AS261" s="14"/>
      <c r="AT261" s="14">
        <v>7.5885170464050494E-2</v>
      </c>
      <c r="AU261" s="14" t="s">
        <v>80</v>
      </c>
      <c r="AV261" s="14"/>
      <c r="AW261" s="14">
        <v>6.7384630266244902E-2</v>
      </c>
      <c r="AX261" s="14">
        <v>0</v>
      </c>
      <c r="AY261" s="14"/>
      <c r="AZ261" s="14">
        <v>9.3641306762613494E-2</v>
      </c>
      <c r="BA261" s="14">
        <v>6.6192835406463396E-2</v>
      </c>
    </row>
    <row r="262" spans="2:53" x14ac:dyDescent="0.35">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row>
    <row r="263" spans="2:53" x14ac:dyDescent="0.35">
      <c r="B263" s="6" t="s">
        <v>224</v>
      </c>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row>
    <row r="264" spans="2:53" x14ac:dyDescent="0.35">
      <c r="B264" s="24" t="s">
        <v>78</v>
      </c>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row>
    <row r="265" spans="2:53" x14ac:dyDescent="0.35">
      <c r="B265" t="s">
        <v>210</v>
      </c>
      <c r="C265" s="14">
        <v>0.458667643011899</v>
      </c>
      <c r="D265" s="14">
        <v>0.43771942982641598</v>
      </c>
      <c r="E265" s="14">
        <v>0.47997162820544398</v>
      </c>
      <c r="F265" s="14"/>
      <c r="G265" s="14">
        <v>0.420698896050893</v>
      </c>
      <c r="H265" s="14">
        <v>0.404175650677701</v>
      </c>
      <c r="I265" s="14">
        <v>0.477300735502593</v>
      </c>
      <c r="J265" s="14">
        <v>0.45127864500123899</v>
      </c>
      <c r="K265" s="14">
        <v>0.49576627108293098</v>
      </c>
      <c r="L265" s="14">
        <v>0.49412938721716798</v>
      </c>
      <c r="M265" s="14"/>
      <c r="N265" s="14">
        <v>0.46541580381048397</v>
      </c>
      <c r="O265" s="14">
        <v>0.45051764365535502</v>
      </c>
      <c r="P265" s="14">
        <v>0.48143834331088697</v>
      </c>
      <c r="Q265" s="14">
        <v>0.44070904040221898</v>
      </c>
      <c r="R265" s="14"/>
      <c r="S265" s="14">
        <v>0.44637513342061302</v>
      </c>
      <c r="T265" s="14">
        <v>0.47071213122005801</v>
      </c>
      <c r="U265" s="14">
        <v>0.48381784891174601</v>
      </c>
      <c r="V265" s="14">
        <v>0.418940641493946</v>
      </c>
      <c r="W265" s="14">
        <v>0.42106785298201699</v>
      </c>
      <c r="X265" s="14">
        <v>0.50466467265928205</v>
      </c>
      <c r="Y265" s="14">
        <v>0.408043621463618</v>
      </c>
      <c r="Z265" s="14">
        <v>0.40918774228947402</v>
      </c>
      <c r="AA265" s="14">
        <v>0.46257538175881102</v>
      </c>
      <c r="AB265" s="14">
        <v>0.53907380451979203</v>
      </c>
      <c r="AC265" s="14">
        <v>0.45157028266939597</v>
      </c>
      <c r="AD265" s="14">
        <v>0.42276281737080601</v>
      </c>
      <c r="AE265" s="14"/>
      <c r="AF265" s="14">
        <v>0.48644817961451697</v>
      </c>
      <c r="AG265" s="14">
        <v>0.43393756169534298</v>
      </c>
      <c r="AH265" s="14">
        <v>0.496807338338973</v>
      </c>
      <c r="AI265" s="14">
        <v>0.43441222353575998</v>
      </c>
      <c r="AJ265" s="14"/>
      <c r="AK265" s="14">
        <v>0.459864073884308</v>
      </c>
      <c r="AL265" s="14">
        <v>0.46320251641215099</v>
      </c>
      <c r="AM265" s="14">
        <v>0.45919080826222403</v>
      </c>
      <c r="AN265" s="14">
        <v>0.52418177060765703</v>
      </c>
      <c r="AO265" s="14"/>
      <c r="AP265" s="14">
        <v>0.46578017108613001</v>
      </c>
      <c r="AQ265" s="14">
        <v>0.41253891240899399</v>
      </c>
      <c r="AR265" s="14">
        <v>0.47675985445025798</v>
      </c>
      <c r="AS265" s="14"/>
      <c r="AT265" s="14">
        <v>0.448314092197584</v>
      </c>
      <c r="AU265" s="14">
        <v>0.46778249831158603</v>
      </c>
      <c r="AV265" s="14"/>
      <c r="AW265" s="14">
        <v>0.46936685520443899</v>
      </c>
      <c r="AX265" s="14">
        <v>0.40122963524966199</v>
      </c>
      <c r="AY265" s="14"/>
      <c r="AZ265" s="14">
        <v>1</v>
      </c>
      <c r="BA265" s="14">
        <v>0</v>
      </c>
    </row>
    <row r="266" spans="2:53" x14ac:dyDescent="0.35">
      <c r="B266" t="s">
        <v>211</v>
      </c>
      <c r="C266" s="14">
        <v>0.28661793048797901</v>
      </c>
      <c r="D266" s="14">
        <v>0.269108157647998</v>
      </c>
      <c r="E266" s="14">
        <v>0.30191043870161099</v>
      </c>
      <c r="F266" s="14"/>
      <c r="G266" s="14">
        <v>0.23786710528076599</v>
      </c>
      <c r="H266" s="14">
        <v>0.28280962299767398</v>
      </c>
      <c r="I266" s="14">
        <v>0.26200750519487098</v>
      </c>
      <c r="J266" s="14">
        <v>0.29858441907340499</v>
      </c>
      <c r="K266" s="14">
        <v>0.28432236267524902</v>
      </c>
      <c r="L266" s="14">
        <v>0.33389987346217098</v>
      </c>
      <c r="M266" s="14"/>
      <c r="N266" s="14">
        <v>0.30993187697257102</v>
      </c>
      <c r="O266" s="14">
        <v>0.30924579691392401</v>
      </c>
      <c r="P266" s="14">
        <v>0.25719502183015303</v>
      </c>
      <c r="Q266" s="14">
        <v>0.26519941331340402</v>
      </c>
      <c r="R266" s="14"/>
      <c r="S266" s="14">
        <v>0.28888518050825901</v>
      </c>
      <c r="T266" s="14">
        <v>0.30702090537726001</v>
      </c>
      <c r="U266" s="14">
        <v>0.196782617988148</v>
      </c>
      <c r="V266" s="14">
        <v>0.31876334804892398</v>
      </c>
      <c r="W266" s="14">
        <v>0.28009444705352798</v>
      </c>
      <c r="X266" s="14">
        <v>0.26488457089336398</v>
      </c>
      <c r="Y266" s="14">
        <v>0.26341950209404502</v>
      </c>
      <c r="Z266" s="14">
        <v>0.29238575318016202</v>
      </c>
      <c r="AA266" s="14">
        <v>0.234538946587591</v>
      </c>
      <c r="AB266" s="14">
        <v>0.33075275544174698</v>
      </c>
      <c r="AC266" s="14">
        <v>0.35373116420136103</v>
      </c>
      <c r="AD266" s="14">
        <v>0.41245191442867601</v>
      </c>
      <c r="AE266" s="14"/>
      <c r="AF266" s="14">
        <v>0.260611762063027</v>
      </c>
      <c r="AG266" s="14">
        <v>0.31330756068769999</v>
      </c>
      <c r="AH266" s="14">
        <v>0.29782703709316</v>
      </c>
      <c r="AI266" s="14">
        <v>0.305141122342381</v>
      </c>
      <c r="AJ266" s="14"/>
      <c r="AK266" s="14">
        <v>0.25835229887598499</v>
      </c>
      <c r="AL266" s="14">
        <v>0.31244866978141</v>
      </c>
      <c r="AM266" s="14">
        <v>0.24340938669871401</v>
      </c>
      <c r="AN266" s="14">
        <v>0.26101712755296103</v>
      </c>
      <c r="AO266" s="14"/>
      <c r="AP266" s="14">
        <v>0.26291304407455901</v>
      </c>
      <c r="AQ266" s="14">
        <v>0.33071946594625301</v>
      </c>
      <c r="AR266" s="14">
        <v>0.229228605862973</v>
      </c>
      <c r="AS266" s="14"/>
      <c r="AT266" s="14">
        <v>0.27501827606916102</v>
      </c>
      <c r="AU266" s="14">
        <v>0.29428974538049901</v>
      </c>
      <c r="AV266" s="14"/>
      <c r="AW266" s="14">
        <v>0.287173158094021</v>
      </c>
      <c r="AX266" s="14">
        <v>0.28672322890229901</v>
      </c>
      <c r="AY266" s="14"/>
      <c r="AZ266" s="14">
        <v>0.25892101424126002</v>
      </c>
      <c r="BA266" s="14">
        <v>0.31008536067128101</v>
      </c>
    </row>
    <row r="267" spans="2:53" x14ac:dyDescent="0.35">
      <c r="B267" t="s">
        <v>212</v>
      </c>
      <c r="C267" s="14">
        <v>0.28444263878445097</v>
      </c>
      <c r="D267" s="14">
        <v>0.29264495072346802</v>
      </c>
      <c r="E267" s="14">
        <v>0.27557763166261601</v>
      </c>
      <c r="F267" s="14"/>
      <c r="G267" s="14">
        <v>0.37335590425755999</v>
      </c>
      <c r="H267" s="14">
        <v>0.29542373821634998</v>
      </c>
      <c r="I267" s="14">
        <v>0.30802421606095598</v>
      </c>
      <c r="J267" s="14">
        <v>0.291474104062039</v>
      </c>
      <c r="K267" s="14">
        <v>0.24237405303169199</v>
      </c>
      <c r="L267" s="14">
        <v>0.21999552719322699</v>
      </c>
      <c r="M267" s="14"/>
      <c r="N267" s="14">
        <v>0.26286553052503803</v>
      </c>
      <c r="O267" s="14">
        <v>0.299724210321833</v>
      </c>
      <c r="P267" s="14">
        <v>0.28624913625235099</v>
      </c>
      <c r="Q267" s="14">
        <v>0.29013576272486902</v>
      </c>
      <c r="R267" s="14"/>
      <c r="S267" s="14">
        <v>0.28302357245420401</v>
      </c>
      <c r="T267" s="14">
        <v>0.23717710251669699</v>
      </c>
      <c r="U267" s="14">
        <v>0.26582573944207699</v>
      </c>
      <c r="V267" s="14">
        <v>0.32714926730312599</v>
      </c>
      <c r="W267" s="14">
        <v>0.25215471400321599</v>
      </c>
      <c r="X267" s="14">
        <v>0.259184762168859</v>
      </c>
      <c r="Y267" s="14">
        <v>0.31056440885810099</v>
      </c>
      <c r="Z267" s="14">
        <v>0.32851119765883402</v>
      </c>
      <c r="AA267" s="14">
        <v>0.30229717834721498</v>
      </c>
      <c r="AB267" s="14">
        <v>0.32534470842858099</v>
      </c>
      <c r="AC267" s="14">
        <v>0.25448180036801499</v>
      </c>
      <c r="AD267" s="14">
        <v>0.30229502326992203</v>
      </c>
      <c r="AE267" s="14"/>
      <c r="AF267" s="14">
        <v>0.22663816847264101</v>
      </c>
      <c r="AG267" s="14">
        <v>0.329370058349225</v>
      </c>
      <c r="AH267" s="14">
        <v>0.26400148369223198</v>
      </c>
      <c r="AI267" s="14">
        <v>0.30257878123555598</v>
      </c>
      <c r="AJ267" s="14"/>
      <c r="AK267" s="14">
        <v>0.23390824117177</v>
      </c>
      <c r="AL267" s="14">
        <v>0.30941526363974597</v>
      </c>
      <c r="AM267" s="14">
        <v>0.21339434871292901</v>
      </c>
      <c r="AN267" s="14">
        <v>0.29072721841126697</v>
      </c>
      <c r="AO267" s="14"/>
      <c r="AP267" s="14">
        <v>0.25623120334393201</v>
      </c>
      <c r="AQ267" s="14">
        <v>0.31320468079593999</v>
      </c>
      <c r="AR267" s="14">
        <v>0.20471936582209899</v>
      </c>
      <c r="AS267" s="14"/>
      <c r="AT267" s="14">
        <v>0.27519582888882899</v>
      </c>
      <c r="AU267" s="14">
        <v>0.28938826461775902</v>
      </c>
      <c r="AV267" s="14"/>
      <c r="AW267" s="14">
        <v>0.28397788222470899</v>
      </c>
      <c r="AX267" s="14">
        <v>0.298536194234296</v>
      </c>
      <c r="AY267" s="14"/>
      <c r="AZ267" s="14">
        <v>0.23697243910186699</v>
      </c>
      <c r="BA267" s="14">
        <v>0.32466385283279797</v>
      </c>
    </row>
    <row r="268" spans="2:53" x14ac:dyDescent="0.35">
      <c r="B268" t="s">
        <v>213</v>
      </c>
      <c r="C268" s="14">
        <v>0.28084318643158901</v>
      </c>
      <c r="D268" s="14">
        <v>0.27433786141751598</v>
      </c>
      <c r="E268" s="14">
        <v>0.288308350110278</v>
      </c>
      <c r="F268" s="14"/>
      <c r="G268" s="14">
        <v>0.19490217648561101</v>
      </c>
      <c r="H268" s="14">
        <v>0.228019002105113</v>
      </c>
      <c r="I268" s="14">
        <v>0.25418757692652599</v>
      </c>
      <c r="J268" s="14">
        <v>0.32347673508535701</v>
      </c>
      <c r="K268" s="14">
        <v>0.34749117413082797</v>
      </c>
      <c r="L268" s="14">
        <v>0.32298071873594703</v>
      </c>
      <c r="M268" s="14"/>
      <c r="N268" s="14">
        <v>0.299790019289573</v>
      </c>
      <c r="O268" s="14">
        <v>0.29386292680936099</v>
      </c>
      <c r="P268" s="14">
        <v>0.27064609074649798</v>
      </c>
      <c r="Q268" s="14">
        <v>0.25724335717070701</v>
      </c>
      <c r="R268" s="14"/>
      <c r="S268" s="14">
        <v>0.250974899742885</v>
      </c>
      <c r="T268" s="14">
        <v>0.290778089737941</v>
      </c>
      <c r="U268" s="14">
        <v>0.29895129531217302</v>
      </c>
      <c r="V268" s="14">
        <v>0.28455676219178699</v>
      </c>
      <c r="W268" s="14">
        <v>0.24822272962368799</v>
      </c>
      <c r="X268" s="14">
        <v>0.310074456551863</v>
      </c>
      <c r="Y268" s="14">
        <v>0.24297981514717201</v>
      </c>
      <c r="Z268" s="14">
        <v>0.330187597660837</v>
      </c>
      <c r="AA268" s="14">
        <v>0.29241748103923898</v>
      </c>
      <c r="AB268" s="14">
        <v>0.26400827516824099</v>
      </c>
      <c r="AC268" s="14">
        <v>0.30820293689195299</v>
      </c>
      <c r="AD268" s="14">
        <v>0.30457470869598102</v>
      </c>
      <c r="AE268" s="14"/>
      <c r="AF268" s="14">
        <v>0.31816777130735002</v>
      </c>
      <c r="AG268" s="14">
        <v>0.28477835317632799</v>
      </c>
      <c r="AH268" s="14">
        <v>0.25762468640784703</v>
      </c>
      <c r="AI268" s="14">
        <v>0.27067901800454103</v>
      </c>
      <c r="AJ268" s="14"/>
      <c r="AK268" s="14">
        <v>0.30735299155166101</v>
      </c>
      <c r="AL268" s="14">
        <v>0.26591742171610899</v>
      </c>
      <c r="AM268" s="14">
        <v>0.33246205735429302</v>
      </c>
      <c r="AN268" s="14">
        <v>0.30857617762462403</v>
      </c>
      <c r="AO268" s="14"/>
      <c r="AP268" s="14">
        <v>0.28618285661971998</v>
      </c>
      <c r="AQ268" s="14">
        <v>0.26579999497675</v>
      </c>
      <c r="AR268" s="14">
        <v>0.34760599938275</v>
      </c>
      <c r="AS268" s="14"/>
      <c r="AT268" s="14">
        <v>0.25677606442446899</v>
      </c>
      <c r="AU268" s="14">
        <v>0.29543520435972698</v>
      </c>
      <c r="AV268" s="14"/>
      <c r="AW268" s="14">
        <v>0.28896579216556401</v>
      </c>
      <c r="AX268" s="14">
        <v>0.27428856340618502</v>
      </c>
      <c r="AY268" s="14"/>
      <c r="AZ268" s="14">
        <v>0.27572349627692699</v>
      </c>
      <c r="BA268" s="14">
        <v>0.285181069038968</v>
      </c>
    </row>
    <row r="269" spans="2:53" x14ac:dyDescent="0.35">
      <c r="B269" t="s">
        <v>214</v>
      </c>
      <c r="C269" s="14">
        <v>0.26415545432850301</v>
      </c>
      <c r="D269" s="14">
        <v>0.27299817994012199</v>
      </c>
      <c r="E269" s="14">
        <v>0.25655712707667699</v>
      </c>
      <c r="F269" s="14"/>
      <c r="G269" s="14">
        <v>0.228483414617214</v>
      </c>
      <c r="H269" s="14">
        <v>0.20107624853752301</v>
      </c>
      <c r="I269" s="14">
        <v>0.30904112642127202</v>
      </c>
      <c r="J269" s="14">
        <v>0.27583716515628898</v>
      </c>
      <c r="K269" s="14">
        <v>0.24379258066566201</v>
      </c>
      <c r="L269" s="14">
        <v>0.30704058738962098</v>
      </c>
      <c r="M269" s="14"/>
      <c r="N269" s="14">
        <v>0.23520764073940501</v>
      </c>
      <c r="O269" s="14">
        <v>0.25966343483432403</v>
      </c>
      <c r="P269" s="14">
        <v>0.269654736146898</v>
      </c>
      <c r="Q269" s="14">
        <v>0.29832068665443401</v>
      </c>
      <c r="R269" s="14"/>
      <c r="S269" s="14">
        <v>0.21309400509127799</v>
      </c>
      <c r="T269" s="14">
        <v>0.24719613037252</v>
      </c>
      <c r="U269" s="14">
        <v>0.23251326525761101</v>
      </c>
      <c r="V269" s="14">
        <v>0.27602945994898198</v>
      </c>
      <c r="W269" s="14">
        <v>0.33343975676930099</v>
      </c>
      <c r="X269" s="14">
        <v>0.27789143399676203</v>
      </c>
      <c r="Y269" s="14">
        <v>0.304830495626841</v>
      </c>
      <c r="Z269" s="14">
        <v>0.17094566060189101</v>
      </c>
      <c r="AA269" s="14">
        <v>0.30123020098876202</v>
      </c>
      <c r="AB269" s="14">
        <v>0.22530677349275299</v>
      </c>
      <c r="AC269" s="14">
        <v>0.35529842185416199</v>
      </c>
      <c r="AD269" s="14">
        <v>0.26507305740692999</v>
      </c>
      <c r="AE269" s="14"/>
      <c r="AF269" s="14">
        <v>0.30569250146233301</v>
      </c>
      <c r="AG269" s="14">
        <v>0.215864220963358</v>
      </c>
      <c r="AH269" s="14">
        <v>0.269723738035479</v>
      </c>
      <c r="AI269" s="14">
        <v>0.28148936682584103</v>
      </c>
      <c r="AJ269" s="14"/>
      <c r="AK269" s="14">
        <v>0.28664546341706598</v>
      </c>
      <c r="AL269" s="14">
        <v>0.243316505674394</v>
      </c>
      <c r="AM269" s="14">
        <v>0.29697178737364899</v>
      </c>
      <c r="AN269" s="14">
        <v>0.21993116556087</v>
      </c>
      <c r="AO269" s="14"/>
      <c r="AP269" s="14">
        <v>0.25633525048915801</v>
      </c>
      <c r="AQ269" s="14">
        <v>0.228616014929128</v>
      </c>
      <c r="AR269" s="14">
        <v>0.34406115570302198</v>
      </c>
      <c r="AS269" s="14"/>
      <c r="AT269" s="14">
        <v>0.24841054075258201</v>
      </c>
      <c r="AU269" s="14">
        <v>0.27561421341841602</v>
      </c>
      <c r="AV269" s="14"/>
      <c r="AW269" s="14">
        <v>0.27226491139907</v>
      </c>
      <c r="AX269" s="14">
        <v>0.19708422470128201</v>
      </c>
      <c r="AY269" s="14"/>
      <c r="AZ269" s="14">
        <v>0.24959182038783101</v>
      </c>
      <c r="BA269" s="14">
        <v>0.27649513357919803</v>
      </c>
    </row>
    <row r="270" spans="2:53" x14ac:dyDescent="0.35">
      <c r="B270" t="s">
        <v>215</v>
      </c>
      <c r="C270" s="14">
        <v>0.24764789657264999</v>
      </c>
      <c r="D270" s="14">
        <v>0.28123109957984099</v>
      </c>
      <c r="E270" s="14">
        <v>0.215808805783095</v>
      </c>
      <c r="F270" s="14"/>
      <c r="G270" s="14">
        <v>0.14316284729523701</v>
      </c>
      <c r="H270" s="14">
        <v>0.237437605870087</v>
      </c>
      <c r="I270" s="14">
        <v>0.21100430876594101</v>
      </c>
      <c r="J270" s="14">
        <v>0.253933024123074</v>
      </c>
      <c r="K270" s="14">
        <v>0.27506631854827301</v>
      </c>
      <c r="L270" s="14">
        <v>0.33147954784339501</v>
      </c>
      <c r="M270" s="14"/>
      <c r="N270" s="14">
        <v>0.27225997717464401</v>
      </c>
      <c r="O270" s="14">
        <v>0.26686607437766702</v>
      </c>
      <c r="P270" s="14">
        <v>0.23199308033819699</v>
      </c>
      <c r="Q270" s="14">
        <v>0.21375688286823399</v>
      </c>
      <c r="R270" s="14"/>
      <c r="S270" s="14">
        <v>0.225529151540559</v>
      </c>
      <c r="T270" s="14">
        <v>0.26335008413670902</v>
      </c>
      <c r="U270" s="14">
        <v>0.30632287821436399</v>
      </c>
      <c r="V270" s="14">
        <v>0.28903659258693798</v>
      </c>
      <c r="W270" s="14">
        <v>0.19148814669803199</v>
      </c>
      <c r="X270" s="14">
        <v>0.21436941654675401</v>
      </c>
      <c r="Y270" s="14">
        <v>0.25634291603280601</v>
      </c>
      <c r="Z270" s="14">
        <v>0.24036061693880401</v>
      </c>
      <c r="AA270" s="14">
        <v>0.23702247811389299</v>
      </c>
      <c r="AB270" s="14">
        <v>0.25761739405504502</v>
      </c>
      <c r="AC270" s="14">
        <v>0.22720002468567499</v>
      </c>
      <c r="AD270" s="14">
        <v>0.26316231963386699</v>
      </c>
      <c r="AE270" s="14"/>
      <c r="AF270" s="14">
        <v>0.29826135659505998</v>
      </c>
      <c r="AG270" s="14">
        <v>0.253319689531665</v>
      </c>
      <c r="AH270" s="14">
        <v>0.26331087926513302</v>
      </c>
      <c r="AI270" s="14">
        <v>0.192665672712658</v>
      </c>
      <c r="AJ270" s="14"/>
      <c r="AK270" s="14">
        <v>0.315209895040166</v>
      </c>
      <c r="AL270" s="14">
        <v>0.24077222309258201</v>
      </c>
      <c r="AM270" s="14">
        <v>0.25601933070997002</v>
      </c>
      <c r="AN270" s="14">
        <v>0.25408874899193301</v>
      </c>
      <c r="AO270" s="14"/>
      <c r="AP270" s="14">
        <v>0.32114446100843702</v>
      </c>
      <c r="AQ270" s="14">
        <v>0.26819621440853297</v>
      </c>
      <c r="AR270" s="14">
        <v>0.24292114117354699</v>
      </c>
      <c r="AS270" s="14"/>
      <c r="AT270" s="14">
        <v>0.25521476123940301</v>
      </c>
      <c r="AU270" s="14">
        <v>0.24450967326746101</v>
      </c>
      <c r="AV270" s="14"/>
      <c r="AW270" s="14">
        <v>0.25456478361885199</v>
      </c>
      <c r="AX270" s="14">
        <v>0.24115173894379199</v>
      </c>
      <c r="AY270" s="14"/>
      <c r="AZ270" s="14">
        <v>0.198868386917259</v>
      </c>
      <c r="BA270" s="14">
        <v>0.28897848106864699</v>
      </c>
    </row>
    <row r="271" spans="2:53" x14ac:dyDescent="0.35">
      <c r="B271" t="s">
        <v>216</v>
      </c>
      <c r="C271" s="14">
        <v>0.17321887689930901</v>
      </c>
      <c r="D271" s="14">
        <v>0.16597769896448</v>
      </c>
      <c r="E271" s="14">
        <v>0.18097834691732501</v>
      </c>
      <c r="F271" s="14"/>
      <c r="G271" s="14">
        <v>0.17486426667886501</v>
      </c>
      <c r="H271" s="14">
        <v>0.143988362093081</v>
      </c>
      <c r="I271" s="14">
        <v>0.137172226811863</v>
      </c>
      <c r="J271" s="14">
        <v>0.180940109385125</v>
      </c>
      <c r="K271" s="14">
        <v>0.20902664676650801</v>
      </c>
      <c r="L271" s="14">
        <v>0.194820573525329</v>
      </c>
      <c r="M271" s="14"/>
      <c r="N271" s="14">
        <v>0.186310305439015</v>
      </c>
      <c r="O271" s="14">
        <v>0.181035225744621</v>
      </c>
      <c r="P271" s="14">
        <v>0.16538493895065201</v>
      </c>
      <c r="Q271" s="14">
        <v>0.15914681158636099</v>
      </c>
      <c r="R271" s="14"/>
      <c r="S271" s="14">
        <v>0.165558931337595</v>
      </c>
      <c r="T271" s="14">
        <v>0.20487764697316299</v>
      </c>
      <c r="U271" s="14">
        <v>0.167627936229677</v>
      </c>
      <c r="V271" s="14">
        <v>0.16132244798724599</v>
      </c>
      <c r="W271" s="14">
        <v>0.118242762936456</v>
      </c>
      <c r="X271" s="14">
        <v>0.20768275952311399</v>
      </c>
      <c r="Y271" s="14">
        <v>0.18489914044617201</v>
      </c>
      <c r="Z271" s="14">
        <v>0.19638438584444001</v>
      </c>
      <c r="AA271" s="14">
        <v>0.20679303995096099</v>
      </c>
      <c r="AB271" s="14">
        <v>0.14365496906304201</v>
      </c>
      <c r="AC271" s="14">
        <v>0.10399448353551199</v>
      </c>
      <c r="AD271" s="14">
        <v>0.16747792546603801</v>
      </c>
      <c r="AE271" s="14"/>
      <c r="AF271" s="14">
        <v>0.206400952786434</v>
      </c>
      <c r="AG271" s="14">
        <v>0.13291168411218901</v>
      </c>
      <c r="AH271" s="14">
        <v>0.18925880529168901</v>
      </c>
      <c r="AI271" s="14">
        <v>0.15988019981658999</v>
      </c>
      <c r="AJ271" s="14"/>
      <c r="AK271" s="14">
        <v>0.19125550310353501</v>
      </c>
      <c r="AL271" s="14">
        <v>0.14514689304058701</v>
      </c>
      <c r="AM271" s="14">
        <v>0.209325906654449</v>
      </c>
      <c r="AN271" s="14">
        <v>0.18161181506583601</v>
      </c>
      <c r="AO271" s="14"/>
      <c r="AP271" s="14">
        <v>0.206926938497806</v>
      </c>
      <c r="AQ271" s="14">
        <v>0.12738905429217701</v>
      </c>
      <c r="AR271" s="14">
        <v>0.198927954655884</v>
      </c>
      <c r="AS271" s="14"/>
      <c r="AT271" s="14">
        <v>0.195737359587978</v>
      </c>
      <c r="AU271" s="14">
        <v>0.16254348634830501</v>
      </c>
      <c r="AV271" s="14"/>
      <c r="AW271" s="14">
        <v>0.17549719585760201</v>
      </c>
      <c r="AX271" s="14">
        <v>0.14540433139356301</v>
      </c>
      <c r="AY271" s="14"/>
      <c r="AZ271" s="14">
        <v>0.15512623451037799</v>
      </c>
      <c r="BA271" s="14">
        <v>0.18854866373592</v>
      </c>
    </row>
    <row r="272" spans="2:53" x14ac:dyDescent="0.35">
      <c r="B272" t="s">
        <v>217</v>
      </c>
      <c r="C272" s="14">
        <v>0.16742375686163199</v>
      </c>
      <c r="D272" s="14">
        <v>0.15314996755993701</v>
      </c>
      <c r="E272" s="14">
        <v>0.18005837746032799</v>
      </c>
      <c r="F272" s="14"/>
      <c r="G272" s="14">
        <v>0.10888594230615201</v>
      </c>
      <c r="H272" s="14">
        <v>0.124495572718079</v>
      </c>
      <c r="I272" s="14">
        <v>0.129619092899809</v>
      </c>
      <c r="J272" s="14">
        <v>0.16138226281875101</v>
      </c>
      <c r="K272" s="14">
        <v>0.211306202734445</v>
      </c>
      <c r="L272" s="14">
        <v>0.24730150494785899</v>
      </c>
      <c r="M272" s="14"/>
      <c r="N272" s="14">
        <v>0.179054431094269</v>
      </c>
      <c r="O272" s="14">
        <v>0.17338432307631599</v>
      </c>
      <c r="P272" s="14">
        <v>0.15316610039141901</v>
      </c>
      <c r="Q272" s="14">
        <v>0.16042493278572201</v>
      </c>
      <c r="R272" s="14"/>
      <c r="S272" s="14">
        <v>0.20482333341248599</v>
      </c>
      <c r="T272" s="14">
        <v>0.16120086335747499</v>
      </c>
      <c r="U272" s="14">
        <v>0.12113823844596899</v>
      </c>
      <c r="V272" s="14">
        <v>0.166647047552934</v>
      </c>
      <c r="W272" s="14">
        <v>0.159065867906338</v>
      </c>
      <c r="X272" s="14">
        <v>0.157296931978919</v>
      </c>
      <c r="Y272" s="14">
        <v>0.147316910446672</v>
      </c>
      <c r="Z272" s="14">
        <v>0.129269626286246</v>
      </c>
      <c r="AA272" s="14">
        <v>0.20025976895328401</v>
      </c>
      <c r="AB272" s="14">
        <v>0.179063874453572</v>
      </c>
      <c r="AC272" s="14">
        <v>0.18873056483723499</v>
      </c>
      <c r="AD272" s="14">
        <v>0.10839254693087599</v>
      </c>
      <c r="AE272" s="14"/>
      <c r="AF272" s="14">
        <v>0.16701405986686299</v>
      </c>
      <c r="AG272" s="14">
        <v>0.183801828203083</v>
      </c>
      <c r="AH272" s="14">
        <v>0.21723936216511999</v>
      </c>
      <c r="AI272" s="14">
        <v>0.12656254609420001</v>
      </c>
      <c r="AJ272" s="14"/>
      <c r="AK272" s="14">
        <v>0.19799205348429899</v>
      </c>
      <c r="AL272" s="14">
        <v>0.17397501664343501</v>
      </c>
      <c r="AM272" s="14">
        <v>0.13017783623784401</v>
      </c>
      <c r="AN272" s="14">
        <v>0.20851070294649099</v>
      </c>
      <c r="AO272" s="14"/>
      <c r="AP272" s="14">
        <v>0.16849223361972099</v>
      </c>
      <c r="AQ272" s="14">
        <v>0.17665223292038301</v>
      </c>
      <c r="AR272" s="14">
        <v>0.14025643639890001</v>
      </c>
      <c r="AS272" s="14"/>
      <c r="AT272" s="14">
        <v>0.17877211534761001</v>
      </c>
      <c r="AU272" s="14">
        <v>0.16378334829751301</v>
      </c>
      <c r="AV272" s="14"/>
      <c r="AW272" s="14">
        <v>0.15499735001057399</v>
      </c>
      <c r="AX272" s="14">
        <v>0.19790640679065799</v>
      </c>
      <c r="AY272" s="14"/>
      <c r="AZ272" s="14">
        <v>0.131207724495605</v>
      </c>
      <c r="BA272" s="14">
        <v>0.19810938278096599</v>
      </c>
    </row>
    <row r="273" spans="2:53" x14ac:dyDescent="0.35">
      <c r="B273" t="s">
        <v>218</v>
      </c>
      <c r="C273" s="14">
        <v>0.15146497549066901</v>
      </c>
      <c r="D273" s="14">
        <v>0.130634092135718</v>
      </c>
      <c r="E273" s="14">
        <v>0.17142010877679401</v>
      </c>
      <c r="F273" s="14"/>
      <c r="G273" s="14">
        <v>0.147886336743037</v>
      </c>
      <c r="H273" s="14">
        <v>0.141915762412052</v>
      </c>
      <c r="I273" s="14">
        <v>0.14992179862646801</v>
      </c>
      <c r="J273" s="14">
        <v>0.15749509593783401</v>
      </c>
      <c r="K273" s="14">
        <v>0.17967673583065799</v>
      </c>
      <c r="L273" s="14">
        <v>0.13893864558544999</v>
      </c>
      <c r="M273" s="14"/>
      <c r="N273" s="14">
        <v>0.11780103741773799</v>
      </c>
      <c r="O273" s="14">
        <v>0.14532438123220101</v>
      </c>
      <c r="P273" s="14">
        <v>0.16089704050558301</v>
      </c>
      <c r="Q273" s="14">
        <v>0.181465361921191</v>
      </c>
      <c r="R273" s="14"/>
      <c r="S273" s="14">
        <v>0.13440359384933401</v>
      </c>
      <c r="T273" s="14">
        <v>0.182874483826651</v>
      </c>
      <c r="U273" s="14">
        <v>0.17834978839297</v>
      </c>
      <c r="V273" s="14">
        <v>0.105730662670178</v>
      </c>
      <c r="W273" s="14">
        <v>0.23714815762097399</v>
      </c>
      <c r="X273" s="14">
        <v>0.18160449897705599</v>
      </c>
      <c r="Y273" s="14">
        <v>0.11520081533260799</v>
      </c>
      <c r="Z273" s="14">
        <v>0.102598261477911</v>
      </c>
      <c r="AA273" s="14">
        <v>0.11139392324523199</v>
      </c>
      <c r="AB273" s="14">
        <v>9.6994954962469501E-2</v>
      </c>
      <c r="AC273" s="14">
        <v>0.158457334461998</v>
      </c>
      <c r="AD273" s="14">
        <v>0.33120111298099097</v>
      </c>
      <c r="AE273" s="14"/>
      <c r="AF273" s="14">
        <v>0.14010747921007899</v>
      </c>
      <c r="AG273" s="14">
        <v>0.13767575036205801</v>
      </c>
      <c r="AH273" s="14">
        <v>0.10144935784779199</v>
      </c>
      <c r="AI273" s="14">
        <v>0.201757243362094</v>
      </c>
      <c r="AJ273" s="14"/>
      <c r="AK273" s="14">
        <v>0.141933258254891</v>
      </c>
      <c r="AL273" s="14">
        <v>0.135017069012972</v>
      </c>
      <c r="AM273" s="14">
        <v>0.15133164318508499</v>
      </c>
      <c r="AN273" s="14">
        <v>0.131788183830438</v>
      </c>
      <c r="AO273" s="14"/>
      <c r="AP273" s="14">
        <v>0.14330838778791599</v>
      </c>
      <c r="AQ273" s="14">
        <v>0.12082620588908401</v>
      </c>
      <c r="AR273" s="14">
        <v>0.16524161064176299</v>
      </c>
      <c r="AS273" s="14"/>
      <c r="AT273" s="14">
        <v>0.13253390084390601</v>
      </c>
      <c r="AU273" s="14">
        <v>0.16147287065063501</v>
      </c>
      <c r="AV273" s="14"/>
      <c r="AW273" s="14">
        <v>0.14949249811085399</v>
      </c>
      <c r="AX273" s="14">
        <v>0.18094062527988899</v>
      </c>
      <c r="AY273" s="14"/>
      <c r="AZ273" s="14">
        <v>0.118588758312879</v>
      </c>
      <c r="BA273" s="14">
        <v>0.17932079613287599</v>
      </c>
    </row>
    <row r="274" spans="2:53" x14ac:dyDescent="0.35">
      <c r="B274" t="s">
        <v>219</v>
      </c>
      <c r="C274" s="14">
        <v>0.12694062304277301</v>
      </c>
      <c r="D274" s="14">
        <v>0.10129618031771299</v>
      </c>
      <c r="E274" s="14">
        <v>0.150527315346944</v>
      </c>
      <c r="F274" s="14"/>
      <c r="G274" s="14">
        <v>0.20607676514619699</v>
      </c>
      <c r="H274" s="14">
        <v>0.14024941844160599</v>
      </c>
      <c r="I274" s="14">
        <v>0.145260064875565</v>
      </c>
      <c r="J274" s="14">
        <v>0.12334191970829</v>
      </c>
      <c r="K274" s="14">
        <v>8.0019485388825903E-2</v>
      </c>
      <c r="L274" s="14">
        <v>8.3276784259402895E-2</v>
      </c>
      <c r="M274" s="14"/>
      <c r="N274" s="14">
        <v>0.11438982186219</v>
      </c>
      <c r="O274" s="14">
        <v>0.125810055495236</v>
      </c>
      <c r="P274" s="14">
        <v>9.5977261291765606E-2</v>
      </c>
      <c r="Q274" s="14">
        <v>0.16601681322480299</v>
      </c>
      <c r="R274" s="14"/>
      <c r="S274" s="14">
        <v>0.13934289101897901</v>
      </c>
      <c r="T274" s="14">
        <v>0.10486592605313</v>
      </c>
      <c r="U274" s="14">
        <v>9.39528296739848E-2</v>
      </c>
      <c r="V274" s="14">
        <v>0.173612713663229</v>
      </c>
      <c r="W274" s="14">
        <v>0.12090377648154201</v>
      </c>
      <c r="X274" s="14">
        <v>0.104142505793891</v>
      </c>
      <c r="Y274" s="14">
        <v>0.11324877696154501</v>
      </c>
      <c r="Z274" s="14">
        <v>0.19308340382755601</v>
      </c>
      <c r="AA274" s="14">
        <v>0.15829445978567999</v>
      </c>
      <c r="AB274" s="14">
        <v>0.12386232174041301</v>
      </c>
      <c r="AC274" s="14">
        <v>0.112831154114237</v>
      </c>
      <c r="AD274" s="14">
        <v>6.1455395579375099E-2</v>
      </c>
      <c r="AE274" s="14"/>
      <c r="AF274" s="14">
        <v>9.4489772875589406E-2</v>
      </c>
      <c r="AG274" s="14">
        <v>0.13125437093592099</v>
      </c>
      <c r="AH274" s="14">
        <v>0.15256556632021401</v>
      </c>
      <c r="AI274" s="14">
        <v>0.12581562768756199</v>
      </c>
      <c r="AJ274" s="14"/>
      <c r="AK274" s="14">
        <v>7.8708112163509494E-2</v>
      </c>
      <c r="AL274" s="14">
        <v>0.128816927649333</v>
      </c>
      <c r="AM274" s="14">
        <v>0.1019101941503</v>
      </c>
      <c r="AN274" s="14">
        <v>0.15919281932780299</v>
      </c>
      <c r="AO274" s="14"/>
      <c r="AP274" s="14">
        <v>9.7963586272163797E-2</v>
      </c>
      <c r="AQ274" s="14">
        <v>0.11097756004515399</v>
      </c>
      <c r="AR274" s="14">
        <v>9.6625477856296896E-2</v>
      </c>
      <c r="AS274" s="14"/>
      <c r="AT274" s="14">
        <v>0.13114175329354599</v>
      </c>
      <c r="AU274" s="14">
        <v>0.125336945618576</v>
      </c>
      <c r="AV274" s="14"/>
      <c r="AW274" s="14">
        <v>0.12956779268000901</v>
      </c>
      <c r="AX274" s="14">
        <v>0.111862772170415</v>
      </c>
      <c r="AY274" s="14"/>
      <c r="AZ274" s="14">
        <v>9.9336402445312597E-2</v>
      </c>
      <c r="BA274" s="14">
        <v>0.15032951276121301</v>
      </c>
    </row>
    <row r="275" spans="2:53" x14ac:dyDescent="0.35">
      <c r="B275" t="s">
        <v>220</v>
      </c>
      <c r="C275" s="14">
        <v>8.8486959874300095E-2</v>
      </c>
      <c r="D275" s="14">
        <v>0.110298013286329</v>
      </c>
      <c r="E275" s="14">
        <v>6.7523104534619502E-2</v>
      </c>
      <c r="F275" s="14"/>
      <c r="G275" s="14">
        <v>4.3881915495482197E-2</v>
      </c>
      <c r="H275" s="14">
        <v>0.10347602735201</v>
      </c>
      <c r="I275" s="14">
        <v>9.61858224801279E-2</v>
      </c>
      <c r="J275" s="14">
        <v>9.7297771124278301E-2</v>
      </c>
      <c r="K275" s="14">
        <v>0.10137639057693</v>
      </c>
      <c r="L275" s="14">
        <v>8.3741688964661706E-2</v>
      </c>
      <c r="M275" s="14"/>
      <c r="N275" s="14">
        <v>8.8480709129649796E-2</v>
      </c>
      <c r="O275" s="14">
        <v>8.1133351772429196E-2</v>
      </c>
      <c r="P275" s="14">
        <v>9.91866304232525E-2</v>
      </c>
      <c r="Q275" s="14">
        <v>8.4696034132966294E-2</v>
      </c>
      <c r="R275" s="14"/>
      <c r="S275" s="14">
        <v>0.101877880484014</v>
      </c>
      <c r="T275" s="14">
        <v>8.2954708528243395E-2</v>
      </c>
      <c r="U275" s="14">
        <v>4.56787978988255E-2</v>
      </c>
      <c r="V275" s="14">
        <v>0.14074768775820301</v>
      </c>
      <c r="W275" s="14">
        <v>0.12875906016279501</v>
      </c>
      <c r="X275" s="14">
        <v>5.0768309165812597E-2</v>
      </c>
      <c r="Y275" s="14">
        <v>8.9826264161719405E-2</v>
      </c>
      <c r="Z275" s="14">
        <v>5.8651888084875099E-2</v>
      </c>
      <c r="AA275" s="14">
        <v>7.5374450318057604E-2</v>
      </c>
      <c r="AB275" s="14">
        <v>9.4213220039543702E-2</v>
      </c>
      <c r="AC275" s="14">
        <v>0.13226354386011799</v>
      </c>
      <c r="AD275" s="14">
        <v>1.9480158814972299E-2</v>
      </c>
      <c r="AE275" s="14"/>
      <c r="AF275" s="14">
        <v>0.101022351523891</v>
      </c>
      <c r="AG275" s="14">
        <v>8.9344701223273704E-2</v>
      </c>
      <c r="AH275" s="14">
        <v>6.1506519740961801E-2</v>
      </c>
      <c r="AI275" s="14">
        <v>7.7419865911994595E-2</v>
      </c>
      <c r="AJ275" s="14"/>
      <c r="AK275" s="14">
        <v>0.11237876178341499</v>
      </c>
      <c r="AL275" s="14">
        <v>9.4100393580579506E-2</v>
      </c>
      <c r="AM275" s="14">
        <v>7.6077382101212399E-2</v>
      </c>
      <c r="AN275" s="14">
        <v>5.9901896483287698E-2</v>
      </c>
      <c r="AO275" s="14"/>
      <c r="AP275" s="14">
        <v>0.11511519527149799</v>
      </c>
      <c r="AQ275" s="14">
        <v>9.5705656566082098E-2</v>
      </c>
      <c r="AR275" s="14">
        <v>8.9917227818401599E-2</v>
      </c>
      <c r="AS275" s="14"/>
      <c r="AT275" s="14">
        <v>9.7828031380751704E-2</v>
      </c>
      <c r="AU275" s="14">
        <v>8.4227661199560697E-2</v>
      </c>
      <c r="AV275" s="14"/>
      <c r="AW275" s="14">
        <v>8.88838494474503E-2</v>
      </c>
      <c r="AX275" s="14">
        <v>9.3645781349430302E-2</v>
      </c>
      <c r="AY275" s="14"/>
      <c r="AZ275" s="14">
        <v>6.5950108924005102E-2</v>
      </c>
      <c r="BA275" s="14">
        <v>0.107582297835983</v>
      </c>
    </row>
    <row r="276" spans="2:53" x14ac:dyDescent="0.35">
      <c r="B276" t="s">
        <v>221</v>
      </c>
      <c r="C276" s="14">
        <v>7.9721694867340806E-2</v>
      </c>
      <c r="D276" s="14">
        <v>8.3979785096752094E-2</v>
      </c>
      <c r="E276" s="14">
        <v>7.58754497570895E-2</v>
      </c>
      <c r="F276" s="14"/>
      <c r="G276" s="14">
        <v>0.160259357599046</v>
      </c>
      <c r="H276" s="14">
        <v>0.123998563925153</v>
      </c>
      <c r="I276" s="14">
        <v>8.9629811649098098E-2</v>
      </c>
      <c r="J276" s="14">
        <v>6.2377150651834502E-2</v>
      </c>
      <c r="K276" s="14">
        <v>3.1320082597914502E-2</v>
      </c>
      <c r="L276" s="14">
        <v>2.8880016952820501E-2</v>
      </c>
      <c r="M276" s="14"/>
      <c r="N276" s="14">
        <v>9.9404005893259401E-2</v>
      </c>
      <c r="O276" s="14">
        <v>6.4107079772010703E-2</v>
      </c>
      <c r="P276" s="14">
        <v>9.0989307922004894E-2</v>
      </c>
      <c r="Q276" s="14">
        <v>6.6215354286138506E-2</v>
      </c>
      <c r="R276" s="14"/>
      <c r="S276" s="14">
        <v>0.12635642428893201</v>
      </c>
      <c r="T276" s="14">
        <v>7.4795720290203593E-2</v>
      </c>
      <c r="U276" s="14">
        <v>9.7283697029956595E-2</v>
      </c>
      <c r="V276" s="14">
        <v>5.86783525780624E-2</v>
      </c>
      <c r="W276" s="14">
        <v>0.125222773290974</v>
      </c>
      <c r="X276" s="14">
        <v>5.4826019427633203E-2</v>
      </c>
      <c r="Y276" s="14">
        <v>6.9841233928561397E-2</v>
      </c>
      <c r="Z276" s="14">
        <v>4.4684445037484997E-2</v>
      </c>
      <c r="AA276" s="14">
        <v>6.6173108133196198E-2</v>
      </c>
      <c r="AB276" s="14">
        <v>7.2070101748739901E-2</v>
      </c>
      <c r="AC276" s="14">
        <v>2.7180164204806099E-2</v>
      </c>
      <c r="AD276" s="14">
        <v>0.101198456475164</v>
      </c>
      <c r="AE276" s="14"/>
      <c r="AF276" s="14">
        <v>7.1730510637233E-2</v>
      </c>
      <c r="AG276" s="14">
        <v>9.1069583950300195E-2</v>
      </c>
      <c r="AH276" s="14">
        <v>7.7607429185769003E-2</v>
      </c>
      <c r="AI276" s="14">
        <v>6.1941725284061999E-2</v>
      </c>
      <c r="AJ276" s="14"/>
      <c r="AK276" s="14">
        <v>6.5468096655385499E-2</v>
      </c>
      <c r="AL276" s="14">
        <v>9.5666059220528399E-2</v>
      </c>
      <c r="AM276" s="14">
        <v>9.4009792215547505E-2</v>
      </c>
      <c r="AN276" s="14">
        <v>8.1482935164854706E-2</v>
      </c>
      <c r="AO276" s="14"/>
      <c r="AP276" s="14">
        <v>7.5825825599589503E-2</v>
      </c>
      <c r="AQ276" s="14">
        <v>9.6991979538765205E-2</v>
      </c>
      <c r="AR276" s="14">
        <v>7.3112050447997998E-2</v>
      </c>
      <c r="AS276" s="14"/>
      <c r="AT276" s="14">
        <v>0.101940284387934</v>
      </c>
      <c r="AU276" s="14">
        <v>6.8783761651611305E-2</v>
      </c>
      <c r="AV276" s="14"/>
      <c r="AW276" s="14">
        <v>9.2685262760759002E-2</v>
      </c>
      <c r="AX276" s="14">
        <v>4.7025400055967399E-2</v>
      </c>
      <c r="AY276" s="14"/>
      <c r="AZ276" s="14">
        <v>5.6423399185462998E-2</v>
      </c>
      <c r="BA276" s="14">
        <v>9.9462200360228098E-2</v>
      </c>
    </row>
    <row r="277" spans="2:53" x14ac:dyDescent="0.35">
      <c r="B277" t="s">
        <v>222</v>
      </c>
      <c r="C277" s="14">
        <v>5.6977693834096697E-2</v>
      </c>
      <c r="D277" s="14">
        <v>5.0971729563097298E-2</v>
      </c>
      <c r="E277" s="14">
        <v>6.20741751591204E-2</v>
      </c>
      <c r="F277" s="14"/>
      <c r="G277" s="14">
        <v>6.4889482297209894E-2</v>
      </c>
      <c r="H277" s="14">
        <v>0.100716576969271</v>
      </c>
      <c r="I277" s="14">
        <v>6.3056360389472196E-2</v>
      </c>
      <c r="J277" s="14">
        <v>4.5679647980180697E-2</v>
      </c>
      <c r="K277" s="14">
        <v>5.7237569410278299E-2</v>
      </c>
      <c r="L277" s="14">
        <v>2.0121796839409199E-2</v>
      </c>
      <c r="M277" s="14"/>
      <c r="N277" s="14">
        <v>7.0074935860426499E-2</v>
      </c>
      <c r="O277" s="14">
        <v>4.5912930706298503E-2</v>
      </c>
      <c r="P277" s="14">
        <v>6.9926338524500406E-2</v>
      </c>
      <c r="Q277" s="14">
        <v>4.2217439521834703E-2</v>
      </c>
      <c r="R277" s="14"/>
      <c r="S277" s="14">
        <v>6.41893160221432E-2</v>
      </c>
      <c r="T277" s="14">
        <v>6.2903534017667906E-2</v>
      </c>
      <c r="U277" s="14">
        <v>5.7902104363465601E-2</v>
      </c>
      <c r="V277" s="14">
        <v>3.14012851736548E-2</v>
      </c>
      <c r="W277" s="14">
        <v>4.9832669948504597E-2</v>
      </c>
      <c r="X277" s="14">
        <v>7.3568855651075807E-2</v>
      </c>
      <c r="Y277" s="14">
        <v>2.9187422327216099E-2</v>
      </c>
      <c r="Z277" s="14">
        <v>5.7815705593584198E-2</v>
      </c>
      <c r="AA277" s="14">
        <v>6.1411108323499698E-2</v>
      </c>
      <c r="AB277" s="14">
        <v>8.7966978982341196E-2</v>
      </c>
      <c r="AC277" s="14">
        <v>4.7246207900975203E-2</v>
      </c>
      <c r="AD277" s="14">
        <v>1.8742876272827901E-2</v>
      </c>
      <c r="AE277" s="14"/>
      <c r="AF277" s="14">
        <v>5.8073952769744801E-2</v>
      </c>
      <c r="AG277" s="14">
        <v>7.2248509908937206E-2</v>
      </c>
      <c r="AH277" s="14">
        <v>4.5466092399444602E-2</v>
      </c>
      <c r="AI277" s="14">
        <v>5.4672847390246401E-2</v>
      </c>
      <c r="AJ277" s="14"/>
      <c r="AK277" s="14">
        <v>5.5785921909288702E-2</v>
      </c>
      <c r="AL277" s="14">
        <v>7.4811363642624501E-2</v>
      </c>
      <c r="AM277" s="14">
        <v>4.4545266931456898E-2</v>
      </c>
      <c r="AN277" s="14">
        <v>3.9884505772151198E-2</v>
      </c>
      <c r="AO277" s="14"/>
      <c r="AP277" s="14">
        <v>6.0658849471415997E-2</v>
      </c>
      <c r="AQ277" s="14">
        <v>6.8903256988887399E-2</v>
      </c>
      <c r="AR277" s="14">
        <v>5.4472462928591397E-2</v>
      </c>
      <c r="AS277" s="14"/>
      <c r="AT277" s="14">
        <v>7.9898166671699897E-2</v>
      </c>
      <c r="AU277" s="14">
        <v>4.5933132318376597E-2</v>
      </c>
      <c r="AV277" s="14"/>
      <c r="AW277" s="14">
        <v>6.7826606101399706E-2</v>
      </c>
      <c r="AX277" s="14">
        <v>3.4036115868520997E-2</v>
      </c>
      <c r="AY277" s="14"/>
      <c r="AZ277" s="14">
        <v>3.4444787654794397E-2</v>
      </c>
      <c r="BA277" s="14">
        <v>7.60696894150963E-2</v>
      </c>
    </row>
    <row r="278" spans="2:53" x14ac:dyDescent="0.35">
      <c r="B278" t="s">
        <v>71</v>
      </c>
      <c r="C278" s="14">
        <v>3.0350955427000101E-2</v>
      </c>
      <c r="D278" s="14">
        <v>2.7981030094823001E-2</v>
      </c>
      <c r="E278" s="14">
        <v>3.2786553747821599E-2</v>
      </c>
      <c r="F278" s="14"/>
      <c r="G278" s="14">
        <v>2.88581596678795E-2</v>
      </c>
      <c r="H278" s="14">
        <v>5.4881237999956499E-2</v>
      </c>
      <c r="I278" s="14">
        <v>3.6168642909355002E-2</v>
      </c>
      <c r="J278" s="14">
        <v>1.90319879151181E-2</v>
      </c>
      <c r="K278" s="14">
        <v>1.30936149209101E-2</v>
      </c>
      <c r="L278" s="14">
        <v>2.7455224188282199E-2</v>
      </c>
      <c r="M278" s="14"/>
      <c r="N278" s="14">
        <v>2.0306673325324001E-2</v>
      </c>
      <c r="O278" s="14">
        <v>2.1695866232692401E-2</v>
      </c>
      <c r="P278" s="14">
        <v>3.8967281157093199E-2</v>
      </c>
      <c r="Q278" s="14">
        <v>4.3201422156686202E-2</v>
      </c>
      <c r="R278" s="14"/>
      <c r="S278" s="14">
        <v>6.7334201184085299E-3</v>
      </c>
      <c r="T278" s="14">
        <v>2.8601475229705901E-2</v>
      </c>
      <c r="U278" s="14">
        <v>6.1013831331645799E-2</v>
      </c>
      <c r="V278" s="14">
        <v>1.5944073722769E-2</v>
      </c>
      <c r="W278" s="14">
        <v>2.0563138804140499E-2</v>
      </c>
      <c r="X278" s="14">
        <v>3.2264749489811603E-2</v>
      </c>
      <c r="Y278" s="14">
        <v>7.1769331221553004E-2</v>
      </c>
      <c r="Z278" s="14">
        <v>3.54015836628679E-2</v>
      </c>
      <c r="AA278" s="14">
        <v>2.6767231646010099E-2</v>
      </c>
      <c r="AB278" s="14">
        <v>2.05577170857414E-2</v>
      </c>
      <c r="AC278" s="14">
        <v>3.7212510952993397E-2</v>
      </c>
      <c r="AD278" s="14">
        <v>4.0681758011842803E-2</v>
      </c>
      <c r="AE278" s="14"/>
      <c r="AF278" s="14">
        <v>1.5768579880401999E-2</v>
      </c>
      <c r="AG278" s="14">
        <v>2.27816938673512E-2</v>
      </c>
      <c r="AH278" s="14">
        <v>2.6897271647802701E-2</v>
      </c>
      <c r="AI278" s="14">
        <v>4.6157883895073602E-2</v>
      </c>
      <c r="AJ278" s="14"/>
      <c r="AK278" s="14">
        <v>2.2300319991801501E-2</v>
      </c>
      <c r="AL278" s="14">
        <v>2.1235494469580101E-2</v>
      </c>
      <c r="AM278" s="14">
        <v>2.4545741033300299E-2</v>
      </c>
      <c r="AN278" s="14">
        <v>3.9400863407508098E-2</v>
      </c>
      <c r="AO278" s="14"/>
      <c r="AP278" s="14">
        <v>2.4355606646488601E-2</v>
      </c>
      <c r="AQ278" s="14">
        <v>2.3679499879242599E-2</v>
      </c>
      <c r="AR278" s="14">
        <v>1.7797996628958999E-2</v>
      </c>
      <c r="AS278" s="14"/>
      <c r="AT278" s="14">
        <v>1.2804872733606899E-2</v>
      </c>
      <c r="AU278" s="14">
        <v>3.4559092443789803E-2</v>
      </c>
      <c r="AV278" s="14"/>
      <c r="AW278" s="14">
        <v>1.4260809462659301E-2</v>
      </c>
      <c r="AX278" s="14">
        <v>6.6379149058490503E-2</v>
      </c>
      <c r="AY278" s="14"/>
      <c r="AZ278" s="14">
        <v>0</v>
      </c>
      <c r="BA278" s="14">
        <v>5.6067137009634199E-2</v>
      </c>
    </row>
    <row r="279" spans="2:53" x14ac:dyDescent="0.35">
      <c r="B279" t="s">
        <v>223</v>
      </c>
      <c r="C279" s="14">
        <v>2.1636015506718401E-2</v>
      </c>
      <c r="D279" s="14">
        <v>2.70497587283441E-2</v>
      </c>
      <c r="E279" s="14">
        <v>1.6431263973967301E-2</v>
      </c>
      <c r="F279" s="14"/>
      <c r="G279" s="14">
        <v>3.6602706917774602E-3</v>
      </c>
      <c r="H279" s="14">
        <v>1.1188001639977799E-2</v>
      </c>
      <c r="I279" s="14">
        <v>1.1340629387772101E-2</v>
      </c>
      <c r="J279" s="14">
        <v>1.32179783407377E-2</v>
      </c>
      <c r="K279" s="14">
        <v>5.1437697975168499E-2</v>
      </c>
      <c r="L279" s="14">
        <v>3.7182291925315997E-2</v>
      </c>
      <c r="M279" s="14"/>
      <c r="N279" s="14">
        <v>2.38732570092927E-2</v>
      </c>
      <c r="O279" s="14">
        <v>3.4188310382917399E-2</v>
      </c>
      <c r="P279" s="14">
        <v>2.09769405379958E-2</v>
      </c>
      <c r="Q279" s="14">
        <v>5.4234850033067399E-3</v>
      </c>
      <c r="R279" s="14"/>
      <c r="S279" s="14">
        <v>0</v>
      </c>
      <c r="T279" s="14">
        <v>2.80896845733218E-2</v>
      </c>
      <c r="U279" s="14">
        <v>2.27628442729099E-2</v>
      </c>
      <c r="V279" s="14">
        <v>3.1601358267510003E-2</v>
      </c>
      <c r="W279" s="14">
        <v>1.8067084041206299E-2</v>
      </c>
      <c r="X279" s="14">
        <v>1.47159935724663E-2</v>
      </c>
      <c r="Y279" s="14">
        <v>2.87859887644334E-2</v>
      </c>
      <c r="Z279" s="14">
        <v>4.6574894527376502E-2</v>
      </c>
      <c r="AA279" s="14">
        <v>1.8189210522968301E-2</v>
      </c>
      <c r="AB279" s="14">
        <v>2.9932699457968101E-2</v>
      </c>
      <c r="AC279" s="14">
        <v>3.7456659334435198E-2</v>
      </c>
      <c r="AD279" s="14">
        <v>0</v>
      </c>
      <c r="AE279" s="14"/>
      <c r="AF279" s="14">
        <v>3.6160624242171903E-2</v>
      </c>
      <c r="AG279" s="14">
        <v>6.5642468523680799E-3</v>
      </c>
      <c r="AH279" s="14">
        <v>1.9956804259572601E-2</v>
      </c>
      <c r="AI279" s="14">
        <v>2.3256629366266102E-2</v>
      </c>
      <c r="AJ279" s="14"/>
      <c r="AK279" s="14">
        <v>5.0956985581493697E-2</v>
      </c>
      <c r="AL279" s="14">
        <v>8.4773764945910001E-3</v>
      </c>
      <c r="AM279" s="14">
        <v>3.0454392485772599E-2</v>
      </c>
      <c r="AN279" s="14">
        <v>1.56262669658301E-2</v>
      </c>
      <c r="AO279" s="14"/>
      <c r="AP279" s="14">
        <v>3.8943700606287102E-2</v>
      </c>
      <c r="AQ279" s="14">
        <v>4.1802904910595903E-3</v>
      </c>
      <c r="AR279" s="14">
        <v>4.46195196117804E-2</v>
      </c>
      <c r="AS279" s="14"/>
      <c r="AT279" s="14">
        <v>2.6117107475111999E-2</v>
      </c>
      <c r="AU279" s="14">
        <v>1.8241992824050101E-2</v>
      </c>
      <c r="AV279" s="14"/>
      <c r="AW279" s="14">
        <v>2.06142320426945E-2</v>
      </c>
      <c r="AX279" s="14">
        <v>2.5868286683405298E-2</v>
      </c>
      <c r="AY279" s="14"/>
      <c r="AZ279" s="14">
        <v>1.38426383915306E-2</v>
      </c>
      <c r="BA279" s="14">
        <v>2.8239296959197E-2</v>
      </c>
    </row>
    <row r="280" spans="2:53" x14ac:dyDescent="0.35">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row>
    <row r="281" spans="2:53" x14ac:dyDescent="0.35">
      <c r="B281" s="6" t="s">
        <v>235</v>
      </c>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row>
    <row r="282" spans="2:53" x14ac:dyDescent="0.35">
      <c r="B282" s="24" t="s">
        <v>78</v>
      </c>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row>
    <row r="283" spans="2:53" x14ac:dyDescent="0.35">
      <c r="B283" t="s">
        <v>230</v>
      </c>
      <c r="C283" s="14">
        <v>0.133000934588303</v>
      </c>
      <c r="D283" s="14">
        <v>0.15197583901938</v>
      </c>
      <c r="E283" s="14">
        <v>0.11498415186538501</v>
      </c>
      <c r="F283" s="14"/>
      <c r="G283" s="14">
        <v>0.18682761592359801</v>
      </c>
      <c r="H283" s="14">
        <v>0.17841701322447701</v>
      </c>
      <c r="I283" s="14">
        <v>0.16622444177540299</v>
      </c>
      <c r="J283" s="14">
        <v>0.10548174971676499</v>
      </c>
      <c r="K283" s="14">
        <v>0.10279676006043501</v>
      </c>
      <c r="L283" s="14">
        <v>7.5993366512689606E-2</v>
      </c>
      <c r="M283" s="14"/>
      <c r="N283" s="14">
        <v>0.17679428922020701</v>
      </c>
      <c r="O283" s="14">
        <v>0.103927801634407</v>
      </c>
      <c r="P283" s="14">
        <v>0.15289433573797501</v>
      </c>
      <c r="Q283" s="14">
        <v>0.100798553225422</v>
      </c>
      <c r="R283" s="14"/>
      <c r="S283" s="14">
        <v>0.18085527060312201</v>
      </c>
      <c r="T283" s="14">
        <v>0.112778634890512</v>
      </c>
      <c r="U283" s="14">
        <v>0.144477474567454</v>
      </c>
      <c r="V283" s="14">
        <v>0.11649883851005199</v>
      </c>
      <c r="W283" s="14">
        <v>0.122151966588101</v>
      </c>
      <c r="X283" s="14">
        <v>0.16237031732318399</v>
      </c>
      <c r="Y283" s="14">
        <v>0.13089164142186299</v>
      </c>
      <c r="Z283" s="14">
        <v>0.21357527502837501</v>
      </c>
      <c r="AA283" s="14">
        <v>0.10778054182883599</v>
      </c>
      <c r="AB283" s="14">
        <v>6.5121477684098497E-2</v>
      </c>
      <c r="AC283" s="14">
        <v>0.124755519227932</v>
      </c>
      <c r="AD283" s="14">
        <v>0.16180086027405</v>
      </c>
      <c r="AE283" s="14"/>
      <c r="AF283" s="14">
        <v>0.143412554855149</v>
      </c>
      <c r="AG283" s="14">
        <v>0.16905849446190899</v>
      </c>
      <c r="AH283" s="14">
        <v>0.106130115328817</v>
      </c>
      <c r="AI283" s="14">
        <v>9.7071233417197603E-2</v>
      </c>
      <c r="AJ283" s="14"/>
      <c r="AK283" s="14">
        <v>0.14564150714490501</v>
      </c>
      <c r="AL283" s="14">
        <v>0.167537562592976</v>
      </c>
      <c r="AM283" s="14">
        <v>0.148941151926301</v>
      </c>
      <c r="AN283" s="14">
        <v>0.12737360930952499</v>
      </c>
      <c r="AO283" s="14"/>
      <c r="AP283" s="14">
        <v>0.15195253781297499</v>
      </c>
      <c r="AQ283" s="14">
        <v>0.18287659581798099</v>
      </c>
      <c r="AR283" s="14">
        <v>0.152710612852792</v>
      </c>
      <c r="AS283" s="14"/>
      <c r="AT283" s="14">
        <v>0.238797107466548</v>
      </c>
      <c r="AU283" s="14">
        <v>8.0857816054539206E-2</v>
      </c>
      <c r="AV283" s="14"/>
      <c r="AW283" s="14">
        <v>0.17087647216834601</v>
      </c>
      <c r="AX283" s="14">
        <v>6.0957634405703398E-2</v>
      </c>
      <c r="AY283" s="14"/>
      <c r="AZ283" s="14">
        <v>0.127406541121975</v>
      </c>
      <c r="BA283" s="14">
        <v>0.13774103045022201</v>
      </c>
    </row>
    <row r="284" spans="2:53" x14ac:dyDescent="0.35">
      <c r="B284" t="s">
        <v>231</v>
      </c>
      <c r="C284" s="14">
        <v>0.42343684068814003</v>
      </c>
      <c r="D284" s="14">
        <v>0.42927513995442801</v>
      </c>
      <c r="E284" s="14">
        <v>0.41842684887839998</v>
      </c>
      <c r="F284" s="14"/>
      <c r="G284" s="14">
        <v>0.461913502756851</v>
      </c>
      <c r="H284" s="14">
        <v>0.40869811358170499</v>
      </c>
      <c r="I284" s="14">
        <v>0.42783263311962499</v>
      </c>
      <c r="J284" s="14">
        <v>0.427882434382371</v>
      </c>
      <c r="K284" s="14">
        <v>0.40057572271215502</v>
      </c>
      <c r="L284" s="14">
        <v>0.41816851215641898</v>
      </c>
      <c r="M284" s="14"/>
      <c r="N284" s="14">
        <v>0.49365323286722901</v>
      </c>
      <c r="O284" s="14">
        <v>0.42566373792719903</v>
      </c>
      <c r="P284" s="14">
        <v>0.390695664488101</v>
      </c>
      <c r="Q284" s="14">
        <v>0.37264336838253598</v>
      </c>
      <c r="R284" s="14"/>
      <c r="S284" s="14">
        <v>0.44154326054680398</v>
      </c>
      <c r="T284" s="14">
        <v>0.445036961477912</v>
      </c>
      <c r="U284" s="14">
        <v>0.39915607562868799</v>
      </c>
      <c r="V284" s="14">
        <v>0.46572264026722998</v>
      </c>
      <c r="W284" s="14">
        <v>0.42621243867802</v>
      </c>
      <c r="X284" s="14">
        <v>0.34472732352788898</v>
      </c>
      <c r="Y284" s="14">
        <v>0.40054865534026302</v>
      </c>
      <c r="Z284" s="14">
        <v>0.39641428945270601</v>
      </c>
      <c r="AA284" s="14">
        <v>0.50441438727857502</v>
      </c>
      <c r="AB284" s="14">
        <v>0.44347583177531102</v>
      </c>
      <c r="AC284" s="14">
        <v>0.27218949539432202</v>
      </c>
      <c r="AD284" s="14">
        <v>0.40619957456417999</v>
      </c>
      <c r="AE284" s="14"/>
      <c r="AF284" s="14">
        <v>0.43248560973731098</v>
      </c>
      <c r="AG284" s="14">
        <v>0.45525824869692999</v>
      </c>
      <c r="AH284" s="14">
        <v>0.43244050810576801</v>
      </c>
      <c r="AI284" s="14">
        <v>0.399082361041037</v>
      </c>
      <c r="AJ284" s="14"/>
      <c r="AK284" s="14">
        <v>0.45965962304992802</v>
      </c>
      <c r="AL284" s="14">
        <v>0.42099092136187599</v>
      </c>
      <c r="AM284" s="14">
        <v>0.38483577848980499</v>
      </c>
      <c r="AN284" s="14">
        <v>0.42767373535633801</v>
      </c>
      <c r="AO284" s="14"/>
      <c r="AP284" s="14">
        <v>0.44060041583132398</v>
      </c>
      <c r="AQ284" s="14">
        <v>0.447021229873307</v>
      </c>
      <c r="AR284" s="14">
        <v>0.401135908253273</v>
      </c>
      <c r="AS284" s="14"/>
      <c r="AT284" s="14">
        <v>0.54602300841145401</v>
      </c>
      <c r="AU284" s="14">
        <v>0.359379416176208</v>
      </c>
      <c r="AV284" s="14"/>
      <c r="AW284" s="14">
        <v>0.48157180472858802</v>
      </c>
      <c r="AX284" s="14">
        <v>0.30825698670143697</v>
      </c>
      <c r="AY284" s="14"/>
      <c r="AZ284" s="14">
        <v>0.41521173022973801</v>
      </c>
      <c r="BA284" s="14">
        <v>0.430405927199906</v>
      </c>
    </row>
    <row r="285" spans="2:53" x14ac:dyDescent="0.35">
      <c r="B285" t="s">
        <v>232</v>
      </c>
      <c r="C285" s="14">
        <v>0.31099590874765998</v>
      </c>
      <c r="D285" s="14">
        <v>0.316165358020711</v>
      </c>
      <c r="E285" s="14">
        <v>0.30617393437729901</v>
      </c>
      <c r="F285" s="14"/>
      <c r="G285" s="14">
        <v>0.26136400725069497</v>
      </c>
      <c r="H285" s="14">
        <v>0.31325471723475201</v>
      </c>
      <c r="I285" s="14">
        <v>0.27840083739604599</v>
      </c>
      <c r="J285" s="14">
        <v>0.32519689389734902</v>
      </c>
      <c r="K285" s="14">
        <v>0.33066818671819798</v>
      </c>
      <c r="L285" s="14">
        <v>0.34376008518067203</v>
      </c>
      <c r="M285" s="14"/>
      <c r="N285" s="14">
        <v>0.25990211182758799</v>
      </c>
      <c r="O285" s="14">
        <v>0.31746563146388102</v>
      </c>
      <c r="P285" s="14">
        <v>0.32154669973750699</v>
      </c>
      <c r="Q285" s="14">
        <v>0.34678418346442103</v>
      </c>
      <c r="R285" s="14"/>
      <c r="S285" s="14">
        <v>0.279914933522799</v>
      </c>
      <c r="T285" s="14">
        <v>0.31110024531442498</v>
      </c>
      <c r="U285" s="14">
        <v>0.32343985756037202</v>
      </c>
      <c r="V285" s="14">
        <v>0.29745760543525201</v>
      </c>
      <c r="W285" s="14">
        <v>0.29697116384861899</v>
      </c>
      <c r="X285" s="14">
        <v>0.36861881028539001</v>
      </c>
      <c r="Y285" s="14">
        <v>0.29747481654525598</v>
      </c>
      <c r="Z285" s="14">
        <v>0.28841263389882998</v>
      </c>
      <c r="AA285" s="14">
        <v>0.25962573236126002</v>
      </c>
      <c r="AB285" s="14">
        <v>0.33674770756006001</v>
      </c>
      <c r="AC285" s="14">
        <v>0.42655758323505999</v>
      </c>
      <c r="AD285" s="14">
        <v>0.30654889405799002</v>
      </c>
      <c r="AE285" s="14"/>
      <c r="AF285" s="14">
        <v>0.30667280394978502</v>
      </c>
      <c r="AG285" s="14">
        <v>0.26202982275100001</v>
      </c>
      <c r="AH285" s="14">
        <v>0.32305401066436501</v>
      </c>
      <c r="AI285" s="14">
        <v>0.313734276153536</v>
      </c>
      <c r="AJ285" s="14"/>
      <c r="AK285" s="14">
        <v>0.30023764423154398</v>
      </c>
      <c r="AL285" s="14">
        <v>0.29491905146921299</v>
      </c>
      <c r="AM285" s="14">
        <v>0.342255027854583</v>
      </c>
      <c r="AN285" s="14">
        <v>0.27798949545545498</v>
      </c>
      <c r="AO285" s="14"/>
      <c r="AP285" s="14">
        <v>0.30578530051327601</v>
      </c>
      <c r="AQ285" s="14">
        <v>0.26388779664892797</v>
      </c>
      <c r="AR285" s="14">
        <v>0.32261881264305903</v>
      </c>
      <c r="AS285" s="14"/>
      <c r="AT285" s="14">
        <v>0.18949293416902299</v>
      </c>
      <c r="AU285" s="14">
        <v>0.37336520645784199</v>
      </c>
      <c r="AV285" s="14"/>
      <c r="AW285" s="14">
        <v>0.276598993380402</v>
      </c>
      <c r="AX285" s="14">
        <v>0.30712436540307902</v>
      </c>
      <c r="AY285" s="14"/>
      <c r="AZ285" s="14">
        <v>0.331485326045446</v>
      </c>
      <c r="BA285" s="14">
        <v>0.29363534897814803</v>
      </c>
    </row>
    <row r="286" spans="2:53" x14ac:dyDescent="0.35">
      <c r="B286" t="s">
        <v>233</v>
      </c>
      <c r="C286" s="14">
        <v>0.13256631597589599</v>
      </c>
      <c r="D286" s="14">
        <v>0.102583663005481</v>
      </c>
      <c r="E286" s="14">
        <v>0.16041506487891599</v>
      </c>
      <c r="F286" s="14"/>
      <c r="G286" s="14">
        <v>8.9894874068856698E-2</v>
      </c>
      <c r="H286" s="14">
        <v>9.9630155959065506E-2</v>
      </c>
      <c r="I286" s="14">
        <v>0.127542087708926</v>
      </c>
      <c r="J286" s="14">
        <v>0.14143892200351499</v>
      </c>
      <c r="K286" s="14">
        <v>0.16595933050921199</v>
      </c>
      <c r="L286" s="14">
        <v>0.16207803615021901</v>
      </c>
      <c r="M286" s="14"/>
      <c r="N286" s="14">
        <v>6.9650366084975504E-2</v>
      </c>
      <c r="O286" s="14">
        <v>0.152942828974514</v>
      </c>
      <c r="P286" s="14">
        <v>0.134863300036417</v>
      </c>
      <c r="Q286" s="14">
        <v>0.179773894927621</v>
      </c>
      <c r="R286" s="14"/>
      <c r="S286" s="14">
        <v>9.76865353272756E-2</v>
      </c>
      <c r="T286" s="14">
        <v>0.13108415831715101</v>
      </c>
      <c r="U286" s="14">
        <v>0.13292659224348599</v>
      </c>
      <c r="V286" s="14">
        <v>0.120320915787466</v>
      </c>
      <c r="W286" s="14">
        <v>0.15466443088526</v>
      </c>
      <c r="X286" s="14">
        <v>0.124283548863537</v>
      </c>
      <c r="Y286" s="14">
        <v>0.17108488669261701</v>
      </c>
      <c r="Z286" s="14">
        <v>0.101597801620089</v>
      </c>
      <c r="AA286" s="14">
        <v>0.12817933853132801</v>
      </c>
      <c r="AB286" s="14">
        <v>0.15465498298052999</v>
      </c>
      <c r="AC286" s="14">
        <v>0.176497402142686</v>
      </c>
      <c r="AD286" s="14">
        <v>0.12545067110378</v>
      </c>
      <c r="AE286" s="14"/>
      <c r="AF286" s="14">
        <v>0.117429031457754</v>
      </c>
      <c r="AG286" s="14">
        <v>0.11365343409016</v>
      </c>
      <c r="AH286" s="14">
        <v>0.13837536590104901</v>
      </c>
      <c r="AI286" s="14">
        <v>0.190112129388229</v>
      </c>
      <c r="AJ286" s="14"/>
      <c r="AK286" s="14">
        <v>9.4461225573622604E-2</v>
      </c>
      <c r="AL286" s="14">
        <v>0.116552464575934</v>
      </c>
      <c r="AM286" s="14">
        <v>0.12396804172931</v>
      </c>
      <c r="AN286" s="14">
        <v>0.16696315987868199</v>
      </c>
      <c r="AO286" s="14"/>
      <c r="AP286" s="14">
        <v>0.101661745842425</v>
      </c>
      <c r="AQ286" s="14">
        <v>0.106214377659784</v>
      </c>
      <c r="AR286" s="14">
        <v>0.123534666250876</v>
      </c>
      <c r="AS286" s="14"/>
      <c r="AT286" s="14">
        <v>2.5686949952975002E-2</v>
      </c>
      <c r="AU286" s="14">
        <v>0.186397561311411</v>
      </c>
      <c r="AV286" s="14"/>
      <c r="AW286" s="14">
        <v>7.0952729722664296E-2</v>
      </c>
      <c r="AX286" s="14">
        <v>0.32366101348977999</v>
      </c>
      <c r="AY286" s="14"/>
      <c r="AZ286" s="14">
        <v>0.12589640260284099</v>
      </c>
      <c r="BA286" s="14">
        <v>0.13821769337172399</v>
      </c>
    </row>
    <row r="287" spans="2:53" x14ac:dyDescent="0.35">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row>
    <row r="288" spans="2:53" x14ac:dyDescent="0.35">
      <c r="B288" s="6" t="s">
        <v>236</v>
      </c>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row>
    <row r="289" spans="2:53" x14ac:dyDescent="0.35">
      <c r="B289" s="24" t="s">
        <v>78</v>
      </c>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row>
    <row r="290" spans="2:53" x14ac:dyDescent="0.35">
      <c r="B290" t="s">
        <v>230</v>
      </c>
      <c r="C290" s="14">
        <v>0.14842661556901099</v>
      </c>
      <c r="D290" s="14">
        <v>0.166856323174572</v>
      </c>
      <c r="E290" s="14">
        <v>0.131003460415622</v>
      </c>
      <c r="F290" s="14"/>
      <c r="G290" s="14">
        <v>0.137122479845567</v>
      </c>
      <c r="H290" s="14">
        <v>0.19742685596852799</v>
      </c>
      <c r="I290" s="14">
        <v>0.19160814437231499</v>
      </c>
      <c r="J290" s="14">
        <v>0.10651544103037699</v>
      </c>
      <c r="K290" s="14">
        <v>0.12009478340291101</v>
      </c>
      <c r="L290" s="14">
        <v>0.13405826759258499</v>
      </c>
      <c r="M290" s="14"/>
      <c r="N290" s="14">
        <v>0.23299031170992501</v>
      </c>
      <c r="O290" s="14">
        <v>0.13318128560234599</v>
      </c>
      <c r="P290" s="14">
        <v>0.136894734885738</v>
      </c>
      <c r="Q290" s="14">
        <v>8.3780073643284894E-2</v>
      </c>
      <c r="R290" s="14"/>
      <c r="S290" s="14">
        <v>0.205593731549401</v>
      </c>
      <c r="T290" s="14">
        <v>0.15345421886760199</v>
      </c>
      <c r="U290" s="14">
        <v>0.15344836593656599</v>
      </c>
      <c r="V290" s="14">
        <v>9.4539475151360602E-2</v>
      </c>
      <c r="W290" s="14">
        <v>0.16352862078181099</v>
      </c>
      <c r="X290" s="14">
        <v>0.154579959543825</v>
      </c>
      <c r="Y290" s="14">
        <v>0.120080714001516</v>
      </c>
      <c r="Z290" s="14">
        <v>0.18785176088760899</v>
      </c>
      <c r="AA290" s="14">
        <v>0.163588877471285</v>
      </c>
      <c r="AB290" s="14">
        <v>8.5980847291068793E-2</v>
      </c>
      <c r="AC290" s="14">
        <v>0.14230708253771601</v>
      </c>
      <c r="AD290" s="14">
        <v>0.119356989537418</v>
      </c>
      <c r="AE290" s="14"/>
      <c r="AF290" s="14">
        <v>0.172323173329858</v>
      </c>
      <c r="AG290" s="14">
        <v>0.17252771321450999</v>
      </c>
      <c r="AH290" s="14">
        <v>0.19059790214675401</v>
      </c>
      <c r="AI290" s="14">
        <v>7.4233784744855702E-2</v>
      </c>
      <c r="AJ290" s="14"/>
      <c r="AK290" s="14">
        <v>0.191293406512206</v>
      </c>
      <c r="AL290" s="14">
        <v>0.17078416180928699</v>
      </c>
      <c r="AM290" s="14">
        <v>0.162850104411598</v>
      </c>
      <c r="AN290" s="14">
        <v>0.170153484787155</v>
      </c>
      <c r="AO290" s="14"/>
      <c r="AP290" s="14">
        <v>0.17729620070009899</v>
      </c>
      <c r="AQ290" s="14">
        <v>0.18390722679226901</v>
      </c>
      <c r="AR290" s="14">
        <v>0.163151444588926</v>
      </c>
      <c r="AS290" s="14"/>
      <c r="AT290" s="14">
        <v>0.29748762699698</v>
      </c>
      <c r="AU290" s="14">
        <v>7.2554707963500706E-2</v>
      </c>
      <c r="AV290" s="14"/>
      <c r="AW290" s="14">
        <v>0.18943852245877199</v>
      </c>
      <c r="AX290" s="14">
        <v>6.3339947076981706E-2</v>
      </c>
      <c r="AY290" s="14"/>
      <c r="AZ290" s="14">
        <v>0.146527804245765</v>
      </c>
      <c r="BA290" s="14">
        <v>0.150035466957469</v>
      </c>
    </row>
    <row r="291" spans="2:53" x14ac:dyDescent="0.35">
      <c r="B291" t="s">
        <v>231</v>
      </c>
      <c r="C291" s="14">
        <v>0.39368229409139799</v>
      </c>
      <c r="D291" s="14">
        <v>0.41546685651481802</v>
      </c>
      <c r="E291" s="14">
        <v>0.37197477209124402</v>
      </c>
      <c r="F291" s="14"/>
      <c r="G291" s="14">
        <v>0.42195459500422999</v>
      </c>
      <c r="H291" s="14">
        <v>0.39496854637449902</v>
      </c>
      <c r="I291" s="14">
        <v>0.38682066120457098</v>
      </c>
      <c r="J291" s="14">
        <v>0.40690470664088002</v>
      </c>
      <c r="K291" s="14">
        <v>0.42000372702885902</v>
      </c>
      <c r="L291" s="14">
        <v>0.35093425568598002</v>
      </c>
      <c r="M291" s="14"/>
      <c r="N291" s="14">
        <v>0.44416924077222403</v>
      </c>
      <c r="O291" s="14">
        <v>0.38827794114798803</v>
      </c>
      <c r="P291" s="14">
        <v>0.39351788240553798</v>
      </c>
      <c r="Q291" s="14">
        <v>0.344728222401325</v>
      </c>
      <c r="R291" s="14"/>
      <c r="S291" s="14">
        <v>0.41450496240390999</v>
      </c>
      <c r="T291" s="14">
        <v>0.39272106708919302</v>
      </c>
      <c r="U291" s="14">
        <v>0.38498008828113001</v>
      </c>
      <c r="V291" s="14">
        <v>0.43159362967908499</v>
      </c>
      <c r="W291" s="14">
        <v>0.37678931402278398</v>
      </c>
      <c r="X291" s="14">
        <v>0.39234929187017997</v>
      </c>
      <c r="Y291" s="14">
        <v>0.39551844822645699</v>
      </c>
      <c r="Z291" s="14">
        <v>0.41248504299506999</v>
      </c>
      <c r="AA291" s="14">
        <v>0.37632791175973901</v>
      </c>
      <c r="AB291" s="14">
        <v>0.40667614955076797</v>
      </c>
      <c r="AC291" s="14">
        <v>0.31110480530552698</v>
      </c>
      <c r="AD291" s="14">
        <v>0.38641874458237702</v>
      </c>
      <c r="AE291" s="14"/>
      <c r="AF291" s="14">
        <v>0.402441867245868</v>
      </c>
      <c r="AG291" s="14">
        <v>0.43064967835839302</v>
      </c>
      <c r="AH291" s="14">
        <v>0.37991230375727703</v>
      </c>
      <c r="AI291" s="14">
        <v>0.39751962244176597</v>
      </c>
      <c r="AJ291" s="14"/>
      <c r="AK291" s="14">
        <v>0.44071669148771098</v>
      </c>
      <c r="AL291" s="14">
        <v>0.39470669215306198</v>
      </c>
      <c r="AM291" s="14">
        <v>0.35171288896168901</v>
      </c>
      <c r="AN291" s="14">
        <v>0.42499785514139599</v>
      </c>
      <c r="AO291" s="14"/>
      <c r="AP291" s="14">
        <v>0.43465312911495202</v>
      </c>
      <c r="AQ291" s="14">
        <v>0.42702495769001297</v>
      </c>
      <c r="AR291" s="14">
        <v>0.36274551417360201</v>
      </c>
      <c r="AS291" s="14"/>
      <c r="AT291" s="14">
        <v>0.52781591278920303</v>
      </c>
      <c r="AU291" s="14">
        <v>0.32604976390116203</v>
      </c>
      <c r="AV291" s="14"/>
      <c r="AW291" s="14">
        <v>0.45808098458966401</v>
      </c>
      <c r="AX291" s="14">
        <v>0.26905130284189999</v>
      </c>
      <c r="AY291" s="14"/>
      <c r="AZ291" s="14">
        <v>0.40023292942637101</v>
      </c>
      <c r="BA291" s="14">
        <v>0.38813198025824802</v>
      </c>
    </row>
    <row r="292" spans="2:53" x14ac:dyDescent="0.35">
      <c r="B292" t="s">
        <v>232</v>
      </c>
      <c r="C292" s="14">
        <v>0.30197861489614802</v>
      </c>
      <c r="D292" s="14">
        <v>0.29777904179249798</v>
      </c>
      <c r="E292" s="14">
        <v>0.306298769929646</v>
      </c>
      <c r="F292" s="14"/>
      <c r="G292" s="14">
        <v>0.32784800131719599</v>
      </c>
      <c r="H292" s="14">
        <v>0.28601364052261902</v>
      </c>
      <c r="I292" s="14">
        <v>0.269834084646487</v>
      </c>
      <c r="J292" s="14">
        <v>0.33039956557407002</v>
      </c>
      <c r="K292" s="14">
        <v>0.28184991055638098</v>
      </c>
      <c r="L292" s="14">
        <v>0.31444219905058302</v>
      </c>
      <c r="M292" s="14"/>
      <c r="N292" s="14">
        <v>0.23786470624103401</v>
      </c>
      <c r="O292" s="14">
        <v>0.312089063178693</v>
      </c>
      <c r="P292" s="14">
        <v>0.32371427296430499</v>
      </c>
      <c r="Q292" s="14">
        <v>0.33816649825242301</v>
      </c>
      <c r="R292" s="14"/>
      <c r="S292" s="14">
        <v>0.26144396083479499</v>
      </c>
      <c r="T292" s="14">
        <v>0.29706713977732402</v>
      </c>
      <c r="U292" s="14">
        <v>0.31233688606610099</v>
      </c>
      <c r="V292" s="14">
        <v>0.32688503434093302</v>
      </c>
      <c r="W292" s="14">
        <v>0.28562797851924798</v>
      </c>
      <c r="X292" s="14">
        <v>0.31337717094059597</v>
      </c>
      <c r="Y292" s="14">
        <v>0.29714515483616699</v>
      </c>
      <c r="Z292" s="14">
        <v>0.28689067937936802</v>
      </c>
      <c r="AA292" s="14">
        <v>0.29685927477117302</v>
      </c>
      <c r="AB292" s="14">
        <v>0.33289189538811498</v>
      </c>
      <c r="AC292" s="14">
        <v>0.30237236684165703</v>
      </c>
      <c r="AD292" s="14">
        <v>0.37290975542877902</v>
      </c>
      <c r="AE292" s="14"/>
      <c r="AF292" s="14">
        <v>0.27223228337338401</v>
      </c>
      <c r="AG292" s="14">
        <v>0.25853578434778002</v>
      </c>
      <c r="AH292" s="14">
        <v>0.274935521169337</v>
      </c>
      <c r="AI292" s="14">
        <v>0.35596107135059801</v>
      </c>
      <c r="AJ292" s="14"/>
      <c r="AK292" s="14">
        <v>0.23996966301869399</v>
      </c>
      <c r="AL292" s="14">
        <v>0.28448153458583902</v>
      </c>
      <c r="AM292" s="14">
        <v>0.33478387575176899</v>
      </c>
      <c r="AN292" s="14">
        <v>0.226644151597585</v>
      </c>
      <c r="AO292" s="14"/>
      <c r="AP292" s="14">
        <v>0.25919462099028301</v>
      </c>
      <c r="AQ292" s="14">
        <v>0.26219794639114902</v>
      </c>
      <c r="AR292" s="14">
        <v>0.32533329114237097</v>
      </c>
      <c r="AS292" s="14"/>
      <c r="AT292" s="14">
        <v>0.15448725296441901</v>
      </c>
      <c r="AU292" s="14">
        <v>0.378660782731705</v>
      </c>
      <c r="AV292" s="14"/>
      <c r="AW292" s="14">
        <v>0.26622391840686199</v>
      </c>
      <c r="AX292" s="14">
        <v>0.32183077641965402</v>
      </c>
      <c r="AY292" s="14"/>
      <c r="AZ292" s="14">
        <v>0.30505841304054498</v>
      </c>
      <c r="BA292" s="14">
        <v>0.29936912049292702</v>
      </c>
    </row>
    <row r="293" spans="2:53" x14ac:dyDescent="0.35">
      <c r="B293" t="s">
        <v>233</v>
      </c>
      <c r="C293" s="14">
        <v>0.155912475443443</v>
      </c>
      <c r="D293" s="14">
        <v>0.119897778518111</v>
      </c>
      <c r="E293" s="14">
        <v>0.19072299756348801</v>
      </c>
      <c r="F293" s="14"/>
      <c r="G293" s="14">
        <v>0.113074923833008</v>
      </c>
      <c r="H293" s="14">
        <v>0.121590957134354</v>
      </c>
      <c r="I293" s="14">
        <v>0.15173710977662799</v>
      </c>
      <c r="J293" s="14">
        <v>0.15618028675467299</v>
      </c>
      <c r="K293" s="14">
        <v>0.17805157901185001</v>
      </c>
      <c r="L293" s="14">
        <v>0.200565277670852</v>
      </c>
      <c r="M293" s="14"/>
      <c r="N293" s="14">
        <v>8.4975741276817202E-2</v>
      </c>
      <c r="O293" s="14">
        <v>0.16645171007097301</v>
      </c>
      <c r="P293" s="14">
        <v>0.145873109744419</v>
      </c>
      <c r="Q293" s="14">
        <v>0.233325205702968</v>
      </c>
      <c r="R293" s="14"/>
      <c r="S293" s="14">
        <v>0.11845734521189499</v>
      </c>
      <c r="T293" s="14">
        <v>0.15675757426588099</v>
      </c>
      <c r="U293" s="14">
        <v>0.14923465971620301</v>
      </c>
      <c r="V293" s="14">
        <v>0.146981860828621</v>
      </c>
      <c r="W293" s="14">
        <v>0.17405408667615699</v>
      </c>
      <c r="X293" s="14">
        <v>0.1396935776454</v>
      </c>
      <c r="Y293" s="14">
        <v>0.18725568293586001</v>
      </c>
      <c r="Z293" s="14">
        <v>0.11277251673795199</v>
      </c>
      <c r="AA293" s="14">
        <v>0.16322393599780399</v>
      </c>
      <c r="AB293" s="14">
        <v>0.17445110777004699</v>
      </c>
      <c r="AC293" s="14">
        <v>0.24421574531510101</v>
      </c>
      <c r="AD293" s="14">
        <v>0.12131451045142599</v>
      </c>
      <c r="AE293" s="14"/>
      <c r="AF293" s="14">
        <v>0.15300267605088999</v>
      </c>
      <c r="AG293" s="14">
        <v>0.138286824079317</v>
      </c>
      <c r="AH293" s="14">
        <v>0.15455427292663201</v>
      </c>
      <c r="AI293" s="14">
        <v>0.17228552146278001</v>
      </c>
      <c r="AJ293" s="14"/>
      <c r="AK293" s="14">
        <v>0.12802023898138901</v>
      </c>
      <c r="AL293" s="14">
        <v>0.15002761145181201</v>
      </c>
      <c r="AM293" s="14">
        <v>0.150653130874945</v>
      </c>
      <c r="AN293" s="14">
        <v>0.17820450847386499</v>
      </c>
      <c r="AO293" s="14"/>
      <c r="AP293" s="14">
        <v>0.12885604919466601</v>
      </c>
      <c r="AQ293" s="14">
        <v>0.126869869126569</v>
      </c>
      <c r="AR293" s="14">
        <v>0.14876975009510199</v>
      </c>
      <c r="AS293" s="14"/>
      <c r="AT293" s="14">
        <v>2.0209207249397801E-2</v>
      </c>
      <c r="AU293" s="14">
        <v>0.222734745403633</v>
      </c>
      <c r="AV293" s="14"/>
      <c r="AW293" s="14">
        <v>8.62565745447023E-2</v>
      </c>
      <c r="AX293" s="14">
        <v>0.34577797366146401</v>
      </c>
      <c r="AY293" s="14"/>
      <c r="AZ293" s="14">
        <v>0.148180853287318</v>
      </c>
      <c r="BA293" s="14">
        <v>0.16246343229135601</v>
      </c>
    </row>
    <row r="294" spans="2:53" x14ac:dyDescent="0.35">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row>
    <row r="295" spans="2:53" x14ac:dyDescent="0.35">
      <c r="B295" s="6" t="s">
        <v>237</v>
      </c>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row>
    <row r="296" spans="2:53" x14ac:dyDescent="0.35">
      <c r="B296" s="24" t="s">
        <v>78</v>
      </c>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row>
    <row r="297" spans="2:53" x14ac:dyDescent="0.35">
      <c r="B297" t="s">
        <v>230</v>
      </c>
      <c r="C297" s="14">
        <v>8.8011341167685095E-2</v>
      </c>
      <c r="D297" s="14">
        <v>0.10751234585335601</v>
      </c>
      <c r="E297" s="14">
        <v>6.9302915642532895E-2</v>
      </c>
      <c r="F297" s="14"/>
      <c r="G297" s="14">
        <v>0.113035060192326</v>
      </c>
      <c r="H297" s="14">
        <v>0.15798267292316401</v>
      </c>
      <c r="I297" s="14">
        <v>0.137922200160082</v>
      </c>
      <c r="J297" s="14">
        <v>6.4512890567692396E-2</v>
      </c>
      <c r="K297" s="14">
        <v>2.9825885430384301E-2</v>
      </c>
      <c r="L297" s="14">
        <v>3.2144314304218297E-2</v>
      </c>
      <c r="M297" s="14"/>
      <c r="N297" s="14">
        <v>0.12618020097042101</v>
      </c>
      <c r="O297" s="14">
        <v>7.3233111950514698E-2</v>
      </c>
      <c r="P297" s="14">
        <v>0.101074524163785</v>
      </c>
      <c r="Q297" s="14">
        <v>4.84362629320736E-2</v>
      </c>
      <c r="R297" s="14"/>
      <c r="S297" s="14">
        <v>0.154518708468042</v>
      </c>
      <c r="T297" s="14">
        <v>5.43500460777957E-2</v>
      </c>
      <c r="U297" s="14">
        <v>9.6854924932638503E-2</v>
      </c>
      <c r="V297" s="14">
        <v>7.9001473474845402E-2</v>
      </c>
      <c r="W297" s="14">
        <v>0.11772212462581701</v>
      </c>
      <c r="X297" s="14">
        <v>8.7091200115924805E-2</v>
      </c>
      <c r="Y297" s="14">
        <v>8.0959772946586198E-2</v>
      </c>
      <c r="Z297" s="14">
        <v>8.0560239321753296E-2</v>
      </c>
      <c r="AA297" s="14">
        <v>9.92753084231352E-2</v>
      </c>
      <c r="AB297" s="14">
        <v>3.34466585959989E-2</v>
      </c>
      <c r="AC297" s="14">
        <v>5.7437969515742801E-2</v>
      </c>
      <c r="AD297" s="14">
        <v>6.1778978787165602E-2</v>
      </c>
      <c r="AE297" s="14"/>
      <c r="AF297" s="14">
        <v>9.1858066218343401E-2</v>
      </c>
      <c r="AG297" s="14">
        <v>0.11983699930621999</v>
      </c>
      <c r="AH297" s="14">
        <v>9.7037040400090799E-2</v>
      </c>
      <c r="AI297" s="14">
        <v>5.1275754806776402E-2</v>
      </c>
      <c r="AJ297" s="14"/>
      <c r="AK297" s="14">
        <v>0.120568736712731</v>
      </c>
      <c r="AL297" s="14">
        <v>0.110964875534536</v>
      </c>
      <c r="AM297" s="14">
        <v>7.6726874040879994E-2</v>
      </c>
      <c r="AN297" s="14">
        <v>9.0099308390545904E-2</v>
      </c>
      <c r="AO297" s="14"/>
      <c r="AP297" s="14">
        <v>0.11133084861845401</v>
      </c>
      <c r="AQ297" s="14">
        <v>0.12807946645380699</v>
      </c>
      <c r="AR297" s="14">
        <v>7.5658044851774894E-2</v>
      </c>
      <c r="AS297" s="14"/>
      <c r="AT297" s="14">
        <v>0.178510976880244</v>
      </c>
      <c r="AU297" s="14">
        <v>4.0516802633575703E-2</v>
      </c>
      <c r="AV297" s="14"/>
      <c r="AW297" s="14">
        <v>0.11140324788452199</v>
      </c>
      <c r="AX297" s="14">
        <v>4.5380499976657399E-2</v>
      </c>
      <c r="AY297" s="14"/>
      <c r="AZ297" s="14">
        <v>7.0504145378146393E-2</v>
      </c>
      <c r="BA297" s="14">
        <v>0.10284508262960899</v>
      </c>
    </row>
    <row r="298" spans="2:53" x14ac:dyDescent="0.35">
      <c r="B298" t="s">
        <v>231</v>
      </c>
      <c r="C298" s="14">
        <v>0.27649683812681602</v>
      </c>
      <c r="D298" s="14">
        <v>0.29346900768064799</v>
      </c>
      <c r="E298" s="14">
        <v>0.26002727110642498</v>
      </c>
      <c r="F298" s="14"/>
      <c r="G298" s="14">
        <v>0.40294208268009202</v>
      </c>
      <c r="H298" s="14">
        <v>0.33008440722657201</v>
      </c>
      <c r="I298" s="14">
        <v>0.28288637975400699</v>
      </c>
      <c r="J298" s="14">
        <v>0.26026857813946602</v>
      </c>
      <c r="K298" s="14">
        <v>0.224366763525507</v>
      </c>
      <c r="L298" s="14">
        <v>0.192066098579838</v>
      </c>
      <c r="M298" s="14"/>
      <c r="N298" s="14">
        <v>0.29806703430738801</v>
      </c>
      <c r="O298" s="14">
        <v>0.267261588175564</v>
      </c>
      <c r="P298" s="14">
        <v>0.25322289769508799</v>
      </c>
      <c r="Q298" s="14">
        <v>0.28291242681787199</v>
      </c>
      <c r="R298" s="14"/>
      <c r="S298" s="14">
        <v>0.31350348880382201</v>
      </c>
      <c r="T298" s="14">
        <v>0.28129051235640901</v>
      </c>
      <c r="U298" s="14">
        <v>0.29835015544106402</v>
      </c>
      <c r="V298" s="14">
        <v>0.243813477457587</v>
      </c>
      <c r="W298" s="14">
        <v>0.22356851138560899</v>
      </c>
      <c r="X298" s="14">
        <v>0.27608622546932998</v>
      </c>
      <c r="Y298" s="14">
        <v>0.30404053807533099</v>
      </c>
      <c r="Z298" s="14">
        <v>0.35893293943231103</v>
      </c>
      <c r="AA298" s="14">
        <v>0.27868615492758703</v>
      </c>
      <c r="AB298" s="14">
        <v>0.23104254744327499</v>
      </c>
      <c r="AC298" s="14">
        <v>0.20115540076709301</v>
      </c>
      <c r="AD298" s="14">
        <v>0.31943726952510298</v>
      </c>
      <c r="AE298" s="14"/>
      <c r="AF298" s="14">
        <v>0.261105157337363</v>
      </c>
      <c r="AG298" s="14">
        <v>0.33071953893142902</v>
      </c>
      <c r="AH298" s="14">
        <v>0.159349068551493</v>
      </c>
      <c r="AI298" s="14">
        <v>0.28654026994499598</v>
      </c>
      <c r="AJ298" s="14"/>
      <c r="AK298" s="14">
        <v>0.272812726208148</v>
      </c>
      <c r="AL298" s="14">
        <v>0.31516386648342598</v>
      </c>
      <c r="AM298" s="14">
        <v>0.26727604161807</v>
      </c>
      <c r="AN298" s="14">
        <v>0.20695725139434401</v>
      </c>
      <c r="AO298" s="14"/>
      <c r="AP298" s="14">
        <v>0.266065645905051</v>
      </c>
      <c r="AQ298" s="14">
        <v>0.331613128137899</v>
      </c>
      <c r="AR298" s="14">
        <v>0.26463851610252698</v>
      </c>
      <c r="AS298" s="14"/>
      <c r="AT298" s="14">
        <v>0.39480205790281098</v>
      </c>
      <c r="AU298" s="14">
        <v>0.21444505483543899</v>
      </c>
      <c r="AV298" s="14"/>
      <c r="AW298" s="14">
        <v>0.333172579560364</v>
      </c>
      <c r="AX298" s="14">
        <v>0.168314176389953</v>
      </c>
      <c r="AY298" s="14"/>
      <c r="AZ298" s="14">
        <v>0.25310246001417003</v>
      </c>
      <c r="BA298" s="14">
        <v>0.29631875368412502</v>
      </c>
    </row>
    <row r="299" spans="2:53" x14ac:dyDescent="0.35">
      <c r="B299" t="s">
        <v>232</v>
      </c>
      <c r="C299" s="14">
        <v>0.37666707314947101</v>
      </c>
      <c r="D299" s="14">
        <v>0.37406239313045597</v>
      </c>
      <c r="E299" s="14">
        <v>0.38069882423655999</v>
      </c>
      <c r="F299" s="14"/>
      <c r="G299" s="14">
        <v>0.321584593052398</v>
      </c>
      <c r="H299" s="14">
        <v>0.34360850379847502</v>
      </c>
      <c r="I299" s="14">
        <v>0.35518052569495601</v>
      </c>
      <c r="J299" s="14">
        <v>0.380829039796452</v>
      </c>
      <c r="K299" s="14">
        <v>0.43579237876177501</v>
      </c>
      <c r="L299" s="14">
        <v>0.414356022813612</v>
      </c>
      <c r="M299" s="14"/>
      <c r="N299" s="14">
        <v>0.38407991426404797</v>
      </c>
      <c r="O299" s="14">
        <v>0.36771715245943698</v>
      </c>
      <c r="P299" s="14">
        <v>0.40215136794873502</v>
      </c>
      <c r="Q299" s="14">
        <v>0.35527940891929999</v>
      </c>
      <c r="R299" s="14"/>
      <c r="S299" s="14">
        <v>0.35154323483190097</v>
      </c>
      <c r="T299" s="14">
        <v>0.39578445988900701</v>
      </c>
      <c r="U299" s="14">
        <v>0.35313117205490202</v>
      </c>
      <c r="V299" s="14">
        <v>0.47263348415772</v>
      </c>
      <c r="W299" s="14">
        <v>0.38437689347214998</v>
      </c>
      <c r="X299" s="14">
        <v>0.387519945665798</v>
      </c>
      <c r="Y299" s="14">
        <v>0.33127760756045099</v>
      </c>
      <c r="Z299" s="14">
        <v>0.313046634772432</v>
      </c>
      <c r="AA299" s="14">
        <v>0.34080633321292197</v>
      </c>
      <c r="AB299" s="14">
        <v>0.41212231383274001</v>
      </c>
      <c r="AC299" s="14">
        <v>0.38703705221474499</v>
      </c>
      <c r="AD299" s="14">
        <v>0.348567333036577</v>
      </c>
      <c r="AE299" s="14"/>
      <c r="AF299" s="14">
        <v>0.38704448611685499</v>
      </c>
      <c r="AG299" s="14">
        <v>0.336923614146313</v>
      </c>
      <c r="AH299" s="14">
        <v>0.46740864042730101</v>
      </c>
      <c r="AI299" s="14">
        <v>0.36427111711913102</v>
      </c>
      <c r="AJ299" s="14"/>
      <c r="AK299" s="14">
        <v>0.39841429910409498</v>
      </c>
      <c r="AL299" s="14">
        <v>0.34713865737070199</v>
      </c>
      <c r="AM299" s="14">
        <v>0.39962907904167999</v>
      </c>
      <c r="AN299" s="14">
        <v>0.408074452920619</v>
      </c>
      <c r="AO299" s="14"/>
      <c r="AP299" s="14">
        <v>0.41181922034816099</v>
      </c>
      <c r="AQ299" s="14">
        <v>0.33265883962085502</v>
      </c>
      <c r="AR299" s="14">
        <v>0.42949762063730901</v>
      </c>
      <c r="AS299" s="14"/>
      <c r="AT299" s="14">
        <v>0.33599619463386599</v>
      </c>
      <c r="AU299" s="14">
        <v>0.40019344866248002</v>
      </c>
      <c r="AV299" s="14"/>
      <c r="AW299" s="14">
        <v>0.37872423074213601</v>
      </c>
      <c r="AX299" s="14">
        <v>0.31174699669123301</v>
      </c>
      <c r="AY299" s="14"/>
      <c r="AZ299" s="14">
        <v>0.40560194090543</v>
      </c>
      <c r="BA299" s="14">
        <v>0.35215073411456199</v>
      </c>
    </row>
    <row r="300" spans="2:53" x14ac:dyDescent="0.35">
      <c r="B300" t="s">
        <v>233</v>
      </c>
      <c r="C300" s="14">
        <v>0.25882474755602702</v>
      </c>
      <c r="D300" s="14">
        <v>0.22495625333554001</v>
      </c>
      <c r="E300" s="14">
        <v>0.28997098901448198</v>
      </c>
      <c r="F300" s="14"/>
      <c r="G300" s="14">
        <v>0.162438264075184</v>
      </c>
      <c r="H300" s="14">
        <v>0.168324416051788</v>
      </c>
      <c r="I300" s="14">
        <v>0.22401089439095501</v>
      </c>
      <c r="J300" s="14">
        <v>0.29438949149638899</v>
      </c>
      <c r="K300" s="14">
        <v>0.31001497228233399</v>
      </c>
      <c r="L300" s="14">
        <v>0.36143356430233198</v>
      </c>
      <c r="M300" s="14"/>
      <c r="N300" s="14">
        <v>0.191672850458143</v>
      </c>
      <c r="O300" s="14">
        <v>0.291788147414484</v>
      </c>
      <c r="P300" s="14">
        <v>0.24355121019239301</v>
      </c>
      <c r="Q300" s="14">
        <v>0.31337190133075399</v>
      </c>
      <c r="R300" s="14"/>
      <c r="S300" s="14">
        <v>0.18043456789623499</v>
      </c>
      <c r="T300" s="14">
        <v>0.268574981676789</v>
      </c>
      <c r="U300" s="14">
        <v>0.25166374757139498</v>
      </c>
      <c r="V300" s="14">
        <v>0.20455156490984799</v>
      </c>
      <c r="W300" s="14">
        <v>0.27433247051642401</v>
      </c>
      <c r="X300" s="14">
        <v>0.24930262874894701</v>
      </c>
      <c r="Y300" s="14">
        <v>0.283722081417632</v>
      </c>
      <c r="Z300" s="14">
        <v>0.24746018647350401</v>
      </c>
      <c r="AA300" s="14">
        <v>0.28123220343635502</v>
      </c>
      <c r="AB300" s="14">
        <v>0.32338848012798699</v>
      </c>
      <c r="AC300" s="14">
        <v>0.35436957750241899</v>
      </c>
      <c r="AD300" s="14">
        <v>0.27021641865115498</v>
      </c>
      <c r="AE300" s="14"/>
      <c r="AF300" s="14">
        <v>0.25999229032743898</v>
      </c>
      <c r="AG300" s="14">
        <v>0.21251984761603701</v>
      </c>
      <c r="AH300" s="14">
        <v>0.27620525062111601</v>
      </c>
      <c r="AI300" s="14">
        <v>0.29791285812909601</v>
      </c>
      <c r="AJ300" s="14"/>
      <c r="AK300" s="14">
        <v>0.20820423797502599</v>
      </c>
      <c r="AL300" s="14">
        <v>0.22673260061133699</v>
      </c>
      <c r="AM300" s="14">
        <v>0.25636800529936998</v>
      </c>
      <c r="AN300" s="14">
        <v>0.29486898729449101</v>
      </c>
      <c r="AO300" s="14"/>
      <c r="AP300" s="14">
        <v>0.210784285128334</v>
      </c>
      <c r="AQ300" s="14">
        <v>0.20764856578743901</v>
      </c>
      <c r="AR300" s="14">
        <v>0.230205818408389</v>
      </c>
      <c r="AS300" s="14"/>
      <c r="AT300" s="14">
        <v>9.06907705830797E-2</v>
      </c>
      <c r="AU300" s="14">
        <v>0.34484469386850503</v>
      </c>
      <c r="AV300" s="14"/>
      <c r="AW300" s="14">
        <v>0.17669994181297799</v>
      </c>
      <c r="AX300" s="14">
        <v>0.47455832694215699</v>
      </c>
      <c r="AY300" s="14"/>
      <c r="AZ300" s="14">
        <v>0.27079145370225399</v>
      </c>
      <c r="BA300" s="14">
        <v>0.248685429571704</v>
      </c>
    </row>
    <row r="301" spans="2:53" x14ac:dyDescent="0.35">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row>
    <row r="302" spans="2:53" x14ac:dyDescent="0.35">
      <c r="B302" s="6" t="s">
        <v>238</v>
      </c>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row>
    <row r="303" spans="2:53" x14ac:dyDescent="0.35">
      <c r="B303" s="24" t="s">
        <v>78</v>
      </c>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row>
    <row r="304" spans="2:53" x14ac:dyDescent="0.35">
      <c r="B304" t="s">
        <v>230</v>
      </c>
      <c r="C304" s="14">
        <v>0.14001199945221299</v>
      </c>
      <c r="D304" s="14">
        <v>0.158007648592184</v>
      </c>
      <c r="E304" s="14">
        <v>0.122979783762571</v>
      </c>
      <c r="F304" s="14"/>
      <c r="G304" s="14">
        <v>0.138282300666383</v>
      </c>
      <c r="H304" s="14">
        <v>0.199031733804655</v>
      </c>
      <c r="I304" s="14">
        <v>0.17078578531840299</v>
      </c>
      <c r="J304" s="14">
        <v>0.103768212997461</v>
      </c>
      <c r="K304" s="14">
        <v>0.10537636682444899</v>
      </c>
      <c r="L304" s="14">
        <v>0.120850752246405</v>
      </c>
      <c r="M304" s="14"/>
      <c r="N304" s="14">
        <v>0.21390660610683701</v>
      </c>
      <c r="O304" s="14">
        <v>0.116069613141809</v>
      </c>
      <c r="P304" s="14">
        <v>0.126392233158968</v>
      </c>
      <c r="Q304" s="14">
        <v>9.7737302600368905E-2</v>
      </c>
      <c r="R304" s="14"/>
      <c r="S304" s="14">
        <v>0.18557626343957501</v>
      </c>
      <c r="T304" s="14">
        <v>0.153747522188629</v>
      </c>
      <c r="U304" s="14">
        <v>0.174093474123449</v>
      </c>
      <c r="V304" s="14">
        <v>0.106837640789067</v>
      </c>
      <c r="W304" s="14">
        <v>0.15397946988573</v>
      </c>
      <c r="X304" s="14">
        <v>0.129904629554873</v>
      </c>
      <c r="Y304" s="14">
        <v>0.12147612004175599</v>
      </c>
      <c r="Z304" s="14">
        <v>0.16528175601900599</v>
      </c>
      <c r="AA304" s="14">
        <v>0.115886408063765</v>
      </c>
      <c r="AB304" s="14">
        <v>0.110260361655501</v>
      </c>
      <c r="AC304" s="14">
        <v>0.121470410320414</v>
      </c>
      <c r="AD304" s="14">
        <v>9.8338578005987498E-2</v>
      </c>
      <c r="AE304" s="14"/>
      <c r="AF304" s="14">
        <v>0.16642105580157601</v>
      </c>
      <c r="AG304" s="14">
        <v>0.16389881874947401</v>
      </c>
      <c r="AH304" s="14">
        <v>0.156302305324931</v>
      </c>
      <c r="AI304" s="14">
        <v>7.8467117331362704E-2</v>
      </c>
      <c r="AJ304" s="14"/>
      <c r="AK304" s="14">
        <v>0.18237356398820601</v>
      </c>
      <c r="AL304" s="14">
        <v>0.161190608380502</v>
      </c>
      <c r="AM304" s="14">
        <v>0.134176411967974</v>
      </c>
      <c r="AN304" s="14">
        <v>0.16916017210363901</v>
      </c>
      <c r="AO304" s="14"/>
      <c r="AP304" s="14">
        <v>0.17532001171431399</v>
      </c>
      <c r="AQ304" s="14">
        <v>0.20313985199554499</v>
      </c>
      <c r="AR304" s="14">
        <v>0.117430892547336</v>
      </c>
      <c r="AS304" s="14"/>
      <c r="AT304" s="14">
        <v>0.29518209962180297</v>
      </c>
      <c r="AU304" s="14">
        <v>6.31793430643178E-2</v>
      </c>
      <c r="AV304" s="14"/>
      <c r="AW304" s="14">
        <v>0.181512141284246</v>
      </c>
      <c r="AX304" s="14">
        <v>6.0007397262636902E-2</v>
      </c>
      <c r="AY304" s="14"/>
      <c r="AZ304" s="14">
        <v>0.13599939969394301</v>
      </c>
      <c r="BA304" s="14">
        <v>0.14341185104009099</v>
      </c>
    </row>
    <row r="305" spans="2:53" x14ac:dyDescent="0.35">
      <c r="B305" t="s">
        <v>231</v>
      </c>
      <c r="C305" s="14">
        <v>0.35125562721564502</v>
      </c>
      <c r="D305" s="14">
        <v>0.37315912881930702</v>
      </c>
      <c r="E305" s="14">
        <v>0.33026235796497799</v>
      </c>
      <c r="F305" s="14"/>
      <c r="G305" s="14">
        <v>0.35500595600905599</v>
      </c>
      <c r="H305" s="14">
        <v>0.34016823150959602</v>
      </c>
      <c r="I305" s="14">
        <v>0.35248337848781403</v>
      </c>
      <c r="J305" s="14">
        <v>0.35693837585785498</v>
      </c>
      <c r="K305" s="14">
        <v>0.36675070656102399</v>
      </c>
      <c r="L305" s="14">
        <v>0.34173383808006003</v>
      </c>
      <c r="M305" s="14"/>
      <c r="N305" s="14">
        <v>0.43488076962187999</v>
      </c>
      <c r="O305" s="14">
        <v>0.33154319214630301</v>
      </c>
      <c r="P305" s="14">
        <v>0.32925985834897697</v>
      </c>
      <c r="Q305" s="14">
        <v>0.297822287039266</v>
      </c>
      <c r="R305" s="14"/>
      <c r="S305" s="14">
        <v>0.38995004472316003</v>
      </c>
      <c r="T305" s="14">
        <v>0.34447920098247797</v>
      </c>
      <c r="U305" s="14">
        <v>0.37028479016452398</v>
      </c>
      <c r="V305" s="14">
        <v>0.413373536563303</v>
      </c>
      <c r="W305" s="14">
        <v>0.27773976100285602</v>
      </c>
      <c r="X305" s="14">
        <v>0.37544200552380902</v>
      </c>
      <c r="Y305" s="14">
        <v>0.312066381737856</v>
      </c>
      <c r="Z305" s="14">
        <v>0.40022042502428901</v>
      </c>
      <c r="AA305" s="14">
        <v>0.37679588691416399</v>
      </c>
      <c r="AB305" s="14">
        <v>0.26917668162254099</v>
      </c>
      <c r="AC305" s="14">
        <v>0.23623965357408</v>
      </c>
      <c r="AD305" s="14">
        <v>0.44726683965648001</v>
      </c>
      <c r="AE305" s="14"/>
      <c r="AF305" s="14">
        <v>0.38241934093296698</v>
      </c>
      <c r="AG305" s="14">
        <v>0.36261181487343203</v>
      </c>
      <c r="AH305" s="14">
        <v>0.37171284218031297</v>
      </c>
      <c r="AI305" s="14">
        <v>0.31104820014873102</v>
      </c>
      <c r="AJ305" s="14"/>
      <c r="AK305" s="14">
        <v>0.42928503914125499</v>
      </c>
      <c r="AL305" s="14">
        <v>0.35148947592190199</v>
      </c>
      <c r="AM305" s="14">
        <v>0.36375007850087598</v>
      </c>
      <c r="AN305" s="14">
        <v>0.35397846630442997</v>
      </c>
      <c r="AO305" s="14"/>
      <c r="AP305" s="14">
        <v>0.41209896657036998</v>
      </c>
      <c r="AQ305" s="14">
        <v>0.35349876743002201</v>
      </c>
      <c r="AR305" s="14">
        <v>0.35539046730159002</v>
      </c>
      <c r="AS305" s="14"/>
      <c r="AT305" s="14">
        <v>0.494031045256833</v>
      </c>
      <c r="AU305" s="14">
        <v>0.27686635014843097</v>
      </c>
      <c r="AV305" s="14"/>
      <c r="AW305" s="14">
        <v>0.40683812241751199</v>
      </c>
      <c r="AX305" s="14">
        <v>0.23824552307702801</v>
      </c>
      <c r="AY305" s="14"/>
      <c r="AZ305" s="14">
        <v>0.33811843616711201</v>
      </c>
      <c r="BA305" s="14">
        <v>0.36238669000219897</v>
      </c>
    </row>
    <row r="306" spans="2:53" x14ac:dyDescent="0.35">
      <c r="B306" t="s">
        <v>232</v>
      </c>
      <c r="C306" s="14">
        <v>0.32903197818650998</v>
      </c>
      <c r="D306" s="14">
        <v>0.32519666947467202</v>
      </c>
      <c r="E306" s="14">
        <v>0.333080350221715</v>
      </c>
      <c r="F306" s="14"/>
      <c r="G306" s="14">
        <v>0.38477738252386201</v>
      </c>
      <c r="H306" s="14">
        <v>0.32115456796289099</v>
      </c>
      <c r="I306" s="14">
        <v>0.305873668030756</v>
      </c>
      <c r="J306" s="14">
        <v>0.34161619520084402</v>
      </c>
      <c r="K306" s="14">
        <v>0.32066694345907099</v>
      </c>
      <c r="L306" s="14">
        <v>0.312703486233329</v>
      </c>
      <c r="M306" s="14"/>
      <c r="N306" s="14">
        <v>0.247292370575558</v>
      </c>
      <c r="O306" s="14">
        <v>0.36261955175389099</v>
      </c>
      <c r="P306" s="14">
        <v>0.35570602914670302</v>
      </c>
      <c r="Q306" s="14">
        <v>0.35786987336955001</v>
      </c>
      <c r="R306" s="14"/>
      <c r="S306" s="14">
        <v>0.30244167796050297</v>
      </c>
      <c r="T306" s="14">
        <v>0.33607977819752699</v>
      </c>
      <c r="U306" s="14">
        <v>0.25980717723198399</v>
      </c>
      <c r="V306" s="14">
        <v>0.31459416778803201</v>
      </c>
      <c r="W306" s="14">
        <v>0.31840310085142798</v>
      </c>
      <c r="X306" s="14">
        <v>0.33408585498683702</v>
      </c>
      <c r="Y306" s="14">
        <v>0.36230430740841302</v>
      </c>
      <c r="Z306" s="14">
        <v>0.29824476965349001</v>
      </c>
      <c r="AA306" s="14">
        <v>0.32729088144068003</v>
      </c>
      <c r="AB306" s="14">
        <v>0.424360459889425</v>
      </c>
      <c r="AC306" s="14">
        <v>0.34054254849238902</v>
      </c>
      <c r="AD306" s="14">
        <v>0.313580862748781</v>
      </c>
      <c r="AE306" s="14"/>
      <c r="AF306" s="14">
        <v>0.29631912158979601</v>
      </c>
      <c r="AG306" s="14">
        <v>0.30091922813761401</v>
      </c>
      <c r="AH306" s="14">
        <v>0.31205428912540101</v>
      </c>
      <c r="AI306" s="14">
        <v>0.35247355629823401</v>
      </c>
      <c r="AJ306" s="14"/>
      <c r="AK306" s="14">
        <v>0.25560648130396801</v>
      </c>
      <c r="AL306" s="14">
        <v>0.31572191910881903</v>
      </c>
      <c r="AM306" s="14">
        <v>0.37009584435095699</v>
      </c>
      <c r="AN306" s="14">
        <v>0.26272229976004102</v>
      </c>
      <c r="AO306" s="14"/>
      <c r="AP306" s="14">
        <v>0.28588972747165198</v>
      </c>
      <c r="AQ306" s="14">
        <v>0.276303645629216</v>
      </c>
      <c r="AR306" s="14">
        <v>0.360535175574005</v>
      </c>
      <c r="AS306" s="14"/>
      <c r="AT306" s="14">
        <v>0.17869372731246899</v>
      </c>
      <c r="AU306" s="14">
        <v>0.40630329006709398</v>
      </c>
      <c r="AV306" s="14"/>
      <c r="AW306" s="14">
        <v>0.30386503149372501</v>
      </c>
      <c r="AX306" s="14">
        <v>0.34268710116561502</v>
      </c>
      <c r="AY306" s="14"/>
      <c r="AZ306" s="14">
        <v>0.33619612579862401</v>
      </c>
      <c r="BA306" s="14">
        <v>0.32296183909909199</v>
      </c>
    </row>
    <row r="307" spans="2:53" x14ac:dyDescent="0.35">
      <c r="B307" t="s">
        <v>233</v>
      </c>
      <c r="C307" s="14">
        <v>0.17970039514563199</v>
      </c>
      <c r="D307" s="14">
        <v>0.143636553113837</v>
      </c>
      <c r="E307" s="14">
        <v>0.21367750805073599</v>
      </c>
      <c r="F307" s="14"/>
      <c r="G307" s="14">
        <v>0.121934360800699</v>
      </c>
      <c r="H307" s="14">
        <v>0.13964546672285799</v>
      </c>
      <c r="I307" s="14">
        <v>0.17085716816302801</v>
      </c>
      <c r="J307" s="14">
        <v>0.19767721594384</v>
      </c>
      <c r="K307" s="14">
        <v>0.20720598315545599</v>
      </c>
      <c r="L307" s="14">
        <v>0.22471192344020699</v>
      </c>
      <c r="M307" s="14"/>
      <c r="N307" s="14">
        <v>0.103920253695725</v>
      </c>
      <c r="O307" s="14">
        <v>0.189767642957997</v>
      </c>
      <c r="P307" s="14">
        <v>0.18864187934535201</v>
      </c>
      <c r="Q307" s="14">
        <v>0.24657053699081499</v>
      </c>
      <c r="R307" s="14"/>
      <c r="S307" s="14">
        <v>0.122032013876762</v>
      </c>
      <c r="T307" s="14">
        <v>0.16569349863136601</v>
      </c>
      <c r="U307" s="14">
        <v>0.19581455848004201</v>
      </c>
      <c r="V307" s="14">
        <v>0.165194654859598</v>
      </c>
      <c r="W307" s="14">
        <v>0.249877668259987</v>
      </c>
      <c r="X307" s="14">
        <v>0.16056750993448099</v>
      </c>
      <c r="Y307" s="14">
        <v>0.204153190811974</v>
      </c>
      <c r="Z307" s="14">
        <v>0.136253049303215</v>
      </c>
      <c r="AA307" s="14">
        <v>0.18002682358139099</v>
      </c>
      <c r="AB307" s="14">
        <v>0.19620249683253299</v>
      </c>
      <c r="AC307" s="14">
        <v>0.30174738761311698</v>
      </c>
      <c r="AD307" s="14">
        <v>0.140813719588751</v>
      </c>
      <c r="AE307" s="14"/>
      <c r="AF307" s="14">
        <v>0.154840481675661</v>
      </c>
      <c r="AG307" s="14">
        <v>0.17257013823948</v>
      </c>
      <c r="AH307" s="14">
        <v>0.15993056336935499</v>
      </c>
      <c r="AI307" s="14">
        <v>0.25801112622167199</v>
      </c>
      <c r="AJ307" s="14"/>
      <c r="AK307" s="14">
        <v>0.13273491556656999</v>
      </c>
      <c r="AL307" s="14">
        <v>0.171597996588777</v>
      </c>
      <c r="AM307" s="14">
        <v>0.13197766518019299</v>
      </c>
      <c r="AN307" s="14">
        <v>0.21413906183188899</v>
      </c>
      <c r="AO307" s="14"/>
      <c r="AP307" s="14">
        <v>0.12669129424366399</v>
      </c>
      <c r="AQ307" s="14">
        <v>0.167057734945217</v>
      </c>
      <c r="AR307" s="14">
        <v>0.16664346457706899</v>
      </c>
      <c r="AS307" s="14"/>
      <c r="AT307" s="14">
        <v>3.20931278088952E-2</v>
      </c>
      <c r="AU307" s="14">
        <v>0.253651016720157</v>
      </c>
      <c r="AV307" s="14"/>
      <c r="AW307" s="14">
        <v>0.107784704804517</v>
      </c>
      <c r="AX307" s="14">
        <v>0.35905997849472099</v>
      </c>
      <c r="AY307" s="14"/>
      <c r="AZ307" s="14">
        <v>0.18968603834032</v>
      </c>
      <c r="BA307" s="14">
        <v>0.17123961985861899</v>
      </c>
    </row>
    <row r="308" spans="2:53" x14ac:dyDescent="0.35">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row>
    <row r="309" spans="2:53" x14ac:dyDescent="0.35">
      <c r="B309" s="6" t="s">
        <v>239</v>
      </c>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row>
    <row r="310" spans="2:53" x14ac:dyDescent="0.35">
      <c r="B310" s="24" t="s">
        <v>78</v>
      </c>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row>
    <row r="311" spans="2:53" x14ac:dyDescent="0.35">
      <c r="B311" t="s">
        <v>230</v>
      </c>
      <c r="C311" s="14">
        <v>0.160587304658658</v>
      </c>
      <c r="D311" s="14">
        <v>0.183680524685882</v>
      </c>
      <c r="E311" s="14">
        <v>0.137678995755218</v>
      </c>
      <c r="F311" s="14"/>
      <c r="G311" s="14">
        <v>0.16341687104896799</v>
      </c>
      <c r="H311" s="14">
        <v>0.22895211905625201</v>
      </c>
      <c r="I311" s="14">
        <v>0.208047964203559</v>
      </c>
      <c r="J311" s="14">
        <v>0.11306245754385701</v>
      </c>
      <c r="K311" s="14">
        <v>0.13224299040587101</v>
      </c>
      <c r="L311" s="14">
        <v>0.12213972419756799</v>
      </c>
      <c r="M311" s="14"/>
      <c r="N311" s="14">
        <v>0.23615498887491801</v>
      </c>
      <c r="O311" s="14">
        <v>0.13727594695622</v>
      </c>
      <c r="P311" s="14">
        <v>0.142325402055622</v>
      </c>
      <c r="Q311" s="14">
        <v>0.12022056022909</v>
      </c>
      <c r="R311" s="14"/>
      <c r="S311" s="14">
        <v>0.220666858059024</v>
      </c>
      <c r="T311" s="14">
        <v>0.13378196018711599</v>
      </c>
      <c r="U311" s="14">
        <v>0.18815861325764499</v>
      </c>
      <c r="V311" s="14">
        <v>0.14068602581458101</v>
      </c>
      <c r="W311" s="14">
        <v>0.13688983230891399</v>
      </c>
      <c r="X311" s="14">
        <v>0.17140333061026899</v>
      </c>
      <c r="Y311" s="14">
        <v>0.13902745929840599</v>
      </c>
      <c r="Z311" s="14">
        <v>0.239977937993931</v>
      </c>
      <c r="AA311" s="14">
        <v>0.17274030620925801</v>
      </c>
      <c r="AB311" s="14">
        <v>8.94259208132233E-2</v>
      </c>
      <c r="AC311" s="14">
        <v>0.16413782192530099</v>
      </c>
      <c r="AD311" s="14">
        <v>0.11996041724282799</v>
      </c>
      <c r="AE311" s="14"/>
      <c r="AF311" s="14">
        <v>0.17912863615076</v>
      </c>
      <c r="AG311" s="14">
        <v>0.18656834818399601</v>
      </c>
      <c r="AH311" s="14">
        <v>0.12017758464019</v>
      </c>
      <c r="AI311" s="14">
        <v>0.12905443257357399</v>
      </c>
      <c r="AJ311" s="14"/>
      <c r="AK311" s="14">
        <v>0.183008201271981</v>
      </c>
      <c r="AL311" s="14">
        <v>0.18120147256586899</v>
      </c>
      <c r="AM311" s="14">
        <v>0.20153155684789101</v>
      </c>
      <c r="AN311" s="14">
        <v>0.15200997497648799</v>
      </c>
      <c r="AO311" s="14"/>
      <c r="AP311" s="14">
        <v>0.18448858423977499</v>
      </c>
      <c r="AQ311" s="14">
        <v>0.21693565154500599</v>
      </c>
      <c r="AR311" s="14">
        <v>0.17083455728147801</v>
      </c>
      <c r="AS311" s="14"/>
      <c r="AT311" s="14">
        <v>0.34326220249460598</v>
      </c>
      <c r="AU311" s="14">
        <v>6.9591822899053996E-2</v>
      </c>
      <c r="AV311" s="14"/>
      <c r="AW311" s="14">
        <v>0.206210044731959</v>
      </c>
      <c r="AX311" s="14">
        <v>7.3554974058738107E-2</v>
      </c>
      <c r="AY311" s="14"/>
      <c r="AZ311" s="14">
        <v>0.167204600676225</v>
      </c>
      <c r="BA311" s="14">
        <v>0.15498050963096699</v>
      </c>
    </row>
    <row r="312" spans="2:53" x14ac:dyDescent="0.35">
      <c r="B312" t="s">
        <v>231</v>
      </c>
      <c r="C312" s="14">
        <v>0.41441065000584298</v>
      </c>
      <c r="D312" s="14">
        <v>0.431381118458806</v>
      </c>
      <c r="E312" s="14">
        <v>0.3994631397681</v>
      </c>
      <c r="F312" s="14"/>
      <c r="G312" s="14">
        <v>0.46095146246512603</v>
      </c>
      <c r="H312" s="14">
        <v>0.42275738786436301</v>
      </c>
      <c r="I312" s="14">
        <v>0.40621961233829401</v>
      </c>
      <c r="J312" s="14">
        <v>0.41391534774058802</v>
      </c>
      <c r="K312" s="14">
        <v>0.38295074097703102</v>
      </c>
      <c r="L312" s="14">
        <v>0.405013090365201</v>
      </c>
      <c r="M312" s="14"/>
      <c r="N312" s="14">
        <v>0.44910278492098099</v>
      </c>
      <c r="O312" s="14">
        <v>0.41498521110609599</v>
      </c>
      <c r="P312" s="14">
        <v>0.43224621673602798</v>
      </c>
      <c r="Q312" s="14">
        <v>0.35719625383584103</v>
      </c>
      <c r="R312" s="14"/>
      <c r="S312" s="14">
        <v>0.42806913160016502</v>
      </c>
      <c r="T312" s="14">
        <v>0.43984892353385902</v>
      </c>
      <c r="U312" s="14">
        <v>0.42238504518135001</v>
      </c>
      <c r="V312" s="14">
        <v>0.41146761391072201</v>
      </c>
      <c r="W312" s="14">
        <v>0.393994315209934</v>
      </c>
      <c r="X312" s="14">
        <v>0.41729031544223999</v>
      </c>
      <c r="Y312" s="14">
        <v>0.41687973754618401</v>
      </c>
      <c r="Z312" s="14">
        <v>0.40953128703942498</v>
      </c>
      <c r="AA312" s="14">
        <v>0.40320092195268198</v>
      </c>
      <c r="AB312" s="14">
        <v>0.439443080396624</v>
      </c>
      <c r="AC312" s="14">
        <v>0.30835381299147102</v>
      </c>
      <c r="AD312" s="14">
        <v>0.41051094521870002</v>
      </c>
      <c r="AE312" s="14"/>
      <c r="AF312" s="14">
        <v>0.43876879181553802</v>
      </c>
      <c r="AG312" s="14">
        <v>0.41968819905744198</v>
      </c>
      <c r="AH312" s="14">
        <v>0.44848347215101297</v>
      </c>
      <c r="AI312" s="14">
        <v>0.34605158200691699</v>
      </c>
      <c r="AJ312" s="14"/>
      <c r="AK312" s="14">
        <v>0.47323975044974798</v>
      </c>
      <c r="AL312" s="14">
        <v>0.42866155087235502</v>
      </c>
      <c r="AM312" s="14">
        <v>0.36443232396328001</v>
      </c>
      <c r="AN312" s="14">
        <v>0.423278730138889</v>
      </c>
      <c r="AO312" s="14"/>
      <c r="AP312" s="14">
        <v>0.46845216868331702</v>
      </c>
      <c r="AQ312" s="14">
        <v>0.41046942581694901</v>
      </c>
      <c r="AR312" s="14">
        <v>0.425658813661831</v>
      </c>
      <c r="AS312" s="14"/>
      <c r="AT312" s="14">
        <v>0.51729023222828996</v>
      </c>
      <c r="AU312" s="14">
        <v>0.36028119893548899</v>
      </c>
      <c r="AV312" s="14"/>
      <c r="AW312" s="14">
        <v>0.47662754065906998</v>
      </c>
      <c r="AX312" s="14">
        <v>0.29454188810108201</v>
      </c>
      <c r="AY312" s="14"/>
      <c r="AZ312" s="14">
        <v>0.41976699072693202</v>
      </c>
      <c r="BA312" s="14">
        <v>0.40987225480002198</v>
      </c>
    </row>
    <row r="313" spans="2:53" x14ac:dyDescent="0.35">
      <c r="B313" t="s">
        <v>232</v>
      </c>
      <c r="C313" s="14">
        <v>0.275627489316912</v>
      </c>
      <c r="D313" s="14">
        <v>0.26082068370195199</v>
      </c>
      <c r="E313" s="14">
        <v>0.291184014359262</v>
      </c>
      <c r="F313" s="14"/>
      <c r="G313" s="14">
        <v>0.28048298738899002</v>
      </c>
      <c r="H313" s="14">
        <v>0.241307316826259</v>
      </c>
      <c r="I313" s="14">
        <v>0.255164641937704</v>
      </c>
      <c r="J313" s="14">
        <v>0.31069037539776601</v>
      </c>
      <c r="K313" s="14">
        <v>0.28260823121058698</v>
      </c>
      <c r="L313" s="14">
        <v>0.28381458402758902</v>
      </c>
      <c r="M313" s="14"/>
      <c r="N313" s="14">
        <v>0.22988236120049299</v>
      </c>
      <c r="O313" s="14">
        <v>0.28977001342886299</v>
      </c>
      <c r="P313" s="14">
        <v>0.29361330730932</v>
      </c>
      <c r="Q313" s="14">
        <v>0.294217879899554</v>
      </c>
      <c r="R313" s="14"/>
      <c r="S313" s="14">
        <v>0.23979830614158201</v>
      </c>
      <c r="T313" s="14">
        <v>0.276320583806139</v>
      </c>
      <c r="U313" s="14">
        <v>0.236937660166782</v>
      </c>
      <c r="V313" s="14">
        <v>0.29396560975973102</v>
      </c>
      <c r="W313" s="14">
        <v>0.27539572872255202</v>
      </c>
      <c r="X313" s="14">
        <v>0.268532083169427</v>
      </c>
      <c r="Y313" s="14">
        <v>0.28130890443316198</v>
      </c>
      <c r="Z313" s="14">
        <v>0.216310587546066</v>
      </c>
      <c r="AA313" s="14">
        <v>0.297169093398022</v>
      </c>
      <c r="AB313" s="14">
        <v>0.30332344417403201</v>
      </c>
      <c r="AC313" s="14">
        <v>0.31326060571455799</v>
      </c>
      <c r="AD313" s="14">
        <v>0.349012064908927</v>
      </c>
      <c r="AE313" s="14"/>
      <c r="AF313" s="14">
        <v>0.242921454798599</v>
      </c>
      <c r="AG313" s="14">
        <v>0.25049530683277399</v>
      </c>
      <c r="AH313" s="14">
        <v>0.29370495468956498</v>
      </c>
      <c r="AI313" s="14">
        <v>0.34291809873586299</v>
      </c>
      <c r="AJ313" s="14"/>
      <c r="AK313" s="14">
        <v>0.223990533090344</v>
      </c>
      <c r="AL313" s="14">
        <v>0.254881068136941</v>
      </c>
      <c r="AM313" s="14">
        <v>0.30468280255343999</v>
      </c>
      <c r="AN313" s="14">
        <v>0.242588067469242</v>
      </c>
      <c r="AO313" s="14"/>
      <c r="AP313" s="14">
        <v>0.23259556097738701</v>
      </c>
      <c r="AQ313" s="14">
        <v>0.24994011898715601</v>
      </c>
      <c r="AR313" s="14">
        <v>0.26140651932134201</v>
      </c>
      <c r="AS313" s="14"/>
      <c r="AT313" s="14">
        <v>0.122096774843762</v>
      </c>
      <c r="AU313" s="14">
        <v>0.35456438353859199</v>
      </c>
      <c r="AV313" s="14"/>
      <c r="AW313" s="14">
        <v>0.240467642666024</v>
      </c>
      <c r="AX313" s="14">
        <v>0.26685015031422699</v>
      </c>
      <c r="AY313" s="14"/>
      <c r="AZ313" s="14">
        <v>0.27677887725129902</v>
      </c>
      <c r="BA313" s="14">
        <v>0.27465192526048599</v>
      </c>
    </row>
    <row r="314" spans="2:53" x14ac:dyDescent="0.35">
      <c r="B314" t="s">
        <v>233</v>
      </c>
      <c r="C314" s="14">
        <v>0.14937455601858701</v>
      </c>
      <c r="D314" s="14">
        <v>0.124117673153359</v>
      </c>
      <c r="E314" s="14">
        <v>0.17167385011742001</v>
      </c>
      <c r="F314" s="14"/>
      <c r="G314" s="14">
        <v>9.5148679096916003E-2</v>
      </c>
      <c r="H314" s="14">
        <v>0.10698317625312601</v>
      </c>
      <c r="I314" s="14">
        <v>0.13056778152044299</v>
      </c>
      <c r="J314" s="14">
        <v>0.16233181931778801</v>
      </c>
      <c r="K314" s="14">
        <v>0.20219803740651099</v>
      </c>
      <c r="L314" s="14">
        <v>0.18903260140964101</v>
      </c>
      <c r="M314" s="14"/>
      <c r="N314" s="14">
        <v>8.4859865003607399E-2</v>
      </c>
      <c r="O314" s="14">
        <v>0.15796882850882199</v>
      </c>
      <c r="P314" s="14">
        <v>0.13181507389903099</v>
      </c>
      <c r="Q314" s="14">
        <v>0.228365306035515</v>
      </c>
      <c r="R314" s="14"/>
      <c r="S314" s="14">
        <v>0.11146570419922899</v>
      </c>
      <c r="T314" s="14">
        <v>0.15004853247288599</v>
      </c>
      <c r="U314" s="14">
        <v>0.152518681394223</v>
      </c>
      <c r="V314" s="14">
        <v>0.153880750514966</v>
      </c>
      <c r="W314" s="14">
        <v>0.19372012375860101</v>
      </c>
      <c r="X314" s="14">
        <v>0.14277427077806401</v>
      </c>
      <c r="Y314" s="14">
        <v>0.16278389872224799</v>
      </c>
      <c r="Z314" s="14">
        <v>0.134180187420577</v>
      </c>
      <c r="AA314" s="14">
        <v>0.12688967844003701</v>
      </c>
      <c r="AB314" s="14">
        <v>0.16780755461612001</v>
      </c>
      <c r="AC314" s="14">
        <v>0.21424775936866999</v>
      </c>
      <c r="AD314" s="14">
        <v>0.120516572629545</v>
      </c>
      <c r="AE314" s="14"/>
      <c r="AF314" s="14">
        <v>0.13918111723510301</v>
      </c>
      <c r="AG314" s="14">
        <v>0.143248145925788</v>
      </c>
      <c r="AH314" s="14">
        <v>0.137633988519232</v>
      </c>
      <c r="AI314" s="14">
        <v>0.18197588668364501</v>
      </c>
      <c r="AJ314" s="14"/>
      <c r="AK314" s="14">
        <v>0.11976151518792801</v>
      </c>
      <c r="AL314" s="14">
        <v>0.13525590842483601</v>
      </c>
      <c r="AM314" s="14">
        <v>0.12935331663538899</v>
      </c>
      <c r="AN314" s="14">
        <v>0.18212322741538101</v>
      </c>
      <c r="AO314" s="14"/>
      <c r="AP314" s="14">
        <v>0.11446368609952</v>
      </c>
      <c r="AQ314" s="14">
        <v>0.122654803650889</v>
      </c>
      <c r="AR314" s="14">
        <v>0.14210010973534901</v>
      </c>
      <c r="AS314" s="14"/>
      <c r="AT314" s="14">
        <v>1.73507904333421E-2</v>
      </c>
      <c r="AU314" s="14">
        <v>0.215562594626864</v>
      </c>
      <c r="AV314" s="14"/>
      <c r="AW314" s="14">
        <v>7.6694771942946993E-2</v>
      </c>
      <c r="AX314" s="14">
        <v>0.365052987525952</v>
      </c>
      <c r="AY314" s="14"/>
      <c r="AZ314" s="14">
        <v>0.13624953134554399</v>
      </c>
      <c r="BA314" s="14">
        <v>0.16049531030852601</v>
      </c>
    </row>
    <row r="315" spans="2:53" x14ac:dyDescent="0.35">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row>
    <row r="316" spans="2:53" x14ac:dyDescent="0.35">
      <c r="B316" s="6" t="s">
        <v>253</v>
      </c>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row>
    <row r="317" spans="2:53" x14ac:dyDescent="0.35">
      <c r="B317" s="24" t="s">
        <v>78</v>
      </c>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row>
    <row r="318" spans="2:53" x14ac:dyDescent="0.35">
      <c r="B318" t="s">
        <v>249</v>
      </c>
      <c r="C318" s="14">
        <v>0.75666982989532705</v>
      </c>
      <c r="D318" s="14">
        <v>0.74277540817532905</v>
      </c>
      <c r="E318" s="14">
        <v>0.77223534951343997</v>
      </c>
      <c r="F318" s="14"/>
      <c r="G318" s="14">
        <v>0.635836274614209</v>
      </c>
      <c r="H318" s="14">
        <v>0.66548694360318605</v>
      </c>
      <c r="I318" s="14">
        <v>0.70553908297392498</v>
      </c>
      <c r="J318" s="14">
        <v>0.80106890176215895</v>
      </c>
      <c r="K318" s="14">
        <v>0.84727144680483402</v>
      </c>
      <c r="L318" s="14">
        <v>0.855537902557023</v>
      </c>
      <c r="M318" s="14"/>
      <c r="N318" s="14">
        <v>0.76517636434066305</v>
      </c>
      <c r="O318" s="14">
        <v>0.77463421812892497</v>
      </c>
      <c r="P318" s="14">
        <v>0.75687893764519198</v>
      </c>
      <c r="Q318" s="14">
        <v>0.72586468739252197</v>
      </c>
      <c r="R318" s="14"/>
      <c r="S318" s="14">
        <v>0.69242475342704202</v>
      </c>
      <c r="T318" s="14">
        <v>0.76690047123064997</v>
      </c>
      <c r="U318" s="14">
        <v>0.70598270658582396</v>
      </c>
      <c r="V318" s="14">
        <v>0.76146100717151999</v>
      </c>
      <c r="W318" s="14">
        <v>0.73281170232007398</v>
      </c>
      <c r="X318" s="14">
        <v>0.75063141434075198</v>
      </c>
      <c r="Y318" s="14">
        <v>0.73811585085202203</v>
      </c>
      <c r="Z318" s="14">
        <v>0.67603297965715503</v>
      </c>
      <c r="AA318" s="14">
        <v>0.81891703398271998</v>
      </c>
      <c r="AB318" s="14">
        <v>0.81161364406714398</v>
      </c>
      <c r="AC318" s="14">
        <v>0.86191425281503198</v>
      </c>
      <c r="AD318" s="14">
        <v>0.79500728567233503</v>
      </c>
      <c r="AE318" s="14"/>
      <c r="AF318" s="14">
        <v>0.85076407375615504</v>
      </c>
      <c r="AG318" s="14">
        <v>0.70008430595384497</v>
      </c>
      <c r="AH318" s="14">
        <v>0.77083043250453998</v>
      </c>
      <c r="AI318" s="14">
        <v>0.70104369088292895</v>
      </c>
      <c r="AJ318" s="14"/>
      <c r="AK318" s="14">
        <v>0.81628062399151402</v>
      </c>
      <c r="AL318" s="14">
        <v>0.73507915701165405</v>
      </c>
      <c r="AM318" s="14">
        <v>0.79752113211220599</v>
      </c>
      <c r="AN318" s="14">
        <v>0.77120131361533695</v>
      </c>
      <c r="AO318" s="14"/>
      <c r="AP318" s="14">
        <v>0.82075203967330601</v>
      </c>
      <c r="AQ318" s="14">
        <v>0.69216413591876302</v>
      </c>
      <c r="AR318" s="14">
        <v>0.79984683280977997</v>
      </c>
      <c r="AS318" s="14"/>
      <c r="AT318" s="14">
        <v>0.81457199314556294</v>
      </c>
      <c r="AU318" s="14">
        <v>0.73167109733261304</v>
      </c>
      <c r="AV318" s="14"/>
      <c r="AW318" s="14">
        <v>0.80743252521874098</v>
      </c>
      <c r="AX318" s="14">
        <v>0.57085373752139201</v>
      </c>
      <c r="AY318" s="14"/>
      <c r="AZ318" s="14">
        <v>0.83260745776156697</v>
      </c>
      <c r="BA318" s="14">
        <v>0.69232833554403195</v>
      </c>
    </row>
    <row r="319" spans="2:53" x14ac:dyDescent="0.35">
      <c r="B319" t="s">
        <v>250</v>
      </c>
      <c r="C319" s="14">
        <v>7.4816911823089097E-2</v>
      </c>
      <c r="D319" s="14">
        <v>9.2599560600842706E-2</v>
      </c>
      <c r="E319" s="14">
        <v>5.5762203969696403E-2</v>
      </c>
      <c r="F319" s="14"/>
      <c r="G319" s="14">
        <v>0.15125860834600399</v>
      </c>
      <c r="H319" s="14">
        <v>0.110800220948102</v>
      </c>
      <c r="I319" s="14">
        <v>8.5297715514610295E-2</v>
      </c>
      <c r="J319" s="14">
        <v>4.7307576269893299E-2</v>
      </c>
      <c r="K319" s="14">
        <v>3.87777915357502E-2</v>
      </c>
      <c r="L319" s="14">
        <v>3.2910986490529898E-2</v>
      </c>
      <c r="M319" s="14"/>
      <c r="N319" s="14">
        <v>9.3487508737528896E-2</v>
      </c>
      <c r="O319" s="14">
        <v>6.3757757822324596E-2</v>
      </c>
      <c r="P319" s="14">
        <v>6.1222417170336198E-2</v>
      </c>
      <c r="Q319" s="14">
        <v>7.9448824137700005E-2</v>
      </c>
      <c r="R319" s="14"/>
      <c r="S319" s="14">
        <v>0.105004471073899</v>
      </c>
      <c r="T319" s="14">
        <v>7.1291755841461593E-2</v>
      </c>
      <c r="U319" s="14">
        <v>7.4446023073538606E-2</v>
      </c>
      <c r="V319" s="14">
        <v>6.9407726780954401E-2</v>
      </c>
      <c r="W319" s="14">
        <v>8.7892522706844903E-2</v>
      </c>
      <c r="X319" s="14">
        <v>5.7850510308940999E-2</v>
      </c>
      <c r="Y319" s="14">
        <v>6.4075383534601293E-2</v>
      </c>
      <c r="Z319" s="14">
        <v>0.148511136469725</v>
      </c>
      <c r="AA319" s="14">
        <v>5.76416475742349E-2</v>
      </c>
      <c r="AB319" s="14">
        <v>8.0405849580800104E-2</v>
      </c>
      <c r="AC319" s="14">
        <v>2.73344329388234E-2</v>
      </c>
      <c r="AD319" s="14">
        <v>4.29591291959949E-2</v>
      </c>
      <c r="AE319" s="14"/>
      <c r="AF319" s="14">
        <v>5.3038895845585E-2</v>
      </c>
      <c r="AG319" s="14">
        <v>0.108584784711618</v>
      </c>
      <c r="AH319" s="14">
        <v>6.0189127244864901E-2</v>
      </c>
      <c r="AI319" s="14">
        <v>4.4572588592609701E-2</v>
      </c>
      <c r="AJ319" s="14"/>
      <c r="AK319" s="14">
        <v>7.7257301321417601E-2</v>
      </c>
      <c r="AL319" s="14">
        <v>8.9843930070081304E-2</v>
      </c>
      <c r="AM319" s="14">
        <v>5.3103362015411298E-2</v>
      </c>
      <c r="AN319" s="14">
        <v>8.1050357409117299E-2</v>
      </c>
      <c r="AO319" s="14"/>
      <c r="AP319" s="14">
        <v>8.4446217145147703E-2</v>
      </c>
      <c r="AQ319" s="14">
        <v>0.1173925698204</v>
      </c>
      <c r="AR319" s="14">
        <v>5.0127194169390897E-2</v>
      </c>
      <c r="AS319" s="14"/>
      <c r="AT319" s="14">
        <v>8.2215724574272495E-2</v>
      </c>
      <c r="AU319" s="14">
        <v>6.9592355679360701E-2</v>
      </c>
      <c r="AV319" s="14"/>
      <c r="AW319" s="14">
        <v>6.5988871938530105E-2</v>
      </c>
      <c r="AX319" s="14">
        <v>0.14471762625925699</v>
      </c>
      <c r="AY319" s="14"/>
      <c r="AZ319" s="14">
        <v>4.6901932762343598E-2</v>
      </c>
      <c r="BA319" s="14">
        <v>9.8469105314268293E-2</v>
      </c>
    </row>
    <row r="320" spans="2:53" x14ac:dyDescent="0.35">
      <c r="B320" t="s">
        <v>251</v>
      </c>
      <c r="C320" s="14">
        <v>9.5808337349839498E-2</v>
      </c>
      <c r="D320" s="14">
        <v>0.10289253223082</v>
      </c>
      <c r="E320" s="14">
        <v>8.92639986916864E-2</v>
      </c>
      <c r="F320" s="14"/>
      <c r="G320" s="14">
        <v>0.13919763643716099</v>
      </c>
      <c r="H320" s="14">
        <v>0.14917755455251999</v>
      </c>
      <c r="I320" s="14">
        <v>0.129236517055794</v>
      </c>
      <c r="J320" s="14">
        <v>8.0050899644524304E-2</v>
      </c>
      <c r="K320" s="14">
        <v>3.90062899081947E-2</v>
      </c>
      <c r="L320" s="14">
        <v>4.74652958984031E-2</v>
      </c>
      <c r="M320" s="14"/>
      <c r="N320" s="14">
        <v>9.4968656700102003E-2</v>
      </c>
      <c r="O320" s="14">
        <v>9.6556767347295694E-2</v>
      </c>
      <c r="P320" s="14">
        <v>0.10579778748353499</v>
      </c>
      <c r="Q320" s="14">
        <v>8.7189063521927596E-2</v>
      </c>
      <c r="R320" s="14"/>
      <c r="S320" s="14">
        <v>0.12519881914768299</v>
      </c>
      <c r="T320" s="14">
        <v>9.8049705398447304E-2</v>
      </c>
      <c r="U320" s="14">
        <v>0.13472352407263599</v>
      </c>
      <c r="V320" s="14">
        <v>8.9895217499516206E-2</v>
      </c>
      <c r="W320" s="14">
        <v>9.94497814106267E-2</v>
      </c>
      <c r="X320" s="14">
        <v>0.12261987271898001</v>
      </c>
      <c r="Y320" s="14">
        <v>0.105211788016161</v>
      </c>
      <c r="Z320" s="14">
        <v>0.12861139040622699</v>
      </c>
      <c r="AA320" s="14">
        <v>5.7003850869063698E-2</v>
      </c>
      <c r="AB320" s="14">
        <v>6.3095930971091105E-2</v>
      </c>
      <c r="AC320" s="14">
        <v>3.77616498511745E-2</v>
      </c>
      <c r="AD320" s="14">
        <v>4.2284099262191899E-2</v>
      </c>
      <c r="AE320" s="14"/>
      <c r="AF320" s="14">
        <v>5.5176225600862099E-2</v>
      </c>
      <c r="AG320" s="14">
        <v>0.126601161142508</v>
      </c>
      <c r="AH320" s="14">
        <v>0.104065981347918</v>
      </c>
      <c r="AI320" s="14">
        <v>0.112918290849816</v>
      </c>
      <c r="AJ320" s="14"/>
      <c r="AK320" s="14">
        <v>7.1580177626710303E-2</v>
      </c>
      <c r="AL320" s="14">
        <v>0.118182217005528</v>
      </c>
      <c r="AM320" s="14">
        <v>0.10890351833178499</v>
      </c>
      <c r="AN320" s="14">
        <v>7.1187337430564698E-2</v>
      </c>
      <c r="AO320" s="14"/>
      <c r="AP320" s="14">
        <v>6.0928764339268998E-2</v>
      </c>
      <c r="AQ320" s="14">
        <v>0.134419030988285</v>
      </c>
      <c r="AR320" s="14">
        <v>0.111584682126037</v>
      </c>
      <c r="AS320" s="14"/>
      <c r="AT320" s="14">
        <v>8.7078261043120803E-2</v>
      </c>
      <c r="AU320" s="14">
        <v>0.10008568392122399</v>
      </c>
      <c r="AV320" s="14"/>
      <c r="AW320" s="14">
        <v>9.1988778514919503E-2</v>
      </c>
      <c r="AX320" s="14">
        <v>0.124917145275608</v>
      </c>
      <c r="AY320" s="14"/>
      <c r="AZ320" s="14">
        <v>6.5780971033326197E-2</v>
      </c>
      <c r="BA320" s="14">
        <v>0.121250343829701</v>
      </c>
    </row>
    <row r="321" spans="2:53" x14ac:dyDescent="0.35">
      <c r="B321" t="s">
        <v>109</v>
      </c>
      <c r="C321" s="14">
        <v>7.2704920931744493E-2</v>
      </c>
      <c r="D321" s="14">
        <v>6.1732498993008401E-2</v>
      </c>
      <c r="E321" s="14">
        <v>8.2738447825176795E-2</v>
      </c>
      <c r="F321" s="14"/>
      <c r="G321" s="14">
        <v>7.3707480602626094E-2</v>
      </c>
      <c r="H321" s="14">
        <v>7.4535280896192699E-2</v>
      </c>
      <c r="I321" s="14">
        <v>7.9926684455671304E-2</v>
      </c>
      <c r="J321" s="14">
        <v>7.1572622323423304E-2</v>
      </c>
      <c r="K321" s="14">
        <v>7.49444717512215E-2</v>
      </c>
      <c r="L321" s="14">
        <v>6.4085815054043802E-2</v>
      </c>
      <c r="M321" s="14"/>
      <c r="N321" s="14">
        <v>4.6367470221706203E-2</v>
      </c>
      <c r="O321" s="14">
        <v>6.5051256701454105E-2</v>
      </c>
      <c r="P321" s="14">
        <v>7.6100857700936803E-2</v>
      </c>
      <c r="Q321" s="14">
        <v>0.107497424947851</v>
      </c>
      <c r="R321" s="14"/>
      <c r="S321" s="14">
        <v>7.7371956351376198E-2</v>
      </c>
      <c r="T321" s="14">
        <v>6.3758067529441298E-2</v>
      </c>
      <c r="U321" s="14">
        <v>8.4847746268000498E-2</v>
      </c>
      <c r="V321" s="14">
        <v>7.9236048548009294E-2</v>
      </c>
      <c r="W321" s="14">
        <v>7.9845993562454295E-2</v>
      </c>
      <c r="X321" s="14">
        <v>6.8898202631327204E-2</v>
      </c>
      <c r="Y321" s="14">
        <v>9.2596977597216107E-2</v>
      </c>
      <c r="Z321" s="14">
        <v>4.68444934668929E-2</v>
      </c>
      <c r="AA321" s="14">
        <v>6.6437467573981598E-2</v>
      </c>
      <c r="AB321" s="14">
        <v>4.4884575380964402E-2</v>
      </c>
      <c r="AC321" s="14">
        <v>7.29896643949699E-2</v>
      </c>
      <c r="AD321" s="14">
        <v>0.11974948586947801</v>
      </c>
      <c r="AE321" s="14"/>
      <c r="AF321" s="14">
        <v>4.1020804797398301E-2</v>
      </c>
      <c r="AG321" s="14">
        <v>6.4729748192029202E-2</v>
      </c>
      <c r="AH321" s="14">
        <v>6.4914458902677094E-2</v>
      </c>
      <c r="AI321" s="14">
        <v>0.14146542967464501</v>
      </c>
      <c r="AJ321" s="14"/>
      <c r="AK321" s="14">
        <v>3.4881897060358297E-2</v>
      </c>
      <c r="AL321" s="14">
        <v>5.6894695912736597E-2</v>
      </c>
      <c r="AM321" s="14">
        <v>4.0471987540598199E-2</v>
      </c>
      <c r="AN321" s="14">
        <v>7.6560991544980597E-2</v>
      </c>
      <c r="AO321" s="14"/>
      <c r="AP321" s="14">
        <v>3.3872978842277697E-2</v>
      </c>
      <c r="AQ321" s="14">
        <v>5.6024263272552201E-2</v>
      </c>
      <c r="AR321" s="14">
        <v>3.8441290894792202E-2</v>
      </c>
      <c r="AS321" s="14"/>
      <c r="AT321" s="14">
        <v>1.6134021237044101E-2</v>
      </c>
      <c r="AU321" s="14">
        <v>9.8650863066801694E-2</v>
      </c>
      <c r="AV321" s="14"/>
      <c r="AW321" s="14">
        <v>3.45898243278095E-2</v>
      </c>
      <c r="AX321" s="14">
        <v>0.15951149094374201</v>
      </c>
      <c r="AY321" s="14"/>
      <c r="AZ321" s="14">
        <v>5.4709638442763497E-2</v>
      </c>
      <c r="BA321" s="14">
        <v>8.7952215311998302E-2</v>
      </c>
    </row>
    <row r="322" spans="2:53" x14ac:dyDescent="0.35">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row>
    <row r="323" spans="2:53" x14ac:dyDescent="0.35">
      <c r="B323" s="6" t="s">
        <v>254</v>
      </c>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row>
    <row r="324" spans="2:53" x14ac:dyDescent="0.35">
      <c r="B324" s="24" t="s">
        <v>78</v>
      </c>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row>
    <row r="325" spans="2:53" x14ac:dyDescent="0.35">
      <c r="B325" t="s">
        <v>249</v>
      </c>
      <c r="C325" s="14">
        <v>0.38893287754260703</v>
      </c>
      <c r="D325" s="14">
        <v>0.40658770827285201</v>
      </c>
      <c r="E325" s="14">
        <v>0.372218164616472</v>
      </c>
      <c r="F325" s="14"/>
      <c r="G325" s="14">
        <v>0.49019910300785302</v>
      </c>
      <c r="H325" s="14">
        <v>0.43309532919014998</v>
      </c>
      <c r="I325" s="14">
        <v>0.44046292496185802</v>
      </c>
      <c r="J325" s="14">
        <v>0.39880970000077498</v>
      </c>
      <c r="K325" s="14">
        <v>0.36625514512047003</v>
      </c>
      <c r="L325" s="14">
        <v>0.25110792287748002</v>
      </c>
      <c r="M325" s="14"/>
      <c r="N325" s="14">
        <v>0.39132067206744697</v>
      </c>
      <c r="O325" s="14">
        <v>0.38863542701894299</v>
      </c>
      <c r="P325" s="14">
        <v>0.39522121365128499</v>
      </c>
      <c r="Q325" s="14">
        <v>0.37356047798887598</v>
      </c>
      <c r="R325" s="14"/>
      <c r="S325" s="14">
        <v>0.437137402795366</v>
      </c>
      <c r="T325" s="14">
        <v>0.34727611571501599</v>
      </c>
      <c r="U325" s="14">
        <v>0.35769182697493801</v>
      </c>
      <c r="V325" s="14">
        <v>0.40655882676551902</v>
      </c>
      <c r="W325" s="14">
        <v>0.40207967708189302</v>
      </c>
      <c r="X325" s="14">
        <v>0.40669801400376498</v>
      </c>
      <c r="Y325" s="14">
        <v>0.42550498139253401</v>
      </c>
      <c r="Z325" s="14">
        <v>0.40115531361034101</v>
      </c>
      <c r="AA325" s="14">
        <v>0.35687198652806501</v>
      </c>
      <c r="AB325" s="14">
        <v>0.38366531264557502</v>
      </c>
      <c r="AC325" s="14">
        <v>0.38087007632699998</v>
      </c>
      <c r="AD325" s="14">
        <v>0.32291243948020898</v>
      </c>
      <c r="AE325" s="14"/>
      <c r="AF325" s="14">
        <v>0.40777628710469199</v>
      </c>
      <c r="AG325" s="14">
        <v>0.39914923470845098</v>
      </c>
      <c r="AH325" s="14">
        <v>0.23309464298693</v>
      </c>
      <c r="AI325" s="14">
        <v>0.41191431878712798</v>
      </c>
      <c r="AJ325" s="14"/>
      <c r="AK325" s="14">
        <v>0.38531998882978202</v>
      </c>
      <c r="AL325" s="14">
        <v>0.40622078911425002</v>
      </c>
      <c r="AM325" s="14">
        <v>0.46027949962804998</v>
      </c>
      <c r="AN325" s="14">
        <v>0.24667894362165699</v>
      </c>
      <c r="AO325" s="14"/>
      <c r="AP325" s="14">
        <v>0.37069307371249099</v>
      </c>
      <c r="AQ325" s="14">
        <v>0.40628531882214602</v>
      </c>
      <c r="AR325" s="14">
        <v>0.45916125141392</v>
      </c>
      <c r="AS325" s="14"/>
      <c r="AT325" s="14">
        <v>0.44327844284927398</v>
      </c>
      <c r="AU325" s="14">
        <v>0.36017566636732101</v>
      </c>
      <c r="AV325" s="14"/>
      <c r="AW325" s="14">
        <v>0.452288460991432</v>
      </c>
      <c r="AX325" s="14">
        <v>0.22444744161887001</v>
      </c>
      <c r="AY325" s="14"/>
      <c r="AZ325" s="14">
        <v>0.40870797488094102</v>
      </c>
      <c r="BA325" s="14">
        <v>0.37217755676893399</v>
      </c>
    </row>
    <row r="326" spans="2:53" x14ac:dyDescent="0.35">
      <c r="B326" t="s">
        <v>250</v>
      </c>
      <c r="C326" s="14">
        <v>0.110495887278018</v>
      </c>
      <c r="D326" s="14">
        <v>0.12412359561822101</v>
      </c>
      <c r="E326" s="14">
        <v>9.5642065656165898E-2</v>
      </c>
      <c r="F326" s="14"/>
      <c r="G326" s="14">
        <v>0.14915227905282</v>
      </c>
      <c r="H326" s="14">
        <v>0.14912555716995601</v>
      </c>
      <c r="I326" s="14">
        <v>0.106181598138721</v>
      </c>
      <c r="J326" s="14">
        <v>9.9619828518153306E-2</v>
      </c>
      <c r="K326" s="14">
        <v>6.6759752343536594E-2</v>
      </c>
      <c r="L326" s="14">
        <v>9.5204984640766099E-2</v>
      </c>
      <c r="M326" s="14"/>
      <c r="N326" s="14">
        <v>0.11260676150608299</v>
      </c>
      <c r="O326" s="14">
        <v>0.101097143637044</v>
      </c>
      <c r="P326" s="14">
        <v>0.121130008155863</v>
      </c>
      <c r="Q326" s="14">
        <v>0.110636311835647</v>
      </c>
      <c r="R326" s="14"/>
      <c r="S326" s="14">
        <v>0.12898524020239399</v>
      </c>
      <c r="T326" s="14">
        <v>9.1607782975268406E-2</v>
      </c>
      <c r="U326" s="14">
        <v>0.113642363680084</v>
      </c>
      <c r="V326" s="14">
        <v>0.10331593962020499</v>
      </c>
      <c r="W326" s="14">
        <v>9.5891655856601199E-2</v>
      </c>
      <c r="X326" s="14">
        <v>0.120572282525616</v>
      </c>
      <c r="Y326" s="14">
        <v>9.0330802905331006E-2</v>
      </c>
      <c r="Z326" s="14">
        <v>0.12897136843645801</v>
      </c>
      <c r="AA326" s="14">
        <v>0.12845348591330799</v>
      </c>
      <c r="AB326" s="14">
        <v>0.118967286105035</v>
      </c>
      <c r="AC326" s="14">
        <v>8.4272872633972803E-2</v>
      </c>
      <c r="AD326" s="14">
        <v>0.104827251642301</v>
      </c>
      <c r="AE326" s="14"/>
      <c r="AF326" s="14">
        <v>8.3296436440199503E-2</v>
      </c>
      <c r="AG326" s="14">
        <v>0.156732138731805</v>
      </c>
      <c r="AH326" s="14">
        <v>0.124467437422961</v>
      </c>
      <c r="AI326" s="14">
        <v>7.5544843165973305E-2</v>
      </c>
      <c r="AJ326" s="14"/>
      <c r="AK326" s="14">
        <v>9.7176940879545898E-2</v>
      </c>
      <c r="AL326" s="14">
        <v>0.14110159948683301</v>
      </c>
      <c r="AM326" s="14">
        <v>7.6027563697300904E-2</v>
      </c>
      <c r="AN326" s="14">
        <v>0.13705740902140001</v>
      </c>
      <c r="AO326" s="14"/>
      <c r="AP326" s="14">
        <v>0.11215740364308301</v>
      </c>
      <c r="AQ326" s="14">
        <v>0.14852851137680301</v>
      </c>
      <c r="AR326" s="14">
        <v>9.0679067799980598E-2</v>
      </c>
      <c r="AS326" s="14"/>
      <c r="AT326" s="14">
        <v>0.113878049391446</v>
      </c>
      <c r="AU326" s="14">
        <v>0.108090216666273</v>
      </c>
      <c r="AV326" s="14"/>
      <c r="AW326" s="14">
        <v>0.100733096555525</v>
      </c>
      <c r="AX326" s="14">
        <v>0.18470260049714901</v>
      </c>
      <c r="AY326" s="14"/>
      <c r="AZ326" s="14">
        <v>9.1880062852311997E-2</v>
      </c>
      <c r="BA326" s="14">
        <v>0.12626896310073199</v>
      </c>
    </row>
    <row r="327" spans="2:53" x14ac:dyDescent="0.35">
      <c r="B327" t="s">
        <v>251</v>
      </c>
      <c r="C327" s="14">
        <v>0.40785336656632998</v>
      </c>
      <c r="D327" s="14">
        <v>0.39227204950948003</v>
      </c>
      <c r="E327" s="14">
        <v>0.42468855736538202</v>
      </c>
      <c r="F327" s="14"/>
      <c r="G327" s="14">
        <v>0.285690924965182</v>
      </c>
      <c r="H327" s="14">
        <v>0.32960814300980201</v>
      </c>
      <c r="I327" s="14">
        <v>0.35213454550118301</v>
      </c>
      <c r="J327" s="14">
        <v>0.40376295602031897</v>
      </c>
      <c r="K327" s="14">
        <v>0.47214130766675</v>
      </c>
      <c r="L327" s="14">
        <v>0.55795868904638002</v>
      </c>
      <c r="M327" s="14"/>
      <c r="N327" s="14">
        <v>0.425418010157042</v>
      </c>
      <c r="O327" s="14">
        <v>0.41139105174565299</v>
      </c>
      <c r="P327" s="14">
        <v>0.39223301066088501</v>
      </c>
      <c r="Q327" s="14">
        <v>0.402815233382953</v>
      </c>
      <c r="R327" s="14"/>
      <c r="S327" s="14">
        <v>0.35625791434968801</v>
      </c>
      <c r="T327" s="14">
        <v>0.47453997966536599</v>
      </c>
      <c r="U327" s="14">
        <v>0.43203434621283898</v>
      </c>
      <c r="V327" s="14">
        <v>0.38417563077653599</v>
      </c>
      <c r="W327" s="14">
        <v>0.41525804849602199</v>
      </c>
      <c r="X327" s="14">
        <v>0.37286979332270198</v>
      </c>
      <c r="Y327" s="14">
        <v>0.37348993899388999</v>
      </c>
      <c r="Z327" s="14">
        <v>0.41162324756229501</v>
      </c>
      <c r="AA327" s="14">
        <v>0.42293787375287401</v>
      </c>
      <c r="AB327" s="14">
        <v>0.40956107486885701</v>
      </c>
      <c r="AC327" s="14">
        <v>0.41294861191300197</v>
      </c>
      <c r="AD327" s="14">
        <v>0.47280390229309599</v>
      </c>
      <c r="AE327" s="14"/>
      <c r="AF327" s="14">
        <v>0.44646790277656301</v>
      </c>
      <c r="AG327" s="14">
        <v>0.36130251274434</v>
      </c>
      <c r="AH327" s="14">
        <v>0.52440896189881103</v>
      </c>
      <c r="AI327" s="14">
        <v>0.37920298287906401</v>
      </c>
      <c r="AJ327" s="14"/>
      <c r="AK327" s="14">
        <v>0.45571320918708702</v>
      </c>
      <c r="AL327" s="14">
        <v>0.38975068764845699</v>
      </c>
      <c r="AM327" s="14">
        <v>0.38499416135265002</v>
      </c>
      <c r="AN327" s="14">
        <v>0.50868588028308503</v>
      </c>
      <c r="AO327" s="14"/>
      <c r="AP327" s="14">
        <v>0.45696224790726397</v>
      </c>
      <c r="AQ327" s="14">
        <v>0.37888190214848599</v>
      </c>
      <c r="AR327" s="14">
        <v>0.394708920625224</v>
      </c>
      <c r="AS327" s="14"/>
      <c r="AT327" s="14">
        <v>0.40771768445903001</v>
      </c>
      <c r="AU327" s="14">
        <v>0.41012090606307</v>
      </c>
      <c r="AV327" s="14"/>
      <c r="AW327" s="14">
        <v>0.39892671629945098</v>
      </c>
      <c r="AX327" s="14">
        <v>0.41948920925104</v>
      </c>
      <c r="AY327" s="14"/>
      <c r="AZ327" s="14">
        <v>0.4250191020661</v>
      </c>
      <c r="BA327" s="14">
        <v>0.39330894234965902</v>
      </c>
    </row>
    <row r="328" spans="2:53" x14ac:dyDescent="0.35">
      <c r="B328" t="s">
        <v>109</v>
      </c>
      <c r="C328" s="14">
        <v>9.2717868613045096E-2</v>
      </c>
      <c r="D328" s="14">
        <v>7.7016646599447805E-2</v>
      </c>
      <c r="E328" s="14">
        <v>0.10745121236197901</v>
      </c>
      <c r="F328" s="14"/>
      <c r="G328" s="14">
        <v>7.4957692974145701E-2</v>
      </c>
      <c r="H328" s="14">
        <v>8.8170970630092396E-2</v>
      </c>
      <c r="I328" s="14">
        <v>0.101220931398237</v>
      </c>
      <c r="J328" s="14">
        <v>9.78075154607526E-2</v>
      </c>
      <c r="K328" s="14">
        <v>9.4843794869243297E-2</v>
      </c>
      <c r="L328" s="14">
        <v>9.5728403435373394E-2</v>
      </c>
      <c r="M328" s="14"/>
      <c r="N328" s="14">
        <v>7.0654556269428098E-2</v>
      </c>
      <c r="O328" s="14">
        <v>9.8876377598359697E-2</v>
      </c>
      <c r="P328" s="14">
        <v>9.1415767531966896E-2</v>
      </c>
      <c r="Q328" s="14">
        <v>0.11298797679252399</v>
      </c>
      <c r="R328" s="14"/>
      <c r="S328" s="14">
        <v>7.7619442652551801E-2</v>
      </c>
      <c r="T328" s="14">
        <v>8.6576121644349802E-2</v>
      </c>
      <c r="U328" s="14">
        <v>9.6631463132138398E-2</v>
      </c>
      <c r="V328" s="14">
        <v>0.10594960283774001</v>
      </c>
      <c r="W328" s="14">
        <v>8.6770618565484098E-2</v>
      </c>
      <c r="X328" s="14">
        <v>9.9859910147917605E-2</v>
      </c>
      <c r="Y328" s="14">
        <v>0.11067427670824601</v>
      </c>
      <c r="Z328" s="14">
        <v>5.8250070390905698E-2</v>
      </c>
      <c r="AA328" s="14">
        <v>9.1736653805753396E-2</v>
      </c>
      <c r="AB328" s="14">
        <v>8.7806326380533206E-2</v>
      </c>
      <c r="AC328" s="14">
        <v>0.121908439126024</v>
      </c>
      <c r="AD328" s="14">
        <v>9.9456406584394197E-2</v>
      </c>
      <c r="AE328" s="14"/>
      <c r="AF328" s="14">
        <v>6.2459373678545899E-2</v>
      </c>
      <c r="AG328" s="14">
        <v>8.2816113815404199E-2</v>
      </c>
      <c r="AH328" s="14">
        <v>0.118028957691297</v>
      </c>
      <c r="AI328" s="14">
        <v>0.133337855167835</v>
      </c>
      <c r="AJ328" s="14"/>
      <c r="AK328" s="14">
        <v>6.1789861103585399E-2</v>
      </c>
      <c r="AL328" s="14">
        <v>6.2926923750459995E-2</v>
      </c>
      <c r="AM328" s="14">
        <v>7.8698775321998607E-2</v>
      </c>
      <c r="AN328" s="14">
        <v>0.10757776707385799</v>
      </c>
      <c r="AO328" s="14"/>
      <c r="AP328" s="14">
        <v>6.0187274737162101E-2</v>
      </c>
      <c r="AQ328" s="14">
        <v>6.6304267652565002E-2</v>
      </c>
      <c r="AR328" s="14">
        <v>5.5450760160875502E-2</v>
      </c>
      <c r="AS328" s="14"/>
      <c r="AT328" s="14">
        <v>3.5125823300250901E-2</v>
      </c>
      <c r="AU328" s="14">
        <v>0.121613210903336</v>
      </c>
      <c r="AV328" s="14"/>
      <c r="AW328" s="14">
        <v>4.8051726153592003E-2</v>
      </c>
      <c r="AX328" s="14">
        <v>0.17136074863294101</v>
      </c>
      <c r="AY328" s="14"/>
      <c r="AZ328" s="14">
        <v>7.4392860200647795E-2</v>
      </c>
      <c r="BA328" s="14">
        <v>0.108244537780675</v>
      </c>
    </row>
    <row r="329" spans="2:53" x14ac:dyDescent="0.35">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row>
    <row r="330" spans="2:53" x14ac:dyDescent="0.35">
      <c r="B330" s="6" t="s">
        <v>255</v>
      </c>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row>
    <row r="331" spans="2:53" x14ac:dyDescent="0.35">
      <c r="B331" s="24" t="s">
        <v>78</v>
      </c>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row>
    <row r="332" spans="2:53" x14ac:dyDescent="0.35">
      <c r="B332" t="s">
        <v>249</v>
      </c>
      <c r="C332" s="14">
        <v>0.55453920247728306</v>
      </c>
      <c r="D332" s="14">
        <v>0.57321120721002505</v>
      </c>
      <c r="E332" s="14">
        <v>0.53650800553112699</v>
      </c>
      <c r="F332" s="14"/>
      <c r="G332" s="14">
        <v>0.54965233601206398</v>
      </c>
      <c r="H332" s="14">
        <v>0.49537766764108099</v>
      </c>
      <c r="I332" s="14">
        <v>0.61063361512653702</v>
      </c>
      <c r="J332" s="14">
        <v>0.58343163066483394</v>
      </c>
      <c r="K332" s="14">
        <v>0.57502423190512797</v>
      </c>
      <c r="L332" s="14">
        <v>0.52312813400948199</v>
      </c>
      <c r="M332" s="14"/>
      <c r="N332" s="14">
        <v>0.60982333490719998</v>
      </c>
      <c r="O332" s="14">
        <v>0.59254371892449498</v>
      </c>
      <c r="P332" s="14">
        <v>0.50909626099154603</v>
      </c>
      <c r="Q332" s="14">
        <v>0.49419262648859302</v>
      </c>
      <c r="R332" s="14"/>
      <c r="S332" s="14">
        <v>0.55764030813558896</v>
      </c>
      <c r="T332" s="14">
        <v>0.61024308784741399</v>
      </c>
      <c r="U332" s="14">
        <v>0.42047794303758301</v>
      </c>
      <c r="V332" s="14">
        <v>0.51586043768230905</v>
      </c>
      <c r="W332" s="14">
        <v>0.569782247057397</v>
      </c>
      <c r="X332" s="14">
        <v>0.60964476710302695</v>
      </c>
      <c r="Y332" s="14">
        <v>0.57218781023271503</v>
      </c>
      <c r="Z332" s="14">
        <v>0.53200434926233797</v>
      </c>
      <c r="AA332" s="14">
        <v>0.57827187077781605</v>
      </c>
      <c r="AB332" s="14">
        <v>0.52472668352012497</v>
      </c>
      <c r="AC332" s="14">
        <v>0.54563726955382996</v>
      </c>
      <c r="AD332" s="14">
        <v>0.57232192600221099</v>
      </c>
      <c r="AE332" s="14"/>
      <c r="AF332" s="14">
        <v>0.63294392124501797</v>
      </c>
      <c r="AG332" s="14">
        <v>0.52869317754035405</v>
      </c>
      <c r="AH332" s="14">
        <v>0.50288474328902699</v>
      </c>
      <c r="AI332" s="14">
        <v>0.50429118832045705</v>
      </c>
      <c r="AJ332" s="14"/>
      <c r="AK332" s="14">
        <v>0.58649794939488498</v>
      </c>
      <c r="AL332" s="14">
        <v>0.54858386241683599</v>
      </c>
      <c r="AM332" s="14">
        <v>0.58331782840073598</v>
      </c>
      <c r="AN332" s="14">
        <v>0.51023921505452996</v>
      </c>
      <c r="AO332" s="14"/>
      <c r="AP332" s="14">
        <v>0.59819831999128803</v>
      </c>
      <c r="AQ332" s="14">
        <v>0.521752656798529</v>
      </c>
      <c r="AR332" s="14">
        <v>0.59833892461245297</v>
      </c>
      <c r="AS332" s="14"/>
      <c r="AT332" s="14">
        <v>0.64716301870895099</v>
      </c>
      <c r="AU332" s="14">
        <v>0.51155122780054096</v>
      </c>
      <c r="AV332" s="14"/>
      <c r="AW332" s="14">
        <v>0.62859100713405902</v>
      </c>
      <c r="AX332" s="14">
        <v>0.343724521028824</v>
      </c>
      <c r="AY332" s="14"/>
      <c r="AZ332" s="14">
        <v>0.60419257364345502</v>
      </c>
      <c r="BA332" s="14">
        <v>0.51246820039069596</v>
      </c>
    </row>
    <row r="333" spans="2:53" x14ac:dyDescent="0.35">
      <c r="B333" t="s">
        <v>250</v>
      </c>
      <c r="C333" s="14">
        <v>9.6329156671263003E-2</v>
      </c>
      <c r="D333" s="14">
        <v>0.118225527013421</v>
      </c>
      <c r="E333" s="14">
        <v>7.4315658214530206E-2</v>
      </c>
      <c r="F333" s="14"/>
      <c r="G333" s="14">
        <v>0.158859186737074</v>
      </c>
      <c r="H333" s="14">
        <v>0.12917760858067101</v>
      </c>
      <c r="I333" s="14">
        <v>0.10444624591295</v>
      </c>
      <c r="J333" s="14">
        <v>7.9862111888940199E-2</v>
      </c>
      <c r="K333" s="14">
        <v>6.48029866240976E-2</v>
      </c>
      <c r="L333" s="14">
        <v>5.6110549643432303E-2</v>
      </c>
      <c r="M333" s="14"/>
      <c r="N333" s="14">
        <v>0.103022446605523</v>
      </c>
      <c r="O333" s="14">
        <v>8.1106548303947201E-2</v>
      </c>
      <c r="P333" s="14">
        <v>0.11564917230411199</v>
      </c>
      <c r="Q333" s="14">
        <v>8.7999507756089196E-2</v>
      </c>
      <c r="R333" s="14"/>
      <c r="S333" s="14">
        <v>0.11295474434100999</v>
      </c>
      <c r="T333" s="14">
        <v>6.3308657050732506E-2</v>
      </c>
      <c r="U333" s="14">
        <v>0.11947202847698001</v>
      </c>
      <c r="V333" s="14">
        <v>8.8282652289869298E-2</v>
      </c>
      <c r="W333" s="14">
        <v>7.4512203132590493E-2</v>
      </c>
      <c r="X333" s="14">
        <v>0.110569131799031</v>
      </c>
      <c r="Y333" s="14">
        <v>7.3457696296660699E-2</v>
      </c>
      <c r="Z333" s="14">
        <v>0.184877731790829</v>
      </c>
      <c r="AA333" s="14">
        <v>8.6078051206019399E-2</v>
      </c>
      <c r="AB333" s="14">
        <v>0.112287371611556</v>
      </c>
      <c r="AC333" s="14">
        <v>7.6201623976553404E-2</v>
      </c>
      <c r="AD333" s="14">
        <v>9.9116217183266006E-2</v>
      </c>
      <c r="AE333" s="14"/>
      <c r="AF333" s="14">
        <v>7.6873694390797803E-2</v>
      </c>
      <c r="AG333" s="14">
        <v>0.136653095999522</v>
      </c>
      <c r="AH333" s="14">
        <v>9.6442184025492095E-2</v>
      </c>
      <c r="AI333" s="14">
        <v>5.5944111485253599E-2</v>
      </c>
      <c r="AJ333" s="14"/>
      <c r="AK333" s="14">
        <v>8.74936833767372E-2</v>
      </c>
      <c r="AL333" s="14">
        <v>0.13353243901367501</v>
      </c>
      <c r="AM333" s="14">
        <v>8.69832825641495E-2</v>
      </c>
      <c r="AN333" s="14">
        <v>8.2618445258677398E-2</v>
      </c>
      <c r="AO333" s="14"/>
      <c r="AP333" s="14">
        <v>9.6873345755210394E-2</v>
      </c>
      <c r="AQ333" s="14">
        <v>0.150642384176981</v>
      </c>
      <c r="AR333" s="14">
        <v>9.3493430538178199E-2</v>
      </c>
      <c r="AS333" s="14"/>
      <c r="AT333" s="14">
        <v>0.102795614681625</v>
      </c>
      <c r="AU333" s="14">
        <v>9.0490825986477494E-2</v>
      </c>
      <c r="AV333" s="14"/>
      <c r="AW333" s="14">
        <v>8.66955171955789E-2</v>
      </c>
      <c r="AX333" s="14">
        <v>0.175459810421464</v>
      </c>
      <c r="AY333" s="14"/>
      <c r="AZ333" s="14">
        <v>7.0967145765280501E-2</v>
      </c>
      <c r="BA333" s="14">
        <v>0.117818235633792</v>
      </c>
    </row>
    <row r="334" spans="2:53" x14ac:dyDescent="0.35">
      <c r="B334" t="s">
        <v>251</v>
      </c>
      <c r="C334" s="14">
        <v>0.22938157499809</v>
      </c>
      <c r="D334" s="14">
        <v>0.21417054390436199</v>
      </c>
      <c r="E334" s="14">
        <v>0.24515058410155599</v>
      </c>
      <c r="F334" s="14"/>
      <c r="G334" s="14">
        <v>0.21177234561598199</v>
      </c>
      <c r="H334" s="14">
        <v>0.24367682902438501</v>
      </c>
      <c r="I334" s="14">
        <v>0.178479962874838</v>
      </c>
      <c r="J334" s="14">
        <v>0.22002709651830801</v>
      </c>
      <c r="K334" s="14">
        <v>0.243390543856355</v>
      </c>
      <c r="L334" s="14">
        <v>0.26892895386375298</v>
      </c>
      <c r="M334" s="14"/>
      <c r="N334" s="14">
        <v>0.20193710253702299</v>
      </c>
      <c r="O334" s="14">
        <v>0.21981453660106201</v>
      </c>
      <c r="P334" s="14">
        <v>0.24887276752561699</v>
      </c>
      <c r="Q334" s="14">
        <v>0.254269550668277</v>
      </c>
      <c r="R334" s="14"/>
      <c r="S334" s="14">
        <v>0.22802204111702801</v>
      </c>
      <c r="T334" s="14">
        <v>0.198472494978335</v>
      </c>
      <c r="U334" s="14">
        <v>0.32963184041056498</v>
      </c>
      <c r="V334" s="14">
        <v>0.26446003807846202</v>
      </c>
      <c r="W334" s="14">
        <v>0.20229024516693001</v>
      </c>
      <c r="X334" s="14">
        <v>0.165509482936149</v>
      </c>
      <c r="Y334" s="14">
        <v>0.22792962457915</v>
      </c>
      <c r="Z334" s="14">
        <v>0.23627342547994001</v>
      </c>
      <c r="AA334" s="14">
        <v>0.22190358666013901</v>
      </c>
      <c r="AB334" s="14">
        <v>0.25917405114848802</v>
      </c>
      <c r="AC334" s="14">
        <v>0.227180494479093</v>
      </c>
      <c r="AD334" s="14">
        <v>0.18773669993199399</v>
      </c>
      <c r="AE334" s="14"/>
      <c r="AF334" s="14">
        <v>0.20004405571720299</v>
      </c>
      <c r="AG334" s="14">
        <v>0.230483812196358</v>
      </c>
      <c r="AH334" s="14">
        <v>0.26838146372947302</v>
      </c>
      <c r="AI334" s="14">
        <v>0.23525388751740001</v>
      </c>
      <c r="AJ334" s="14"/>
      <c r="AK334" s="14">
        <v>0.236064784528632</v>
      </c>
      <c r="AL334" s="14">
        <v>0.22918822477426801</v>
      </c>
      <c r="AM334" s="14">
        <v>0.233400518229327</v>
      </c>
      <c r="AN334" s="14">
        <v>0.27269659053217199</v>
      </c>
      <c r="AO334" s="14"/>
      <c r="AP334" s="14">
        <v>0.21146974866250701</v>
      </c>
      <c r="AQ334" s="14">
        <v>0.24265941617022699</v>
      </c>
      <c r="AR334" s="14">
        <v>0.22691179022350499</v>
      </c>
      <c r="AS334" s="14"/>
      <c r="AT334" s="14">
        <v>0.21308192959157399</v>
      </c>
      <c r="AU334" s="14">
        <v>0.23810123125699401</v>
      </c>
      <c r="AV334" s="14"/>
      <c r="AW334" s="14">
        <v>0.21742484560825301</v>
      </c>
      <c r="AX334" s="14">
        <v>0.26670979699606401</v>
      </c>
      <c r="AY334" s="14"/>
      <c r="AZ334" s="14">
        <v>0.219173494798169</v>
      </c>
      <c r="BA334" s="14">
        <v>0.23803081981882299</v>
      </c>
    </row>
    <row r="335" spans="2:53" x14ac:dyDescent="0.35">
      <c r="B335" t="s">
        <v>109</v>
      </c>
      <c r="C335" s="14">
        <v>0.11975006585336399</v>
      </c>
      <c r="D335" s="14">
        <v>9.4392721872192095E-2</v>
      </c>
      <c r="E335" s="14">
        <v>0.14402575215278601</v>
      </c>
      <c r="F335" s="14"/>
      <c r="G335" s="14">
        <v>7.9716131634879603E-2</v>
      </c>
      <c r="H335" s="14">
        <v>0.131767894753862</v>
      </c>
      <c r="I335" s="14">
        <v>0.10644017608567501</v>
      </c>
      <c r="J335" s="14">
        <v>0.116679160927918</v>
      </c>
      <c r="K335" s="14">
        <v>0.11678223761442</v>
      </c>
      <c r="L335" s="14">
        <v>0.15183236248333201</v>
      </c>
      <c r="M335" s="14"/>
      <c r="N335" s="14">
        <v>8.5217115950254704E-2</v>
      </c>
      <c r="O335" s="14">
        <v>0.106535196170496</v>
      </c>
      <c r="P335" s="14">
        <v>0.126381799178725</v>
      </c>
      <c r="Q335" s="14">
        <v>0.163538315087041</v>
      </c>
      <c r="R335" s="14"/>
      <c r="S335" s="14">
        <v>0.101382906406373</v>
      </c>
      <c r="T335" s="14">
        <v>0.12797576012351899</v>
      </c>
      <c r="U335" s="14">
        <v>0.13041818807487199</v>
      </c>
      <c r="V335" s="14">
        <v>0.13139687194936001</v>
      </c>
      <c r="W335" s="14">
        <v>0.15341530464308301</v>
      </c>
      <c r="X335" s="14">
        <v>0.11427661816179401</v>
      </c>
      <c r="Y335" s="14">
        <v>0.126424868891475</v>
      </c>
      <c r="Z335" s="14">
        <v>4.68444934668929E-2</v>
      </c>
      <c r="AA335" s="14">
        <v>0.11374649135602601</v>
      </c>
      <c r="AB335" s="14">
        <v>0.103811893719831</v>
      </c>
      <c r="AC335" s="14">
        <v>0.15098061199052301</v>
      </c>
      <c r="AD335" s="14">
        <v>0.140825156882529</v>
      </c>
      <c r="AE335" s="14"/>
      <c r="AF335" s="14">
        <v>9.0138328646981597E-2</v>
      </c>
      <c r="AG335" s="14">
        <v>0.104169914263766</v>
      </c>
      <c r="AH335" s="14">
        <v>0.132291608956008</v>
      </c>
      <c r="AI335" s="14">
        <v>0.20451081267689</v>
      </c>
      <c r="AJ335" s="14"/>
      <c r="AK335" s="14">
        <v>8.9943582699745006E-2</v>
      </c>
      <c r="AL335" s="14">
        <v>8.86954737952209E-2</v>
      </c>
      <c r="AM335" s="14">
        <v>9.6298370805788E-2</v>
      </c>
      <c r="AN335" s="14">
        <v>0.13444574915461999</v>
      </c>
      <c r="AO335" s="14"/>
      <c r="AP335" s="14">
        <v>9.3458585590995305E-2</v>
      </c>
      <c r="AQ335" s="14">
        <v>8.4945542854262798E-2</v>
      </c>
      <c r="AR335" s="14">
        <v>8.1255854625864404E-2</v>
      </c>
      <c r="AS335" s="14"/>
      <c r="AT335" s="14">
        <v>3.6959437017849303E-2</v>
      </c>
      <c r="AU335" s="14">
        <v>0.15985671495598799</v>
      </c>
      <c r="AV335" s="14"/>
      <c r="AW335" s="14">
        <v>6.7288630062108806E-2</v>
      </c>
      <c r="AX335" s="14">
        <v>0.21410587155364799</v>
      </c>
      <c r="AY335" s="14"/>
      <c r="AZ335" s="14">
        <v>0.105666785793096</v>
      </c>
      <c r="BA335" s="14">
        <v>0.13168274415669001</v>
      </c>
    </row>
    <row r="336" spans="2:53" x14ac:dyDescent="0.35">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row>
    <row r="337" spans="2:53" x14ac:dyDescent="0.35">
      <c r="B337" s="6" t="s">
        <v>256</v>
      </c>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row>
    <row r="338" spans="2:53" x14ac:dyDescent="0.35">
      <c r="B338" s="24" t="s">
        <v>78</v>
      </c>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row>
    <row r="339" spans="2:53" x14ac:dyDescent="0.35">
      <c r="B339" t="s">
        <v>249</v>
      </c>
      <c r="C339" s="14">
        <v>0.55015223385495304</v>
      </c>
      <c r="D339" s="14">
        <v>0.55114104313410694</v>
      </c>
      <c r="E339" s="14">
        <v>0.55035929440026199</v>
      </c>
      <c r="F339" s="14"/>
      <c r="G339" s="14">
        <v>0.54797668004364297</v>
      </c>
      <c r="H339" s="14">
        <v>0.51599970703153897</v>
      </c>
      <c r="I339" s="14">
        <v>0.61278297175093899</v>
      </c>
      <c r="J339" s="14">
        <v>0.55127418626755198</v>
      </c>
      <c r="K339" s="14">
        <v>0.54265559609244096</v>
      </c>
      <c r="L339" s="14">
        <v>0.53269315469261802</v>
      </c>
      <c r="M339" s="14"/>
      <c r="N339" s="14">
        <v>0.55651316881356105</v>
      </c>
      <c r="O339" s="14">
        <v>0.55618310384786795</v>
      </c>
      <c r="P339" s="14">
        <v>0.54271500468504297</v>
      </c>
      <c r="Q339" s="14">
        <v>0.54263467900237805</v>
      </c>
      <c r="R339" s="14"/>
      <c r="S339" s="14">
        <v>0.54913006054373803</v>
      </c>
      <c r="T339" s="14">
        <v>0.54961854993174197</v>
      </c>
      <c r="U339" s="14">
        <v>0.51731902931637297</v>
      </c>
      <c r="V339" s="14">
        <v>0.464536886795548</v>
      </c>
      <c r="W339" s="14">
        <v>0.52278991879908498</v>
      </c>
      <c r="X339" s="14">
        <v>0.59552764191103502</v>
      </c>
      <c r="Y339" s="14">
        <v>0.56243993200325704</v>
      </c>
      <c r="Z339" s="14">
        <v>0.60680771486332596</v>
      </c>
      <c r="AA339" s="14">
        <v>0.57811377993675295</v>
      </c>
      <c r="AB339" s="14">
        <v>0.50245176758003496</v>
      </c>
      <c r="AC339" s="14">
        <v>0.64140175078052897</v>
      </c>
      <c r="AD339" s="14">
        <v>0.60998194073136203</v>
      </c>
      <c r="AE339" s="14"/>
      <c r="AF339" s="14">
        <v>0.61330832878518604</v>
      </c>
      <c r="AG339" s="14">
        <v>0.53317889587281497</v>
      </c>
      <c r="AH339" s="14">
        <v>0.44982705725922401</v>
      </c>
      <c r="AI339" s="14">
        <v>0.51462665308101496</v>
      </c>
      <c r="AJ339" s="14"/>
      <c r="AK339" s="14">
        <v>0.624478380027086</v>
      </c>
      <c r="AL339" s="14">
        <v>0.53260060121179897</v>
      </c>
      <c r="AM339" s="14">
        <v>0.60151543234434801</v>
      </c>
      <c r="AN339" s="14">
        <v>0.43649265489646</v>
      </c>
      <c r="AO339" s="14"/>
      <c r="AP339" s="14">
        <v>0.60971209657644898</v>
      </c>
      <c r="AQ339" s="14">
        <v>0.50669544765607699</v>
      </c>
      <c r="AR339" s="14">
        <v>0.62715698099364803</v>
      </c>
      <c r="AS339" s="14"/>
      <c r="AT339" s="14">
        <v>0.61387062627378997</v>
      </c>
      <c r="AU339" s="14">
        <v>0.52395800619478206</v>
      </c>
      <c r="AV339" s="14"/>
      <c r="AW339" s="14">
        <v>0.60660866385466905</v>
      </c>
      <c r="AX339" s="14">
        <v>0.37627891935021102</v>
      </c>
      <c r="AY339" s="14"/>
      <c r="AZ339" s="14">
        <v>0.58662170363413302</v>
      </c>
      <c r="BA339" s="14">
        <v>0.51925187194313305</v>
      </c>
    </row>
    <row r="340" spans="2:53" x14ac:dyDescent="0.35">
      <c r="B340" t="s">
        <v>250</v>
      </c>
      <c r="C340" s="14">
        <v>0.10510308517974799</v>
      </c>
      <c r="D340" s="14">
        <v>0.12321280953498</v>
      </c>
      <c r="E340" s="14">
        <v>8.5848295619139203E-2</v>
      </c>
      <c r="F340" s="14"/>
      <c r="G340" s="14">
        <v>0.13601973965161299</v>
      </c>
      <c r="H340" s="14">
        <v>0.15373313876869099</v>
      </c>
      <c r="I340" s="14">
        <v>0.100510821354817</v>
      </c>
      <c r="J340" s="14">
        <v>9.9214958083307894E-2</v>
      </c>
      <c r="K340" s="14">
        <v>7.1597334087063605E-2</v>
      </c>
      <c r="L340" s="14">
        <v>7.6057920440714494E-2</v>
      </c>
      <c r="M340" s="14"/>
      <c r="N340" s="14">
        <v>0.113489169538529</v>
      </c>
      <c r="O340" s="14">
        <v>9.2762255662654794E-2</v>
      </c>
      <c r="P340" s="14">
        <v>9.8878704161808301E-2</v>
      </c>
      <c r="Q340" s="14">
        <v>0.112722028293111</v>
      </c>
      <c r="R340" s="14"/>
      <c r="S340" s="14">
        <v>0.13964991021984099</v>
      </c>
      <c r="T340" s="14">
        <v>0.100099531224315</v>
      </c>
      <c r="U340" s="14">
        <v>0.103937684904837</v>
      </c>
      <c r="V340" s="14">
        <v>0.110156705626457</v>
      </c>
      <c r="W340" s="14">
        <v>8.7035709807587902E-2</v>
      </c>
      <c r="X340" s="14">
        <v>8.19290157353499E-2</v>
      </c>
      <c r="Y340" s="14">
        <v>6.2381155417352299E-2</v>
      </c>
      <c r="Z340" s="14">
        <v>8.5376596223729395E-2</v>
      </c>
      <c r="AA340" s="14">
        <v>0.116097155270484</v>
      </c>
      <c r="AB340" s="14">
        <v>0.156320212235392</v>
      </c>
      <c r="AC340" s="14">
        <v>7.5928080471863099E-2</v>
      </c>
      <c r="AD340" s="14">
        <v>5.9786442564635403E-2</v>
      </c>
      <c r="AE340" s="14"/>
      <c r="AF340" s="14">
        <v>7.0907265070925193E-2</v>
      </c>
      <c r="AG340" s="14">
        <v>0.139348811866742</v>
      </c>
      <c r="AH340" s="14">
        <v>0.144073056370704</v>
      </c>
      <c r="AI340" s="14">
        <v>9.0043767648384898E-2</v>
      </c>
      <c r="AJ340" s="14"/>
      <c r="AK340" s="14">
        <v>8.3649177819057494E-2</v>
      </c>
      <c r="AL340" s="14">
        <v>0.134916811971795</v>
      </c>
      <c r="AM340" s="14">
        <v>5.8548631817597702E-2</v>
      </c>
      <c r="AN340" s="14">
        <v>0.13742651379975501</v>
      </c>
      <c r="AO340" s="14"/>
      <c r="AP340" s="14">
        <v>8.2729183276585599E-2</v>
      </c>
      <c r="AQ340" s="14">
        <v>0.146677465107239</v>
      </c>
      <c r="AR340" s="14">
        <v>7.2725857435702104E-2</v>
      </c>
      <c r="AS340" s="14"/>
      <c r="AT340" s="14">
        <v>9.5594651498905905E-2</v>
      </c>
      <c r="AU340" s="14">
        <v>0.107505119328143</v>
      </c>
      <c r="AV340" s="14"/>
      <c r="AW340" s="14">
        <v>9.4811507908921705E-2</v>
      </c>
      <c r="AX340" s="14">
        <v>0.18533521911414799</v>
      </c>
      <c r="AY340" s="14"/>
      <c r="AZ340" s="14">
        <v>7.9334177450172697E-2</v>
      </c>
      <c r="BA340" s="14">
        <v>0.12693692536819801</v>
      </c>
    </row>
    <row r="341" spans="2:53" x14ac:dyDescent="0.35">
      <c r="B341" t="s">
        <v>251</v>
      </c>
      <c r="C341" s="14">
        <v>0.24931006072973499</v>
      </c>
      <c r="D341" s="14">
        <v>0.251042620237446</v>
      </c>
      <c r="E341" s="14">
        <v>0.248600975639063</v>
      </c>
      <c r="F341" s="14"/>
      <c r="G341" s="14">
        <v>0.26805562843596498</v>
      </c>
      <c r="H341" s="14">
        <v>0.22712042993905401</v>
      </c>
      <c r="I341" s="14">
        <v>0.19225859785715499</v>
      </c>
      <c r="J341" s="14">
        <v>0.24033597128929199</v>
      </c>
      <c r="K341" s="14">
        <v>0.284881472571195</v>
      </c>
      <c r="L341" s="14">
        <v>0.28462539077312898</v>
      </c>
      <c r="M341" s="14"/>
      <c r="N341" s="14">
        <v>0.26021696910779801</v>
      </c>
      <c r="O341" s="14">
        <v>0.25791256148505498</v>
      </c>
      <c r="P341" s="14">
        <v>0.249044835668077</v>
      </c>
      <c r="Q341" s="14">
        <v>0.22960008659494199</v>
      </c>
      <c r="R341" s="14"/>
      <c r="S341" s="14">
        <v>0.217390054816406</v>
      </c>
      <c r="T341" s="14">
        <v>0.28041053413678102</v>
      </c>
      <c r="U341" s="14">
        <v>0.255116605956558</v>
      </c>
      <c r="V341" s="14">
        <v>0.29402696215593299</v>
      </c>
      <c r="W341" s="14">
        <v>0.27668461624874402</v>
      </c>
      <c r="X341" s="14">
        <v>0.22788647260755501</v>
      </c>
      <c r="Y341" s="14">
        <v>0.26572164417308503</v>
      </c>
      <c r="Z341" s="14">
        <v>0.24976398660357799</v>
      </c>
      <c r="AA341" s="14">
        <v>0.22577034618873201</v>
      </c>
      <c r="AB341" s="14">
        <v>0.27033949159418702</v>
      </c>
      <c r="AC341" s="14">
        <v>0.181081635627237</v>
      </c>
      <c r="AD341" s="14">
        <v>0.20726613645703101</v>
      </c>
      <c r="AE341" s="14"/>
      <c r="AF341" s="14">
        <v>0.24900169631396499</v>
      </c>
      <c r="AG341" s="14">
        <v>0.246502168039169</v>
      </c>
      <c r="AH341" s="14">
        <v>0.30829431348727698</v>
      </c>
      <c r="AI341" s="14">
        <v>0.22123083318210501</v>
      </c>
      <c r="AJ341" s="14"/>
      <c r="AK341" s="14">
        <v>0.228301058290899</v>
      </c>
      <c r="AL341" s="14">
        <v>0.26432858357314098</v>
      </c>
      <c r="AM341" s="14">
        <v>0.28514833346561302</v>
      </c>
      <c r="AN341" s="14">
        <v>0.302026639086653</v>
      </c>
      <c r="AO341" s="14"/>
      <c r="AP341" s="14">
        <v>0.24279351663947499</v>
      </c>
      <c r="AQ341" s="14">
        <v>0.27909287563068202</v>
      </c>
      <c r="AR341" s="14">
        <v>0.244719741163198</v>
      </c>
      <c r="AS341" s="14"/>
      <c r="AT341" s="14">
        <v>0.26330591259286901</v>
      </c>
      <c r="AU341" s="14">
        <v>0.240139106142747</v>
      </c>
      <c r="AV341" s="14"/>
      <c r="AW341" s="14">
        <v>0.248897014931941</v>
      </c>
      <c r="AX341" s="14">
        <v>0.25863597566758001</v>
      </c>
      <c r="AY341" s="14"/>
      <c r="AZ341" s="14">
        <v>0.25533077900288098</v>
      </c>
      <c r="BA341" s="14">
        <v>0.24420874242881699</v>
      </c>
    </row>
    <row r="342" spans="2:53" x14ac:dyDescent="0.35">
      <c r="B342" t="s">
        <v>109</v>
      </c>
      <c r="C342" s="14">
        <v>9.5434620235564399E-2</v>
      </c>
      <c r="D342" s="14">
        <v>7.4603527093466099E-2</v>
      </c>
      <c r="E342" s="14">
        <v>0.115191434341536</v>
      </c>
      <c r="F342" s="14"/>
      <c r="G342" s="14">
        <v>4.7947951868778697E-2</v>
      </c>
      <c r="H342" s="14">
        <v>0.103146724260716</v>
      </c>
      <c r="I342" s="14">
        <v>9.4447609037088903E-2</v>
      </c>
      <c r="J342" s="14">
        <v>0.109174884359848</v>
      </c>
      <c r="K342" s="14">
        <v>0.1008655972493</v>
      </c>
      <c r="L342" s="14">
        <v>0.106623534093539</v>
      </c>
      <c r="M342" s="14"/>
      <c r="N342" s="14">
        <v>6.9780692540111502E-2</v>
      </c>
      <c r="O342" s="14">
        <v>9.3142079004422104E-2</v>
      </c>
      <c r="P342" s="14">
        <v>0.10936145548507201</v>
      </c>
      <c r="Q342" s="14">
        <v>0.115043206109569</v>
      </c>
      <c r="R342" s="14"/>
      <c r="S342" s="14">
        <v>9.3829974420015699E-2</v>
      </c>
      <c r="T342" s="14">
        <v>6.9871384707161505E-2</v>
      </c>
      <c r="U342" s="14">
        <v>0.12362667982223199</v>
      </c>
      <c r="V342" s="14">
        <v>0.13127944542206199</v>
      </c>
      <c r="W342" s="14">
        <v>0.113489755144583</v>
      </c>
      <c r="X342" s="14">
        <v>9.4656869746060607E-2</v>
      </c>
      <c r="Y342" s="14">
        <v>0.109457268406305</v>
      </c>
      <c r="Z342" s="14">
        <v>5.8051702309367098E-2</v>
      </c>
      <c r="AA342" s="14">
        <v>8.0018718604030994E-2</v>
      </c>
      <c r="AB342" s="14">
        <v>7.0888528590385497E-2</v>
      </c>
      <c r="AC342" s="14">
        <v>0.101588533120371</v>
      </c>
      <c r="AD342" s="14">
        <v>0.122965480246972</v>
      </c>
      <c r="AE342" s="14"/>
      <c r="AF342" s="14">
        <v>6.6782709829923695E-2</v>
      </c>
      <c r="AG342" s="14">
        <v>8.0970124221273698E-2</v>
      </c>
      <c r="AH342" s="14">
        <v>9.7805572882795594E-2</v>
      </c>
      <c r="AI342" s="14">
        <v>0.17409874608849599</v>
      </c>
      <c r="AJ342" s="14"/>
      <c r="AK342" s="14">
        <v>6.3571383862958297E-2</v>
      </c>
      <c r="AL342" s="14">
        <v>6.8154003243265204E-2</v>
      </c>
      <c r="AM342" s="14">
        <v>5.4787602372441097E-2</v>
      </c>
      <c r="AN342" s="14">
        <v>0.124054192217131</v>
      </c>
      <c r="AO342" s="14"/>
      <c r="AP342" s="14">
        <v>6.4765203507490501E-2</v>
      </c>
      <c r="AQ342" s="14">
        <v>6.7534211606001093E-2</v>
      </c>
      <c r="AR342" s="14">
        <v>5.5397420407451797E-2</v>
      </c>
      <c r="AS342" s="14"/>
      <c r="AT342" s="14">
        <v>2.72288096344354E-2</v>
      </c>
      <c r="AU342" s="14">
        <v>0.12839776833432701</v>
      </c>
      <c r="AV342" s="14"/>
      <c r="AW342" s="14">
        <v>4.9682813304467298E-2</v>
      </c>
      <c r="AX342" s="14">
        <v>0.17974988586806101</v>
      </c>
      <c r="AY342" s="14"/>
      <c r="AZ342" s="14">
        <v>7.8713339912812597E-2</v>
      </c>
      <c r="BA342" s="14">
        <v>0.109602460259852</v>
      </c>
    </row>
    <row r="343" spans="2:53" x14ac:dyDescent="0.35">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row>
    <row r="344" spans="2:53" x14ac:dyDescent="0.35">
      <c r="B344" s="6" t="s">
        <v>257</v>
      </c>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row>
    <row r="345" spans="2:53" x14ac:dyDescent="0.35">
      <c r="B345" s="24" t="s">
        <v>78</v>
      </c>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row>
    <row r="346" spans="2:53" x14ac:dyDescent="0.35">
      <c r="B346" t="s">
        <v>249</v>
      </c>
      <c r="C346" s="14">
        <v>0.59783921543177498</v>
      </c>
      <c r="D346" s="14">
        <v>0.59386521665129699</v>
      </c>
      <c r="E346" s="14">
        <v>0.60408189116873401</v>
      </c>
      <c r="F346" s="14"/>
      <c r="G346" s="14">
        <v>0.48320196377452401</v>
      </c>
      <c r="H346" s="14">
        <v>0.51371203381743802</v>
      </c>
      <c r="I346" s="14">
        <v>0.61150664092265405</v>
      </c>
      <c r="J346" s="14">
        <v>0.59926925745113102</v>
      </c>
      <c r="K346" s="14">
        <v>0.67126683968400802</v>
      </c>
      <c r="L346" s="14">
        <v>0.68069502253545899</v>
      </c>
      <c r="M346" s="14"/>
      <c r="N346" s="14">
        <v>0.66814038722400704</v>
      </c>
      <c r="O346" s="14">
        <v>0.58624355452142296</v>
      </c>
      <c r="P346" s="14">
        <v>0.59652896166701497</v>
      </c>
      <c r="Q346" s="14">
        <v>0.536819126866386</v>
      </c>
      <c r="R346" s="14"/>
      <c r="S346" s="14">
        <v>0.55386375444924696</v>
      </c>
      <c r="T346" s="14">
        <v>0.62331751816374403</v>
      </c>
      <c r="U346" s="14">
        <v>0.58359436890132299</v>
      </c>
      <c r="V346" s="14">
        <v>0.60560775149442203</v>
      </c>
      <c r="W346" s="14">
        <v>0.60685907428339203</v>
      </c>
      <c r="X346" s="14">
        <v>0.60698823607279995</v>
      </c>
      <c r="Y346" s="14">
        <v>0.61249124322535398</v>
      </c>
      <c r="Z346" s="14">
        <v>0.56279685287633296</v>
      </c>
      <c r="AA346" s="14">
        <v>0.659221419101365</v>
      </c>
      <c r="AB346" s="14">
        <v>0.50407456625217695</v>
      </c>
      <c r="AC346" s="14">
        <v>0.64139003111481696</v>
      </c>
      <c r="AD346" s="14">
        <v>0.65058029936403905</v>
      </c>
      <c r="AE346" s="14"/>
      <c r="AF346" s="14">
        <v>0.69964033260929304</v>
      </c>
      <c r="AG346" s="14">
        <v>0.54320659094982504</v>
      </c>
      <c r="AH346" s="14">
        <v>0.58775218035499599</v>
      </c>
      <c r="AI346" s="14">
        <v>0.57245272382925705</v>
      </c>
      <c r="AJ346" s="14"/>
      <c r="AK346" s="14">
        <v>0.69124496164860605</v>
      </c>
      <c r="AL346" s="14">
        <v>0.57767654386795997</v>
      </c>
      <c r="AM346" s="14">
        <v>0.65666109126327199</v>
      </c>
      <c r="AN346" s="14">
        <v>0.57266016193812497</v>
      </c>
      <c r="AO346" s="14"/>
      <c r="AP346" s="14">
        <v>0.67845254846508896</v>
      </c>
      <c r="AQ346" s="14">
        <v>0.55515225295572801</v>
      </c>
      <c r="AR346" s="14">
        <v>0.66674075207959704</v>
      </c>
      <c r="AS346" s="14"/>
      <c r="AT346" s="14">
        <v>0.72000176416285799</v>
      </c>
      <c r="AU346" s="14">
        <v>0.539260321547546</v>
      </c>
      <c r="AV346" s="14"/>
      <c r="AW346" s="14">
        <v>0.66523392953548099</v>
      </c>
      <c r="AX346" s="14">
        <v>0.39480929445079199</v>
      </c>
      <c r="AY346" s="14"/>
      <c r="AZ346" s="14">
        <v>0.64815106480708196</v>
      </c>
      <c r="BA346" s="14">
        <v>0.55521028872778799</v>
      </c>
    </row>
    <row r="347" spans="2:53" x14ac:dyDescent="0.35">
      <c r="B347" t="s">
        <v>250</v>
      </c>
      <c r="C347" s="14">
        <v>0.15735802621044501</v>
      </c>
      <c r="D347" s="14">
        <v>0.19551582353820299</v>
      </c>
      <c r="E347" s="14">
        <v>0.117721202563522</v>
      </c>
      <c r="F347" s="14"/>
      <c r="G347" s="14">
        <v>0.263163689956813</v>
      </c>
      <c r="H347" s="14">
        <v>0.21596443106132801</v>
      </c>
      <c r="I347" s="14">
        <v>0.16529563626379701</v>
      </c>
      <c r="J347" s="14">
        <v>0.152141525032057</v>
      </c>
      <c r="K347" s="14">
        <v>9.7237458439800806E-2</v>
      </c>
      <c r="L347" s="14">
        <v>7.7713708253041594E-2</v>
      </c>
      <c r="M347" s="14"/>
      <c r="N347" s="14">
        <v>0.132957313936202</v>
      </c>
      <c r="O347" s="14">
        <v>0.16141642723087399</v>
      </c>
      <c r="P347" s="14">
        <v>0.151360420156814</v>
      </c>
      <c r="Q347" s="14">
        <v>0.18235599925020499</v>
      </c>
      <c r="R347" s="14"/>
      <c r="S347" s="14">
        <v>0.18747864415469701</v>
      </c>
      <c r="T347" s="14">
        <v>0.124769836401512</v>
      </c>
      <c r="U347" s="14">
        <v>0.176593302432826</v>
      </c>
      <c r="V347" s="14">
        <v>0.136382022305925</v>
      </c>
      <c r="W347" s="14">
        <v>0.101828632626072</v>
      </c>
      <c r="X347" s="14">
        <v>0.15886252022057201</v>
      </c>
      <c r="Y347" s="14">
        <v>0.14984008642557001</v>
      </c>
      <c r="Z347" s="14">
        <v>0.18583867555207401</v>
      </c>
      <c r="AA347" s="14">
        <v>0.133728187518488</v>
      </c>
      <c r="AB347" s="14">
        <v>0.254339582673071</v>
      </c>
      <c r="AC347" s="14">
        <v>0.13914453175507999</v>
      </c>
      <c r="AD347" s="14">
        <v>0.10247005829577401</v>
      </c>
      <c r="AE347" s="14"/>
      <c r="AF347" s="14">
        <v>0.110562654028621</v>
      </c>
      <c r="AG347" s="14">
        <v>0.202489469535028</v>
      </c>
      <c r="AH347" s="14">
        <v>0.109728308297542</v>
      </c>
      <c r="AI347" s="14">
        <v>0.14120105167020899</v>
      </c>
      <c r="AJ347" s="14"/>
      <c r="AK347" s="14">
        <v>0.111174299354446</v>
      </c>
      <c r="AL347" s="14">
        <v>0.174644588495044</v>
      </c>
      <c r="AM347" s="14">
        <v>0.15436281123575701</v>
      </c>
      <c r="AN347" s="14">
        <v>0.15937126582420899</v>
      </c>
      <c r="AO347" s="14"/>
      <c r="AP347" s="14">
        <v>0.116626098868266</v>
      </c>
      <c r="AQ347" s="14">
        <v>0.19455312639776901</v>
      </c>
      <c r="AR347" s="14">
        <v>0.15579688418320201</v>
      </c>
      <c r="AS347" s="14"/>
      <c r="AT347" s="14">
        <v>0.114025378660081</v>
      </c>
      <c r="AU347" s="14">
        <v>0.17878524002110599</v>
      </c>
      <c r="AV347" s="14"/>
      <c r="AW347" s="14">
        <v>0.14083614255044699</v>
      </c>
      <c r="AX347" s="14">
        <v>0.26587239017587899</v>
      </c>
      <c r="AY347" s="14"/>
      <c r="AZ347" s="14">
        <v>0.133601292864344</v>
      </c>
      <c r="BA347" s="14">
        <v>0.17748696317283999</v>
      </c>
    </row>
    <row r="348" spans="2:53" x14ac:dyDescent="0.35">
      <c r="B348" t="s">
        <v>251</v>
      </c>
      <c r="C348" s="14">
        <v>0.14507965771306899</v>
      </c>
      <c r="D348" s="14">
        <v>0.13389391752656701</v>
      </c>
      <c r="E348" s="14">
        <v>0.15658257659015101</v>
      </c>
      <c r="F348" s="14"/>
      <c r="G348" s="14">
        <v>0.17929815211049999</v>
      </c>
      <c r="H348" s="14">
        <v>0.175897715308445</v>
      </c>
      <c r="I348" s="14">
        <v>0.14475156314158699</v>
      </c>
      <c r="J348" s="14">
        <v>0.13313577477910099</v>
      </c>
      <c r="K348" s="14">
        <v>0.122569884803528</v>
      </c>
      <c r="L348" s="14">
        <v>0.12240606318229399</v>
      </c>
      <c r="M348" s="14"/>
      <c r="N348" s="14">
        <v>0.13458312431185701</v>
      </c>
      <c r="O348" s="14">
        <v>0.15372349857801099</v>
      </c>
      <c r="P348" s="14">
        <v>0.141968344428792</v>
      </c>
      <c r="Q348" s="14">
        <v>0.14901552432311499</v>
      </c>
      <c r="R348" s="14"/>
      <c r="S348" s="14">
        <v>0.177869403842978</v>
      </c>
      <c r="T348" s="14">
        <v>0.160162008463446</v>
      </c>
      <c r="U348" s="14">
        <v>0.125658063878962</v>
      </c>
      <c r="V348" s="14">
        <v>0.13674315331674</v>
      </c>
      <c r="W348" s="14">
        <v>0.184267773026147</v>
      </c>
      <c r="X348" s="14">
        <v>0.14473164431694199</v>
      </c>
      <c r="Y348" s="14">
        <v>0.121793422573112</v>
      </c>
      <c r="Z348" s="14">
        <v>0.19375364731794101</v>
      </c>
      <c r="AA348" s="14">
        <v>0.110415504918864</v>
      </c>
      <c r="AB348" s="14">
        <v>0.15217777543304101</v>
      </c>
      <c r="AC348" s="14">
        <v>0.10575936606481399</v>
      </c>
      <c r="AD348" s="14">
        <v>8.1656574229841905E-2</v>
      </c>
      <c r="AE348" s="14"/>
      <c r="AF348" s="14">
        <v>0.11593857343342601</v>
      </c>
      <c r="AG348" s="14">
        <v>0.168553431900443</v>
      </c>
      <c r="AH348" s="14">
        <v>0.17506211374250499</v>
      </c>
      <c r="AI348" s="14">
        <v>0.13514983385218399</v>
      </c>
      <c r="AJ348" s="14"/>
      <c r="AK348" s="14">
        <v>0.12714060601032101</v>
      </c>
      <c r="AL348" s="14">
        <v>0.16972413534917799</v>
      </c>
      <c r="AM348" s="14">
        <v>0.12946761122384101</v>
      </c>
      <c r="AN348" s="14">
        <v>0.121150190343949</v>
      </c>
      <c r="AO348" s="14"/>
      <c r="AP348" s="14">
        <v>0.13621716370963599</v>
      </c>
      <c r="AQ348" s="14">
        <v>0.18297510722523699</v>
      </c>
      <c r="AR348" s="14">
        <v>0.113972251196003</v>
      </c>
      <c r="AS348" s="14"/>
      <c r="AT348" s="14">
        <v>0.140962002081222</v>
      </c>
      <c r="AU348" s="14">
        <v>0.14662758899952699</v>
      </c>
      <c r="AV348" s="14"/>
      <c r="AW348" s="14">
        <v>0.14569829121702901</v>
      </c>
      <c r="AX348" s="14">
        <v>0.1573682178296</v>
      </c>
      <c r="AY348" s="14"/>
      <c r="AZ348" s="14">
        <v>0.13822906748705299</v>
      </c>
      <c r="BA348" s="14">
        <v>0.150884121517319</v>
      </c>
    </row>
    <row r="349" spans="2:53" x14ac:dyDescent="0.35">
      <c r="B349" t="s">
        <v>109</v>
      </c>
      <c r="C349" s="14">
        <v>9.9723100644712098E-2</v>
      </c>
      <c r="D349" s="14">
        <v>7.6725042283932898E-2</v>
      </c>
      <c r="E349" s="14">
        <v>0.121614329677593</v>
      </c>
      <c r="F349" s="14"/>
      <c r="G349" s="14">
        <v>7.4336194158163199E-2</v>
      </c>
      <c r="H349" s="14">
        <v>9.4425819812789094E-2</v>
      </c>
      <c r="I349" s="14">
        <v>7.8446159671962404E-2</v>
      </c>
      <c r="J349" s="14">
        <v>0.11545344273770999</v>
      </c>
      <c r="K349" s="14">
        <v>0.10892581707266299</v>
      </c>
      <c r="L349" s="14">
        <v>0.119185206029205</v>
      </c>
      <c r="M349" s="14"/>
      <c r="N349" s="14">
        <v>6.43191745279343E-2</v>
      </c>
      <c r="O349" s="14">
        <v>9.8616519669691899E-2</v>
      </c>
      <c r="P349" s="14">
        <v>0.11014227374738</v>
      </c>
      <c r="Q349" s="14">
        <v>0.131809349560294</v>
      </c>
      <c r="R349" s="14"/>
      <c r="S349" s="14">
        <v>8.0788197553077701E-2</v>
      </c>
      <c r="T349" s="14">
        <v>9.1750636971297594E-2</v>
      </c>
      <c r="U349" s="14">
        <v>0.114154264786889</v>
      </c>
      <c r="V349" s="14">
        <v>0.121267072882912</v>
      </c>
      <c r="W349" s="14">
        <v>0.107044520064389</v>
      </c>
      <c r="X349" s="14">
        <v>8.9417599389685895E-2</v>
      </c>
      <c r="Y349" s="14">
        <v>0.115875247775965</v>
      </c>
      <c r="Z349" s="14">
        <v>5.7610824253652097E-2</v>
      </c>
      <c r="AA349" s="14">
        <v>9.6634888461283097E-2</v>
      </c>
      <c r="AB349" s="14">
        <v>8.9408075641711604E-2</v>
      </c>
      <c r="AC349" s="14">
        <v>0.113706071065288</v>
      </c>
      <c r="AD349" s="14">
        <v>0.165293068110344</v>
      </c>
      <c r="AE349" s="14"/>
      <c r="AF349" s="14">
        <v>7.3858439928660202E-2</v>
      </c>
      <c r="AG349" s="14">
        <v>8.5750507614702903E-2</v>
      </c>
      <c r="AH349" s="14">
        <v>0.127457397604957</v>
      </c>
      <c r="AI349" s="14">
        <v>0.15119639064835</v>
      </c>
      <c r="AJ349" s="14"/>
      <c r="AK349" s="14">
        <v>7.0440132986627005E-2</v>
      </c>
      <c r="AL349" s="14">
        <v>7.7954732287817893E-2</v>
      </c>
      <c r="AM349" s="14">
        <v>5.9508486277129902E-2</v>
      </c>
      <c r="AN349" s="14">
        <v>0.14681838189371699</v>
      </c>
      <c r="AO349" s="14"/>
      <c r="AP349" s="14">
        <v>6.8704188957008597E-2</v>
      </c>
      <c r="AQ349" s="14">
        <v>6.7319513421266006E-2</v>
      </c>
      <c r="AR349" s="14">
        <v>6.3490112541197297E-2</v>
      </c>
      <c r="AS349" s="14"/>
      <c r="AT349" s="14">
        <v>2.50108550958399E-2</v>
      </c>
      <c r="AU349" s="14">
        <v>0.13532684943182099</v>
      </c>
      <c r="AV349" s="14"/>
      <c r="AW349" s="14">
        <v>4.8231636697042897E-2</v>
      </c>
      <c r="AX349" s="14">
        <v>0.18195009754373001</v>
      </c>
      <c r="AY349" s="14"/>
      <c r="AZ349" s="14">
        <v>8.0018574841520904E-2</v>
      </c>
      <c r="BA349" s="14">
        <v>0.116418626582053</v>
      </c>
    </row>
    <row r="350" spans="2:53" x14ac:dyDescent="0.35">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row>
    <row r="351" spans="2:53" x14ac:dyDescent="0.35">
      <c r="B351" s="6" t="s">
        <v>258</v>
      </c>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row>
    <row r="352" spans="2:53" x14ac:dyDescent="0.35">
      <c r="B352" s="24" t="s">
        <v>78</v>
      </c>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row>
    <row r="353" spans="2:53" x14ac:dyDescent="0.35">
      <c r="B353" t="s">
        <v>249</v>
      </c>
      <c r="C353" s="14">
        <v>0.23336016802691301</v>
      </c>
      <c r="D353" s="14">
        <v>0.247573476810689</v>
      </c>
      <c r="E353" s="14">
        <v>0.219394424699421</v>
      </c>
      <c r="F353" s="14"/>
      <c r="G353" s="14">
        <v>0.33094311576531699</v>
      </c>
      <c r="H353" s="14">
        <v>0.28769081219298298</v>
      </c>
      <c r="I353" s="14">
        <v>0.29691990251516598</v>
      </c>
      <c r="J353" s="14">
        <v>0.246153727755382</v>
      </c>
      <c r="K353" s="14">
        <v>0.16332932014503701</v>
      </c>
      <c r="L353" s="14">
        <v>0.10949903124223399</v>
      </c>
      <c r="M353" s="14"/>
      <c r="N353" s="14">
        <v>0.23332735492425399</v>
      </c>
      <c r="O353" s="14">
        <v>0.17532431722994299</v>
      </c>
      <c r="P353" s="14">
        <v>0.26616007786539098</v>
      </c>
      <c r="Q353" s="14">
        <v>0.26015654490780099</v>
      </c>
      <c r="R353" s="14"/>
      <c r="S353" s="14">
        <v>0.24698994459772999</v>
      </c>
      <c r="T353" s="14">
        <v>0.19624495367369901</v>
      </c>
      <c r="U353" s="14">
        <v>0.205137980831995</v>
      </c>
      <c r="V353" s="14">
        <v>0.20298857813990701</v>
      </c>
      <c r="W353" s="14">
        <v>0.23572950339770801</v>
      </c>
      <c r="X353" s="14">
        <v>0.28316537323096902</v>
      </c>
      <c r="Y353" s="14">
        <v>0.29339859381192201</v>
      </c>
      <c r="Z353" s="14">
        <v>0.241244328233396</v>
      </c>
      <c r="AA353" s="14">
        <v>0.26066995281112998</v>
      </c>
      <c r="AB353" s="14">
        <v>0.21031944662763599</v>
      </c>
      <c r="AC353" s="14">
        <v>0.209694295663264</v>
      </c>
      <c r="AD353" s="14">
        <v>0.179486058807663</v>
      </c>
      <c r="AE353" s="14"/>
      <c r="AF353" s="14">
        <v>0.21402753451984399</v>
      </c>
      <c r="AG353" s="14">
        <v>0.251769556607983</v>
      </c>
      <c r="AH353" s="14">
        <v>0.14448994361821099</v>
      </c>
      <c r="AI353" s="14">
        <v>0.26402886083399801</v>
      </c>
      <c r="AJ353" s="14"/>
      <c r="AK353" s="14">
        <v>0.22236048681939799</v>
      </c>
      <c r="AL353" s="14">
        <v>0.240464027500053</v>
      </c>
      <c r="AM353" s="14">
        <v>0.26279094013961801</v>
      </c>
      <c r="AN353" s="14">
        <v>0.130923425242186</v>
      </c>
      <c r="AO353" s="14"/>
      <c r="AP353" s="14">
        <v>0.231132385406879</v>
      </c>
      <c r="AQ353" s="14">
        <v>0.24801937366153401</v>
      </c>
      <c r="AR353" s="14">
        <v>0.26971841090436199</v>
      </c>
      <c r="AS353" s="14"/>
      <c r="AT353" s="14">
        <v>0.28212802347771399</v>
      </c>
      <c r="AU353" s="14">
        <v>0.207085170548888</v>
      </c>
      <c r="AV353" s="14"/>
      <c r="AW353" s="14">
        <v>0.26616536922775802</v>
      </c>
      <c r="AX353" s="14">
        <v>0.17841832412199801</v>
      </c>
      <c r="AY353" s="14"/>
      <c r="AZ353" s="14">
        <v>0.23175031040126801</v>
      </c>
      <c r="BA353" s="14">
        <v>0.23472419068915901</v>
      </c>
    </row>
    <row r="354" spans="2:53" x14ac:dyDescent="0.35">
      <c r="B354" t="s">
        <v>250</v>
      </c>
      <c r="C354" s="14">
        <v>0.20890405885854699</v>
      </c>
      <c r="D354" s="14">
        <v>0.23320402075600299</v>
      </c>
      <c r="E354" s="14">
        <v>0.18498613020381199</v>
      </c>
      <c r="F354" s="14"/>
      <c r="G354" s="14">
        <v>0.23730388963782101</v>
      </c>
      <c r="H354" s="14">
        <v>0.214288821670859</v>
      </c>
      <c r="I354" s="14">
        <v>0.16704901938394101</v>
      </c>
      <c r="J354" s="14">
        <v>0.19895983961563499</v>
      </c>
      <c r="K354" s="14">
        <v>0.18477838248238099</v>
      </c>
      <c r="L354" s="14">
        <v>0.24405327068454399</v>
      </c>
      <c r="M354" s="14"/>
      <c r="N354" s="14">
        <v>0.24432086191264701</v>
      </c>
      <c r="O354" s="14">
        <v>0.212034448716483</v>
      </c>
      <c r="P354" s="14">
        <v>0.199918810545583</v>
      </c>
      <c r="Q354" s="14">
        <v>0.175452734500638</v>
      </c>
      <c r="R354" s="14"/>
      <c r="S354" s="14">
        <v>0.254372574183379</v>
      </c>
      <c r="T354" s="14">
        <v>0.14634218975260599</v>
      </c>
      <c r="U354" s="14">
        <v>0.139080024231687</v>
      </c>
      <c r="V354" s="14">
        <v>0.192437830215897</v>
      </c>
      <c r="W354" s="14">
        <v>0.16191822404860501</v>
      </c>
      <c r="X354" s="14">
        <v>0.21126633800433001</v>
      </c>
      <c r="Y354" s="14">
        <v>0.16850061109084799</v>
      </c>
      <c r="Z354" s="14">
        <v>0.30307735320123502</v>
      </c>
      <c r="AA354" s="14">
        <v>0.23587683222028899</v>
      </c>
      <c r="AB354" s="14">
        <v>0.26579361685310798</v>
      </c>
      <c r="AC354" s="14">
        <v>0.25312698401148997</v>
      </c>
      <c r="AD354" s="14">
        <v>0.245159910307851</v>
      </c>
      <c r="AE354" s="14"/>
      <c r="AF354" s="14">
        <v>0.18332208658346699</v>
      </c>
      <c r="AG354" s="14">
        <v>0.27587745110657502</v>
      </c>
      <c r="AH354" s="14">
        <v>0.19464624667696101</v>
      </c>
      <c r="AI354" s="14">
        <v>0.138330733796977</v>
      </c>
      <c r="AJ354" s="14"/>
      <c r="AK354" s="14">
        <v>0.181028189125504</v>
      </c>
      <c r="AL354" s="14">
        <v>0.26872975776701402</v>
      </c>
      <c r="AM354" s="14">
        <v>0.209277753998733</v>
      </c>
      <c r="AN354" s="14">
        <v>0.21868144778818299</v>
      </c>
      <c r="AO354" s="14"/>
      <c r="AP354" s="14">
        <v>0.16327031950388801</v>
      </c>
      <c r="AQ354" s="14">
        <v>0.29768807356211802</v>
      </c>
      <c r="AR354" s="14">
        <v>0.193695087835003</v>
      </c>
      <c r="AS354" s="14"/>
      <c r="AT354" s="14">
        <v>0.18895609489599499</v>
      </c>
      <c r="AU354" s="14">
        <v>0.218089835814893</v>
      </c>
      <c r="AV354" s="14"/>
      <c r="AW354" s="14">
        <v>0.19751567886954399</v>
      </c>
      <c r="AX354" s="14">
        <v>0.29296628938132302</v>
      </c>
      <c r="AY354" s="14"/>
      <c r="AZ354" s="14">
        <v>0.221992756093604</v>
      </c>
      <c r="BA354" s="14">
        <v>0.197814084587839</v>
      </c>
    </row>
    <row r="355" spans="2:53" x14ac:dyDescent="0.35">
      <c r="B355" t="s">
        <v>251</v>
      </c>
      <c r="C355" s="14">
        <v>0.42194668155460002</v>
      </c>
      <c r="D355" s="14">
        <v>0.40520580571325499</v>
      </c>
      <c r="E355" s="14">
        <v>0.43899446764753502</v>
      </c>
      <c r="F355" s="14"/>
      <c r="G355" s="14">
        <v>0.34510165843232499</v>
      </c>
      <c r="H355" s="14">
        <v>0.37520912443693</v>
      </c>
      <c r="I355" s="14">
        <v>0.40944344734575999</v>
      </c>
      <c r="J355" s="14">
        <v>0.41572621496434298</v>
      </c>
      <c r="K355" s="14">
        <v>0.47437959149702302</v>
      </c>
      <c r="L355" s="14">
        <v>0.49088944892638398</v>
      </c>
      <c r="M355" s="14"/>
      <c r="N355" s="14">
        <v>0.423160221501797</v>
      </c>
      <c r="O355" s="14">
        <v>0.46799343645064601</v>
      </c>
      <c r="P355" s="14">
        <v>0.39247202622434602</v>
      </c>
      <c r="Q355" s="14">
        <v>0.40257344233958497</v>
      </c>
      <c r="R355" s="14"/>
      <c r="S355" s="14">
        <v>0.37500089129266201</v>
      </c>
      <c r="T355" s="14">
        <v>0.51800504784360202</v>
      </c>
      <c r="U355" s="14">
        <v>0.52631482739012803</v>
      </c>
      <c r="V355" s="14">
        <v>0.45174333330554101</v>
      </c>
      <c r="W355" s="14">
        <v>0.43958123912292602</v>
      </c>
      <c r="X355" s="14">
        <v>0.39161111241804097</v>
      </c>
      <c r="Y355" s="14">
        <v>0.37684989837987698</v>
      </c>
      <c r="Z355" s="14">
        <v>0.35069261391831402</v>
      </c>
      <c r="AA355" s="14">
        <v>0.38045234895434499</v>
      </c>
      <c r="AB355" s="14">
        <v>0.38537057407027597</v>
      </c>
      <c r="AC355" s="14">
        <v>0.379876994766707</v>
      </c>
      <c r="AD355" s="14">
        <v>0.45479119495356302</v>
      </c>
      <c r="AE355" s="14"/>
      <c r="AF355" s="14">
        <v>0.493045926397367</v>
      </c>
      <c r="AG355" s="14">
        <v>0.35496670110818301</v>
      </c>
      <c r="AH355" s="14">
        <v>0.51357686373829503</v>
      </c>
      <c r="AI355" s="14">
        <v>0.369847019222868</v>
      </c>
      <c r="AJ355" s="14"/>
      <c r="AK355" s="14">
        <v>0.48973021552345097</v>
      </c>
      <c r="AL355" s="14">
        <v>0.39828429127813603</v>
      </c>
      <c r="AM355" s="14">
        <v>0.40041484522930598</v>
      </c>
      <c r="AN355" s="14">
        <v>0.51458313700560798</v>
      </c>
      <c r="AO355" s="14"/>
      <c r="AP355" s="14">
        <v>0.50733784312838004</v>
      </c>
      <c r="AQ355" s="14">
        <v>0.366906640691543</v>
      </c>
      <c r="AR355" s="14">
        <v>0.422400242387378</v>
      </c>
      <c r="AS355" s="14"/>
      <c r="AT355" s="14">
        <v>0.45928661998123299</v>
      </c>
      <c r="AU355" s="14">
        <v>0.40560975001569299</v>
      </c>
      <c r="AV355" s="14"/>
      <c r="AW355" s="14">
        <v>0.44228805702812402</v>
      </c>
      <c r="AX355" s="14">
        <v>0.35357557272888601</v>
      </c>
      <c r="AY355" s="14"/>
      <c r="AZ355" s="14">
        <v>0.42443887500353</v>
      </c>
      <c r="BA355" s="14">
        <v>0.419835061067863</v>
      </c>
    </row>
    <row r="356" spans="2:53" x14ac:dyDescent="0.35">
      <c r="B356" t="s">
        <v>109</v>
      </c>
      <c r="C356" s="14">
        <v>0.13578909155994001</v>
      </c>
      <c r="D356" s="14">
        <v>0.114016696720053</v>
      </c>
      <c r="E356" s="14">
        <v>0.15662497744923101</v>
      </c>
      <c r="F356" s="14"/>
      <c r="G356" s="14">
        <v>8.6651336164537393E-2</v>
      </c>
      <c r="H356" s="14">
        <v>0.122811241699228</v>
      </c>
      <c r="I356" s="14">
        <v>0.12658763075513299</v>
      </c>
      <c r="J356" s="14">
        <v>0.13916021766463901</v>
      </c>
      <c r="K356" s="14">
        <v>0.17751270587555901</v>
      </c>
      <c r="L356" s="14">
        <v>0.155558249146837</v>
      </c>
      <c r="M356" s="14"/>
      <c r="N356" s="14">
        <v>9.9191561661302094E-2</v>
      </c>
      <c r="O356" s="14">
        <v>0.14464779760292901</v>
      </c>
      <c r="P356" s="14">
        <v>0.14144908536468001</v>
      </c>
      <c r="Q356" s="14">
        <v>0.161817278251976</v>
      </c>
      <c r="R356" s="14"/>
      <c r="S356" s="14">
        <v>0.123636589926228</v>
      </c>
      <c r="T356" s="14">
        <v>0.13940780873009301</v>
      </c>
      <c r="U356" s="14">
        <v>0.12946716754619</v>
      </c>
      <c r="V356" s="14">
        <v>0.15283025833865599</v>
      </c>
      <c r="W356" s="14">
        <v>0.16277103343076099</v>
      </c>
      <c r="X356" s="14">
        <v>0.113957176346661</v>
      </c>
      <c r="Y356" s="14">
        <v>0.16125089671735299</v>
      </c>
      <c r="Z356" s="14">
        <v>0.10498570464705501</v>
      </c>
      <c r="AA356" s="14">
        <v>0.123000866014236</v>
      </c>
      <c r="AB356" s="14">
        <v>0.13851636244898</v>
      </c>
      <c r="AC356" s="14">
        <v>0.157301725558539</v>
      </c>
      <c r="AD356" s="14">
        <v>0.120562835930924</v>
      </c>
      <c r="AE356" s="14"/>
      <c r="AF356" s="14">
        <v>0.10960445249932201</v>
      </c>
      <c r="AG356" s="14">
        <v>0.117386291177259</v>
      </c>
      <c r="AH356" s="14">
        <v>0.14728694596653299</v>
      </c>
      <c r="AI356" s="14">
        <v>0.22779338614615699</v>
      </c>
      <c r="AJ356" s="14"/>
      <c r="AK356" s="14">
        <v>0.10688110853164701</v>
      </c>
      <c r="AL356" s="14">
        <v>9.2521923454797497E-2</v>
      </c>
      <c r="AM356" s="14">
        <v>0.12751646063234401</v>
      </c>
      <c r="AN356" s="14">
        <v>0.13581198996402299</v>
      </c>
      <c r="AO356" s="14"/>
      <c r="AP356" s="14">
        <v>9.8259451960853103E-2</v>
      </c>
      <c r="AQ356" s="14">
        <v>8.7385912084804701E-2</v>
      </c>
      <c r="AR356" s="14">
        <v>0.11418625887325699</v>
      </c>
      <c r="AS356" s="14"/>
      <c r="AT356" s="14">
        <v>6.9629261645057006E-2</v>
      </c>
      <c r="AU356" s="14">
        <v>0.16921524362052601</v>
      </c>
      <c r="AV356" s="14"/>
      <c r="AW356" s="14">
        <v>9.4030894874573195E-2</v>
      </c>
      <c r="AX356" s="14">
        <v>0.17503981376779301</v>
      </c>
      <c r="AY356" s="14"/>
      <c r="AZ356" s="14">
        <v>0.12181805850159801</v>
      </c>
      <c r="BA356" s="14">
        <v>0.14762666365513899</v>
      </c>
    </row>
    <row r="357" spans="2:53" x14ac:dyDescent="0.35">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row>
    <row r="358" spans="2:53" x14ac:dyDescent="0.35">
      <c r="B358" s="6" t="s">
        <v>259</v>
      </c>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row>
    <row r="359" spans="2:53" x14ac:dyDescent="0.35">
      <c r="B359" s="24" t="s">
        <v>78</v>
      </c>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row>
    <row r="360" spans="2:53" x14ac:dyDescent="0.35">
      <c r="B360" t="s">
        <v>249</v>
      </c>
      <c r="C360" s="14">
        <v>0.27308896935529497</v>
      </c>
      <c r="D360" s="14">
        <v>0.27706368085208499</v>
      </c>
      <c r="E360" s="14">
        <v>0.27028276887199698</v>
      </c>
      <c r="F360" s="14"/>
      <c r="G360" s="14">
        <v>0.37260120970502297</v>
      </c>
      <c r="H360" s="14">
        <v>0.35673035487488097</v>
      </c>
      <c r="I360" s="14">
        <v>0.34871805195600297</v>
      </c>
      <c r="J360" s="14">
        <v>0.25626076370510198</v>
      </c>
      <c r="K360" s="14">
        <v>0.200192039006271</v>
      </c>
      <c r="L360" s="14">
        <v>0.14024589666071</v>
      </c>
      <c r="M360" s="14"/>
      <c r="N360" s="14">
        <v>0.28975980455933598</v>
      </c>
      <c r="O360" s="14">
        <v>0.25939387721141299</v>
      </c>
      <c r="P360" s="14">
        <v>0.261104447115521</v>
      </c>
      <c r="Q360" s="14">
        <v>0.27759969824509101</v>
      </c>
      <c r="R360" s="14"/>
      <c r="S360" s="14">
        <v>0.322703884236831</v>
      </c>
      <c r="T360" s="14">
        <v>0.247791794095474</v>
      </c>
      <c r="U360" s="14">
        <v>0.21106682742098101</v>
      </c>
      <c r="V360" s="14">
        <v>0.202843996000204</v>
      </c>
      <c r="W360" s="14">
        <v>0.28040019310006298</v>
      </c>
      <c r="X360" s="14">
        <v>0.28982772240515597</v>
      </c>
      <c r="Y360" s="14">
        <v>0.28400555517753201</v>
      </c>
      <c r="Z360" s="14">
        <v>0.30044955512425697</v>
      </c>
      <c r="AA360" s="14">
        <v>0.31063835621074198</v>
      </c>
      <c r="AB360" s="14">
        <v>0.230866802479537</v>
      </c>
      <c r="AC360" s="14">
        <v>0.335087294622192</v>
      </c>
      <c r="AD360" s="14">
        <v>0.279676569849789</v>
      </c>
      <c r="AE360" s="14"/>
      <c r="AF360" s="14">
        <v>0.24285561913856901</v>
      </c>
      <c r="AG360" s="14">
        <v>0.286233043979497</v>
      </c>
      <c r="AH360" s="14">
        <v>0.17013387371961</v>
      </c>
      <c r="AI360" s="14">
        <v>0.33297668741360298</v>
      </c>
      <c r="AJ360" s="14"/>
      <c r="AK360" s="14">
        <v>0.26147557522278198</v>
      </c>
      <c r="AL360" s="14">
        <v>0.27910698283968099</v>
      </c>
      <c r="AM360" s="14">
        <v>0.28600994080721398</v>
      </c>
      <c r="AN360" s="14">
        <v>0.155691693045069</v>
      </c>
      <c r="AO360" s="14"/>
      <c r="AP360" s="14">
        <v>0.285061029443128</v>
      </c>
      <c r="AQ360" s="14">
        <v>0.29938112765821301</v>
      </c>
      <c r="AR360" s="14">
        <v>0.293765405566774</v>
      </c>
      <c r="AS360" s="14"/>
      <c r="AT360" s="14">
        <v>0.30527711621801201</v>
      </c>
      <c r="AU360" s="14">
        <v>0.25606298733114902</v>
      </c>
      <c r="AV360" s="14"/>
      <c r="AW360" s="14">
        <v>0.31012022503735898</v>
      </c>
      <c r="AX360" s="14">
        <v>0.18366673873532699</v>
      </c>
      <c r="AY360" s="14"/>
      <c r="AZ360" s="14">
        <v>0.280385167559416</v>
      </c>
      <c r="BA360" s="14">
        <v>0.26690694459725001</v>
      </c>
    </row>
    <row r="361" spans="2:53" x14ac:dyDescent="0.35">
      <c r="B361" t="s">
        <v>250</v>
      </c>
      <c r="C361" s="14">
        <v>0.403316849561414</v>
      </c>
      <c r="D361" s="14">
        <v>0.45005982063952799</v>
      </c>
      <c r="E361" s="14">
        <v>0.356261556106924</v>
      </c>
      <c r="F361" s="14"/>
      <c r="G361" s="14">
        <v>0.35157220398502398</v>
      </c>
      <c r="H361" s="14">
        <v>0.29660555662141003</v>
      </c>
      <c r="I361" s="14">
        <v>0.31896178220947102</v>
      </c>
      <c r="J361" s="14">
        <v>0.38946187391709902</v>
      </c>
      <c r="K361" s="14">
        <v>0.52469217759894704</v>
      </c>
      <c r="L361" s="14">
        <v>0.52259148766758001</v>
      </c>
      <c r="M361" s="14"/>
      <c r="N361" s="14">
        <v>0.45089614569331599</v>
      </c>
      <c r="O361" s="14">
        <v>0.44163891202772299</v>
      </c>
      <c r="P361" s="14">
        <v>0.36490056273750998</v>
      </c>
      <c r="Q361" s="14">
        <v>0.34566193511924598</v>
      </c>
      <c r="R361" s="14"/>
      <c r="S361" s="14">
        <v>0.38157089665050298</v>
      </c>
      <c r="T361" s="14">
        <v>0.44447484570345602</v>
      </c>
      <c r="U361" s="14">
        <v>0.43520048766545599</v>
      </c>
      <c r="V361" s="14">
        <v>0.41997682067560599</v>
      </c>
      <c r="W361" s="14">
        <v>0.40784874162634599</v>
      </c>
      <c r="X361" s="14">
        <v>0.36111914837415299</v>
      </c>
      <c r="Y361" s="14">
        <v>0.37581849099188303</v>
      </c>
      <c r="Z361" s="14">
        <v>0.37888424582470698</v>
      </c>
      <c r="AA361" s="14">
        <v>0.40569088728057401</v>
      </c>
      <c r="AB361" s="14">
        <v>0.47053380259884903</v>
      </c>
      <c r="AC361" s="14">
        <v>0.316888523734974</v>
      </c>
      <c r="AD361" s="14">
        <v>0.34756683431920599</v>
      </c>
      <c r="AE361" s="14"/>
      <c r="AF361" s="14">
        <v>0.437418901685034</v>
      </c>
      <c r="AG361" s="14">
        <v>0.41957309533798298</v>
      </c>
      <c r="AH361" s="14">
        <v>0.56289294861213401</v>
      </c>
      <c r="AI361" s="14">
        <v>0.25052523188789</v>
      </c>
      <c r="AJ361" s="14"/>
      <c r="AK361" s="14">
        <v>0.42508764192700499</v>
      </c>
      <c r="AL361" s="14">
        <v>0.41260131112998999</v>
      </c>
      <c r="AM361" s="14">
        <v>0.3653773980376</v>
      </c>
      <c r="AN361" s="14">
        <v>0.59154689561058305</v>
      </c>
      <c r="AO361" s="14"/>
      <c r="AP361" s="14">
        <v>0.41107547253186799</v>
      </c>
      <c r="AQ361" s="14">
        <v>0.391520432503141</v>
      </c>
      <c r="AR361" s="14">
        <v>0.39510207627731297</v>
      </c>
      <c r="AS361" s="14"/>
      <c r="AT361" s="14">
        <v>0.42234648614006498</v>
      </c>
      <c r="AU361" s="14">
        <v>0.39782560562455299</v>
      </c>
      <c r="AV361" s="14"/>
      <c r="AW361" s="14">
        <v>0.40380959183791199</v>
      </c>
      <c r="AX361" s="14">
        <v>0.43732370665151099</v>
      </c>
      <c r="AY361" s="14"/>
      <c r="AZ361" s="14">
        <v>0.416839647608165</v>
      </c>
      <c r="BA361" s="14">
        <v>0.39185906428964701</v>
      </c>
    </row>
    <row r="362" spans="2:53" x14ac:dyDescent="0.35">
      <c r="B362" t="s">
        <v>251</v>
      </c>
      <c r="C362" s="14">
        <v>0.19168772042551099</v>
      </c>
      <c r="D362" s="14">
        <v>0.17762029418931599</v>
      </c>
      <c r="E362" s="14">
        <v>0.20619047375619201</v>
      </c>
      <c r="F362" s="14"/>
      <c r="G362" s="14">
        <v>0.19772143464158001</v>
      </c>
      <c r="H362" s="14">
        <v>0.21430367327212199</v>
      </c>
      <c r="I362" s="14">
        <v>0.192669738851071</v>
      </c>
      <c r="J362" s="14">
        <v>0.213889265989331</v>
      </c>
      <c r="K362" s="14">
        <v>0.141282773798212</v>
      </c>
      <c r="L362" s="14">
        <v>0.18441336834161401</v>
      </c>
      <c r="M362" s="14"/>
      <c r="N362" s="14">
        <v>0.167679336488402</v>
      </c>
      <c r="O362" s="14">
        <v>0.173784195828418</v>
      </c>
      <c r="P362" s="14">
        <v>0.23083373401184301</v>
      </c>
      <c r="Q362" s="14">
        <v>0.20356372135516901</v>
      </c>
      <c r="R362" s="14"/>
      <c r="S362" s="14">
        <v>0.18203797938164201</v>
      </c>
      <c r="T362" s="14">
        <v>0.17288373901269499</v>
      </c>
      <c r="U362" s="14">
        <v>0.22354648638154001</v>
      </c>
      <c r="V362" s="14">
        <v>0.21373410999480699</v>
      </c>
      <c r="W362" s="14">
        <v>0.19242029620548401</v>
      </c>
      <c r="X362" s="14">
        <v>0.19742926662473501</v>
      </c>
      <c r="Y362" s="14">
        <v>0.201101776368519</v>
      </c>
      <c r="Z362" s="14">
        <v>0.21470218615447201</v>
      </c>
      <c r="AA362" s="14">
        <v>0.15605144854521899</v>
      </c>
      <c r="AB362" s="14">
        <v>0.201784393647014</v>
      </c>
      <c r="AC362" s="14">
        <v>0.16011547458334199</v>
      </c>
      <c r="AD362" s="14">
        <v>0.245752877143531</v>
      </c>
      <c r="AE362" s="14"/>
      <c r="AF362" s="14">
        <v>0.19104906544191699</v>
      </c>
      <c r="AG362" s="14">
        <v>0.183745824389594</v>
      </c>
      <c r="AH362" s="14">
        <v>0.16364683483838599</v>
      </c>
      <c r="AI362" s="14">
        <v>0.22931112925651101</v>
      </c>
      <c r="AJ362" s="14"/>
      <c r="AK362" s="14">
        <v>0.20285872278143999</v>
      </c>
      <c r="AL362" s="14">
        <v>0.19778026249699901</v>
      </c>
      <c r="AM362" s="14">
        <v>0.205239210901113</v>
      </c>
      <c r="AN362" s="14">
        <v>0.16093672372060999</v>
      </c>
      <c r="AO362" s="14"/>
      <c r="AP362" s="14">
        <v>0.20314788862308999</v>
      </c>
      <c r="AQ362" s="14">
        <v>0.21345483138877999</v>
      </c>
      <c r="AR362" s="14">
        <v>0.201194735161009</v>
      </c>
      <c r="AS362" s="14"/>
      <c r="AT362" s="14">
        <v>0.18357852248356701</v>
      </c>
      <c r="AU362" s="14">
        <v>0.19464349638775699</v>
      </c>
      <c r="AV362" s="14"/>
      <c r="AW362" s="14">
        <v>0.19349357422560101</v>
      </c>
      <c r="AX362" s="14">
        <v>0.19770516304136801</v>
      </c>
      <c r="AY362" s="14"/>
      <c r="AZ362" s="14">
        <v>0.16851979595062599</v>
      </c>
      <c r="BA362" s="14">
        <v>0.21131776318057</v>
      </c>
    </row>
    <row r="363" spans="2:53" x14ac:dyDescent="0.35">
      <c r="B363" t="s">
        <v>109</v>
      </c>
      <c r="C363" s="14">
        <v>0.13190646065778</v>
      </c>
      <c r="D363" s="14">
        <v>9.5256204319070795E-2</v>
      </c>
      <c r="E363" s="14">
        <v>0.167265201264888</v>
      </c>
      <c r="F363" s="14"/>
      <c r="G363" s="14">
        <v>7.8105151668373396E-2</v>
      </c>
      <c r="H363" s="14">
        <v>0.13236041523158701</v>
      </c>
      <c r="I363" s="14">
        <v>0.13965042698345601</v>
      </c>
      <c r="J363" s="14">
        <v>0.140388096388467</v>
      </c>
      <c r="K363" s="14">
        <v>0.13383300959656899</v>
      </c>
      <c r="L363" s="14">
        <v>0.15274924733009601</v>
      </c>
      <c r="M363" s="14"/>
      <c r="N363" s="14">
        <v>9.1664713258946207E-2</v>
      </c>
      <c r="O363" s="14">
        <v>0.12518301493244499</v>
      </c>
      <c r="P363" s="14">
        <v>0.14316125613512601</v>
      </c>
      <c r="Q363" s="14">
        <v>0.17317464528049401</v>
      </c>
      <c r="R363" s="14"/>
      <c r="S363" s="14">
        <v>0.113687239731025</v>
      </c>
      <c r="T363" s="14">
        <v>0.13484962118837501</v>
      </c>
      <c r="U363" s="14">
        <v>0.13018619853202301</v>
      </c>
      <c r="V363" s="14">
        <v>0.16344507332938299</v>
      </c>
      <c r="W363" s="14">
        <v>0.119330769068106</v>
      </c>
      <c r="X363" s="14">
        <v>0.151623862595956</v>
      </c>
      <c r="Y363" s="14">
        <v>0.13907417746206699</v>
      </c>
      <c r="Z363" s="14">
        <v>0.105964012896564</v>
      </c>
      <c r="AA363" s="14">
        <v>0.12761930796346599</v>
      </c>
      <c r="AB363" s="14">
        <v>9.6815001274600201E-2</v>
      </c>
      <c r="AC363" s="14">
        <v>0.187908707059492</v>
      </c>
      <c r="AD363" s="14">
        <v>0.12700371868747401</v>
      </c>
      <c r="AE363" s="14"/>
      <c r="AF363" s="14">
        <v>0.12867641373448099</v>
      </c>
      <c r="AG363" s="14">
        <v>0.110448036292926</v>
      </c>
      <c r="AH363" s="14">
        <v>0.10332634282987101</v>
      </c>
      <c r="AI363" s="14">
        <v>0.18718695144199601</v>
      </c>
      <c r="AJ363" s="14"/>
      <c r="AK363" s="14">
        <v>0.11057806006877199</v>
      </c>
      <c r="AL363" s="14">
        <v>0.11051144353333001</v>
      </c>
      <c r="AM363" s="14">
        <v>0.143373450254073</v>
      </c>
      <c r="AN363" s="14">
        <v>9.1824687623737106E-2</v>
      </c>
      <c r="AO363" s="14"/>
      <c r="AP363" s="14">
        <v>0.100715609401914</v>
      </c>
      <c r="AQ363" s="14">
        <v>9.5643608449865997E-2</v>
      </c>
      <c r="AR363" s="14">
        <v>0.109937782994905</v>
      </c>
      <c r="AS363" s="14"/>
      <c r="AT363" s="14">
        <v>8.8797875158355896E-2</v>
      </c>
      <c r="AU363" s="14">
        <v>0.15146791065654</v>
      </c>
      <c r="AV363" s="14"/>
      <c r="AW363" s="14">
        <v>9.2576608899128707E-2</v>
      </c>
      <c r="AX363" s="14">
        <v>0.18130439157179401</v>
      </c>
      <c r="AY363" s="14"/>
      <c r="AZ363" s="14">
        <v>0.134255388881793</v>
      </c>
      <c r="BA363" s="14">
        <v>0.12991622793253299</v>
      </c>
    </row>
    <row r="364" spans="2:53" x14ac:dyDescent="0.35">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row>
    <row r="365" spans="2:53" x14ac:dyDescent="0.35">
      <c r="B365" s="6" t="s">
        <v>260</v>
      </c>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row>
    <row r="366" spans="2:53" x14ac:dyDescent="0.35">
      <c r="B366" s="24" t="s">
        <v>78</v>
      </c>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row>
    <row r="367" spans="2:53" x14ac:dyDescent="0.35">
      <c r="B367" t="s">
        <v>249</v>
      </c>
      <c r="C367" s="14">
        <v>0.52421899172460495</v>
      </c>
      <c r="D367" s="14">
        <v>0.52029090896036101</v>
      </c>
      <c r="E367" s="14">
        <v>0.53012625303128502</v>
      </c>
      <c r="F367" s="14"/>
      <c r="G367" s="14">
        <v>0.40308916140163598</v>
      </c>
      <c r="H367" s="14">
        <v>0.46163823238656199</v>
      </c>
      <c r="I367" s="14">
        <v>0.53989047441147497</v>
      </c>
      <c r="J367" s="14">
        <v>0.54878417096493404</v>
      </c>
      <c r="K367" s="14">
        <v>0.54786749349274599</v>
      </c>
      <c r="L367" s="14">
        <v>0.606973147114236</v>
      </c>
      <c r="M367" s="14"/>
      <c r="N367" s="14">
        <v>0.56026181398731201</v>
      </c>
      <c r="O367" s="14">
        <v>0.53395004195007401</v>
      </c>
      <c r="P367" s="14">
        <v>0.51909496916772002</v>
      </c>
      <c r="Q367" s="14">
        <v>0.47823008360069003</v>
      </c>
      <c r="R367" s="14"/>
      <c r="S367" s="14">
        <v>0.50608735022031504</v>
      </c>
      <c r="T367" s="14">
        <v>0.54777299971771598</v>
      </c>
      <c r="U367" s="14">
        <v>0.46137660970220101</v>
      </c>
      <c r="V367" s="14">
        <v>0.514861257356105</v>
      </c>
      <c r="W367" s="14">
        <v>0.48246355400215002</v>
      </c>
      <c r="X367" s="14">
        <v>0.48133720740473501</v>
      </c>
      <c r="Y367" s="14">
        <v>0.55357633789399097</v>
      </c>
      <c r="Z367" s="14">
        <v>0.61871077590715695</v>
      </c>
      <c r="AA367" s="14">
        <v>0.58140364434715797</v>
      </c>
      <c r="AB367" s="14">
        <v>0.49413311224349499</v>
      </c>
      <c r="AC367" s="14">
        <v>0.53439211674527798</v>
      </c>
      <c r="AD367" s="14">
        <v>0.58962831637547497</v>
      </c>
      <c r="AE367" s="14"/>
      <c r="AF367" s="14">
        <v>0.64208435006972198</v>
      </c>
      <c r="AG367" s="14">
        <v>0.48362791400494598</v>
      </c>
      <c r="AH367" s="14">
        <v>0.49286631673077702</v>
      </c>
      <c r="AI367" s="14">
        <v>0.51383327246057897</v>
      </c>
      <c r="AJ367" s="14"/>
      <c r="AK367" s="14">
        <v>0.62518853057908597</v>
      </c>
      <c r="AL367" s="14">
        <v>0.49694069382975797</v>
      </c>
      <c r="AM367" s="14">
        <v>0.57848334718709304</v>
      </c>
      <c r="AN367" s="14">
        <v>0.46260642605437302</v>
      </c>
      <c r="AO367" s="14"/>
      <c r="AP367" s="14">
        <v>0.63548951768503104</v>
      </c>
      <c r="AQ367" s="14">
        <v>0.47902321866110598</v>
      </c>
      <c r="AR367" s="14">
        <v>0.59003578186704297</v>
      </c>
      <c r="AS367" s="14"/>
      <c r="AT367" s="14">
        <v>0.62046660800103703</v>
      </c>
      <c r="AU367" s="14">
        <v>0.47998636292504698</v>
      </c>
      <c r="AV367" s="14"/>
      <c r="AW367" s="14">
        <v>0.57895564932782395</v>
      </c>
      <c r="AX367" s="14">
        <v>0.34887399667864299</v>
      </c>
      <c r="AY367" s="14"/>
      <c r="AZ367" s="14">
        <v>0.56907742704448805</v>
      </c>
      <c r="BA367" s="14">
        <v>0.48621070987748</v>
      </c>
    </row>
    <row r="368" spans="2:53" x14ac:dyDescent="0.35">
      <c r="B368" t="s">
        <v>250</v>
      </c>
      <c r="C368" s="14">
        <v>0.20155817944253099</v>
      </c>
      <c r="D368" s="14">
        <v>0.22779867356075001</v>
      </c>
      <c r="E368" s="14">
        <v>0.17471711701899301</v>
      </c>
      <c r="F368" s="14"/>
      <c r="G368" s="14">
        <v>0.35604471419995398</v>
      </c>
      <c r="H368" s="14">
        <v>0.239342552162149</v>
      </c>
      <c r="I368" s="14">
        <v>0.188746818766689</v>
      </c>
      <c r="J368" s="14">
        <v>0.176219673214767</v>
      </c>
      <c r="K368" s="14">
        <v>0.18000526692947999</v>
      </c>
      <c r="L368" s="14">
        <v>0.113782272154637</v>
      </c>
      <c r="M368" s="14"/>
      <c r="N368" s="14">
        <v>0.19082819186268499</v>
      </c>
      <c r="O368" s="14">
        <v>0.20062670486301001</v>
      </c>
      <c r="P368" s="14">
        <v>0.19457943442459</v>
      </c>
      <c r="Q368" s="14">
        <v>0.21846229729552299</v>
      </c>
      <c r="R368" s="14"/>
      <c r="S368" s="14">
        <v>0.22534463958877801</v>
      </c>
      <c r="T368" s="14">
        <v>0.164834076964854</v>
      </c>
      <c r="U368" s="14">
        <v>0.23234622435806601</v>
      </c>
      <c r="V368" s="14">
        <v>0.205558903459367</v>
      </c>
      <c r="W368" s="14">
        <v>0.20414088504568101</v>
      </c>
      <c r="X368" s="14">
        <v>0.190857695293385</v>
      </c>
      <c r="Y368" s="14">
        <v>0.187384473259254</v>
      </c>
      <c r="Z368" s="14">
        <v>0.14954694539445099</v>
      </c>
      <c r="AA368" s="14">
        <v>0.164491344316466</v>
      </c>
      <c r="AB368" s="14">
        <v>0.28237923251959801</v>
      </c>
      <c r="AC368" s="14">
        <v>0.18915211142858801</v>
      </c>
      <c r="AD368" s="14">
        <v>0.20195703448869801</v>
      </c>
      <c r="AE368" s="14"/>
      <c r="AF368" s="14">
        <v>0.13537718425376899</v>
      </c>
      <c r="AG368" s="14">
        <v>0.23047390357559999</v>
      </c>
      <c r="AH368" s="14">
        <v>0.17611881784612399</v>
      </c>
      <c r="AI368" s="14">
        <v>0.17989049472863899</v>
      </c>
      <c r="AJ368" s="14"/>
      <c r="AK368" s="14">
        <v>0.13229830545519</v>
      </c>
      <c r="AL368" s="14">
        <v>0.23775842893294499</v>
      </c>
      <c r="AM368" s="14">
        <v>0.18206035934939499</v>
      </c>
      <c r="AN368" s="14">
        <v>0.21387956330847499</v>
      </c>
      <c r="AO368" s="14"/>
      <c r="AP368" s="14">
        <v>0.12858842375844901</v>
      </c>
      <c r="AQ368" s="14">
        <v>0.243372584303826</v>
      </c>
      <c r="AR368" s="14">
        <v>0.18218498556726001</v>
      </c>
      <c r="AS368" s="14"/>
      <c r="AT368" s="14">
        <v>0.14378908269882301</v>
      </c>
      <c r="AU368" s="14">
        <v>0.23035203693786199</v>
      </c>
      <c r="AV368" s="14"/>
      <c r="AW368" s="14">
        <v>0.186839703331244</v>
      </c>
      <c r="AX368" s="14">
        <v>0.26342893966404002</v>
      </c>
      <c r="AY368" s="14"/>
      <c r="AZ368" s="14">
        <v>0.18886995091207701</v>
      </c>
      <c r="BA368" s="14">
        <v>0.21230883899378999</v>
      </c>
    </row>
    <row r="369" spans="2:53" x14ac:dyDescent="0.35">
      <c r="B369" t="s">
        <v>251</v>
      </c>
      <c r="C369" s="14">
        <v>0.17474932596743301</v>
      </c>
      <c r="D369" s="14">
        <v>0.16871166371466101</v>
      </c>
      <c r="E369" s="14">
        <v>0.18036268919898199</v>
      </c>
      <c r="F369" s="14"/>
      <c r="G369" s="14">
        <v>0.173364083267355</v>
      </c>
      <c r="H369" s="14">
        <v>0.219173369009838</v>
      </c>
      <c r="I369" s="14">
        <v>0.16885845504746799</v>
      </c>
      <c r="J369" s="14">
        <v>0.16633958262847501</v>
      </c>
      <c r="K369" s="14">
        <v>0.161540929884576</v>
      </c>
      <c r="L369" s="14">
        <v>0.15997548981814599</v>
      </c>
      <c r="M369" s="14"/>
      <c r="N369" s="14">
        <v>0.18441825454642999</v>
      </c>
      <c r="O369" s="14">
        <v>0.164915248272648</v>
      </c>
      <c r="P369" s="14">
        <v>0.17975196759760101</v>
      </c>
      <c r="Q369" s="14">
        <v>0.171519387303638</v>
      </c>
      <c r="R369" s="14"/>
      <c r="S369" s="14">
        <v>0.18965632308564301</v>
      </c>
      <c r="T369" s="14">
        <v>0.18435873609960399</v>
      </c>
      <c r="U369" s="14">
        <v>0.18775142595126201</v>
      </c>
      <c r="V369" s="14">
        <v>0.16866524580631601</v>
      </c>
      <c r="W369" s="14">
        <v>0.19423114666496599</v>
      </c>
      <c r="X369" s="14">
        <v>0.23909692479078401</v>
      </c>
      <c r="Y369" s="14">
        <v>0.154562926842396</v>
      </c>
      <c r="Z369" s="14">
        <v>0.150412262464271</v>
      </c>
      <c r="AA369" s="14">
        <v>0.15206864627340899</v>
      </c>
      <c r="AB369" s="14">
        <v>0.12097537321318801</v>
      </c>
      <c r="AC369" s="14">
        <v>0.18138013943925199</v>
      </c>
      <c r="AD369" s="14">
        <v>0.12770111882426</v>
      </c>
      <c r="AE369" s="14"/>
      <c r="AF369" s="14">
        <v>0.149207937289078</v>
      </c>
      <c r="AG369" s="14">
        <v>0.19139172095565801</v>
      </c>
      <c r="AH369" s="14">
        <v>0.21389959729826299</v>
      </c>
      <c r="AI369" s="14">
        <v>0.17959459713559001</v>
      </c>
      <c r="AJ369" s="14"/>
      <c r="AK369" s="14">
        <v>0.180622840322125</v>
      </c>
      <c r="AL369" s="14">
        <v>0.18176719979466099</v>
      </c>
      <c r="AM369" s="14">
        <v>0.17584965106508199</v>
      </c>
      <c r="AN369" s="14">
        <v>0.18970942746745501</v>
      </c>
      <c r="AO369" s="14"/>
      <c r="AP369" s="14">
        <v>0.17147748576910701</v>
      </c>
      <c r="AQ369" s="14">
        <v>0.201040261810289</v>
      </c>
      <c r="AR369" s="14">
        <v>0.15856260626340599</v>
      </c>
      <c r="AS369" s="14"/>
      <c r="AT369" s="14">
        <v>0.20024154099326599</v>
      </c>
      <c r="AU369" s="14">
        <v>0.16071228836524501</v>
      </c>
      <c r="AV369" s="14"/>
      <c r="AW369" s="14">
        <v>0.17674779976469099</v>
      </c>
      <c r="AX369" s="14">
        <v>0.22282222951678299</v>
      </c>
      <c r="AY369" s="14"/>
      <c r="AZ369" s="14">
        <v>0.16308467235709101</v>
      </c>
      <c r="BA369" s="14">
        <v>0.184632716658825</v>
      </c>
    </row>
    <row r="370" spans="2:53" x14ac:dyDescent="0.35">
      <c r="B370" t="s">
        <v>109</v>
      </c>
      <c r="C370" s="14">
        <v>9.9473502865430496E-2</v>
      </c>
      <c r="D370" s="14">
        <v>8.3198753764227695E-2</v>
      </c>
      <c r="E370" s="14">
        <v>0.11479394075074</v>
      </c>
      <c r="F370" s="14"/>
      <c r="G370" s="14">
        <v>6.7502041131054902E-2</v>
      </c>
      <c r="H370" s="14">
        <v>7.9845846441450902E-2</v>
      </c>
      <c r="I370" s="14">
        <v>0.102504251774368</v>
      </c>
      <c r="J370" s="14">
        <v>0.10865657319182399</v>
      </c>
      <c r="K370" s="14">
        <v>0.11058630969319801</v>
      </c>
      <c r="L370" s="14">
        <v>0.119269090912981</v>
      </c>
      <c r="M370" s="14"/>
      <c r="N370" s="14">
        <v>6.4491739603573198E-2</v>
      </c>
      <c r="O370" s="14">
        <v>0.10050800491426801</v>
      </c>
      <c r="P370" s="14">
        <v>0.106573628810089</v>
      </c>
      <c r="Q370" s="14">
        <v>0.13178823180014901</v>
      </c>
      <c r="R370" s="14"/>
      <c r="S370" s="14">
        <v>7.8911687105264097E-2</v>
      </c>
      <c r="T370" s="14">
        <v>0.10303418721782601</v>
      </c>
      <c r="U370" s="14">
        <v>0.118525739988471</v>
      </c>
      <c r="V370" s="14">
        <v>0.110914593378212</v>
      </c>
      <c r="W370" s="14">
        <v>0.11916441428720299</v>
      </c>
      <c r="X370" s="14">
        <v>8.8708172511096306E-2</v>
      </c>
      <c r="Y370" s="14">
        <v>0.10447626200436</v>
      </c>
      <c r="Z370" s="14">
        <v>8.1330016234120506E-2</v>
      </c>
      <c r="AA370" s="14">
        <v>0.102036365062966</v>
      </c>
      <c r="AB370" s="14">
        <v>0.102512282023718</v>
      </c>
      <c r="AC370" s="14">
        <v>9.5075632386882603E-2</v>
      </c>
      <c r="AD370" s="14">
        <v>8.0713530311566306E-2</v>
      </c>
      <c r="AE370" s="14"/>
      <c r="AF370" s="14">
        <v>7.3330528387431093E-2</v>
      </c>
      <c r="AG370" s="14">
        <v>9.4506461463796099E-2</v>
      </c>
      <c r="AH370" s="14">
        <v>0.117115268124835</v>
      </c>
      <c r="AI370" s="14">
        <v>0.126681635675192</v>
      </c>
      <c r="AJ370" s="14"/>
      <c r="AK370" s="14">
        <v>6.1890323643599102E-2</v>
      </c>
      <c r="AL370" s="14">
        <v>8.3533677442635207E-2</v>
      </c>
      <c r="AM370" s="14">
        <v>6.36066423984296E-2</v>
      </c>
      <c r="AN370" s="14">
        <v>0.13380458316969701</v>
      </c>
      <c r="AO370" s="14"/>
      <c r="AP370" s="14">
        <v>6.4444572787413404E-2</v>
      </c>
      <c r="AQ370" s="14">
        <v>7.6563935224778404E-2</v>
      </c>
      <c r="AR370" s="14">
        <v>6.9216626302291306E-2</v>
      </c>
      <c r="AS370" s="14"/>
      <c r="AT370" s="14">
        <v>3.5502768306874301E-2</v>
      </c>
      <c r="AU370" s="14">
        <v>0.12894931177184599</v>
      </c>
      <c r="AV370" s="14"/>
      <c r="AW370" s="14">
        <v>5.7456847576241601E-2</v>
      </c>
      <c r="AX370" s="14">
        <v>0.164874834140533</v>
      </c>
      <c r="AY370" s="14"/>
      <c r="AZ370" s="14">
        <v>7.89679496863437E-2</v>
      </c>
      <c r="BA370" s="14">
        <v>0.116847734469904</v>
      </c>
    </row>
    <row r="371" spans="2:53" x14ac:dyDescent="0.35">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row>
    <row r="372" spans="2:53" x14ac:dyDescent="0.35">
      <c r="B372" s="6" t="s">
        <v>261</v>
      </c>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row>
    <row r="373" spans="2:53" x14ac:dyDescent="0.35">
      <c r="B373" s="24" t="s">
        <v>78</v>
      </c>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row>
    <row r="374" spans="2:53" x14ac:dyDescent="0.35">
      <c r="B374" t="s">
        <v>249</v>
      </c>
      <c r="C374" s="14">
        <v>0.41926865328012902</v>
      </c>
      <c r="D374" s="14">
        <v>0.41750647395014301</v>
      </c>
      <c r="E374" s="14">
        <v>0.422645268982491</v>
      </c>
      <c r="F374" s="14"/>
      <c r="G374" s="14">
        <v>0.42631469557227702</v>
      </c>
      <c r="H374" s="14">
        <v>0.43129321230607498</v>
      </c>
      <c r="I374" s="14">
        <v>0.47565844263010199</v>
      </c>
      <c r="J374" s="14">
        <v>0.44851548325934898</v>
      </c>
      <c r="K374" s="14">
        <v>0.416605651716283</v>
      </c>
      <c r="L374" s="14">
        <v>0.33697474923340898</v>
      </c>
      <c r="M374" s="14"/>
      <c r="N374" s="14">
        <v>0.439927171454426</v>
      </c>
      <c r="O374" s="14">
        <v>0.39756041119917801</v>
      </c>
      <c r="P374" s="14">
        <v>0.42932632912001201</v>
      </c>
      <c r="Q374" s="14">
        <v>0.40557985670213897</v>
      </c>
      <c r="R374" s="14"/>
      <c r="S374" s="14">
        <v>0.38012595107020702</v>
      </c>
      <c r="T374" s="14">
        <v>0.45046899768502202</v>
      </c>
      <c r="U374" s="14">
        <v>0.42035934315968998</v>
      </c>
      <c r="V374" s="14">
        <v>0.39179518352039799</v>
      </c>
      <c r="W374" s="14">
        <v>0.40502048852177103</v>
      </c>
      <c r="X374" s="14">
        <v>0.44808760940929498</v>
      </c>
      <c r="Y374" s="14">
        <v>0.41431284723424999</v>
      </c>
      <c r="Z374" s="14">
        <v>0.38080415472536699</v>
      </c>
      <c r="AA374" s="14">
        <v>0.42350317124843401</v>
      </c>
      <c r="AB374" s="14">
        <v>0.44023462983621803</v>
      </c>
      <c r="AC374" s="14">
        <v>0.428162159629489</v>
      </c>
      <c r="AD374" s="14">
        <v>0.46475851031347898</v>
      </c>
      <c r="AE374" s="14"/>
      <c r="AF374" s="14">
        <v>0.45100941639404502</v>
      </c>
      <c r="AG374" s="14">
        <v>0.40945917577454799</v>
      </c>
      <c r="AH374" s="14">
        <v>0.34498342577880903</v>
      </c>
      <c r="AI374" s="14">
        <v>0.44058663516353203</v>
      </c>
      <c r="AJ374" s="14"/>
      <c r="AK374" s="14">
        <v>0.432258615496593</v>
      </c>
      <c r="AL374" s="14">
        <v>0.415246569930945</v>
      </c>
      <c r="AM374" s="14">
        <v>0.50554181092463502</v>
      </c>
      <c r="AN374" s="14">
        <v>0.32657363561624098</v>
      </c>
      <c r="AO374" s="14"/>
      <c r="AP374" s="14">
        <v>0.438877940397011</v>
      </c>
      <c r="AQ374" s="14">
        <v>0.40282099198468502</v>
      </c>
      <c r="AR374" s="14">
        <v>0.48822439689028801</v>
      </c>
      <c r="AS374" s="14"/>
      <c r="AT374" s="14">
        <v>0.46405920306154702</v>
      </c>
      <c r="AU374" s="14">
        <v>0.40127272653328799</v>
      </c>
      <c r="AV374" s="14"/>
      <c r="AW374" s="14">
        <v>0.47158731145341398</v>
      </c>
      <c r="AX374" s="14">
        <v>0.27444042676748398</v>
      </c>
      <c r="AY374" s="14"/>
      <c r="AZ374" s="14">
        <v>0.44000056456985298</v>
      </c>
      <c r="BA374" s="14">
        <v>0.40170262981296201</v>
      </c>
    </row>
    <row r="375" spans="2:53" x14ac:dyDescent="0.35">
      <c r="B375" t="s">
        <v>250</v>
      </c>
      <c r="C375" s="14">
        <v>0.120832129480066</v>
      </c>
      <c r="D375" s="14">
        <v>0.166341349021978</v>
      </c>
      <c r="E375" s="14">
        <v>7.5841600833644607E-2</v>
      </c>
      <c r="F375" s="14"/>
      <c r="G375" s="14">
        <v>0.19113278295842601</v>
      </c>
      <c r="H375" s="14">
        <v>0.15645116275568599</v>
      </c>
      <c r="I375" s="14">
        <v>0.104280856974673</v>
      </c>
      <c r="J375" s="14">
        <v>8.9796205256818099E-2</v>
      </c>
      <c r="K375" s="14">
        <v>0.100411995548202</v>
      </c>
      <c r="L375" s="14">
        <v>9.7594538316834303E-2</v>
      </c>
      <c r="M375" s="14"/>
      <c r="N375" s="14">
        <v>0.14211143988622099</v>
      </c>
      <c r="O375" s="14">
        <v>0.115594697005205</v>
      </c>
      <c r="P375" s="14">
        <v>0.119966663652627</v>
      </c>
      <c r="Q375" s="14">
        <v>0.104520130329974</v>
      </c>
      <c r="R375" s="14"/>
      <c r="S375" s="14">
        <v>0.17292375003263499</v>
      </c>
      <c r="T375" s="14">
        <v>9.0303343965440597E-2</v>
      </c>
      <c r="U375" s="14">
        <v>8.8003250096956101E-2</v>
      </c>
      <c r="V375" s="14">
        <v>0.125099271527463</v>
      </c>
      <c r="W375" s="14">
        <v>0.137401966108671</v>
      </c>
      <c r="X375" s="14">
        <v>0.12716075692876799</v>
      </c>
      <c r="Y375" s="14">
        <v>8.9873766882604803E-2</v>
      </c>
      <c r="Z375" s="14">
        <v>0.15859219861985899</v>
      </c>
      <c r="AA375" s="14">
        <v>0.118323351023313</v>
      </c>
      <c r="AB375" s="14">
        <v>0.131061101348731</v>
      </c>
      <c r="AC375" s="14">
        <v>9.4450302959207297E-2</v>
      </c>
      <c r="AD375" s="14">
        <v>8.1546856745334295E-2</v>
      </c>
      <c r="AE375" s="14"/>
      <c r="AF375" s="14">
        <v>0.100485907280989</v>
      </c>
      <c r="AG375" s="14">
        <v>0.169537185299657</v>
      </c>
      <c r="AH375" s="14">
        <v>0.135249683799708</v>
      </c>
      <c r="AI375" s="14">
        <v>7.1669381893426296E-2</v>
      </c>
      <c r="AJ375" s="14"/>
      <c r="AK375" s="14">
        <v>0.10989157452748</v>
      </c>
      <c r="AL375" s="14">
        <v>0.15415387829890401</v>
      </c>
      <c r="AM375" s="14">
        <v>0.10624849658648899</v>
      </c>
      <c r="AN375" s="14">
        <v>0.146723447685774</v>
      </c>
      <c r="AO375" s="14"/>
      <c r="AP375" s="14">
        <v>0.10938682717885299</v>
      </c>
      <c r="AQ375" s="14">
        <v>0.19101954766934201</v>
      </c>
      <c r="AR375" s="14">
        <v>0.10666504237008</v>
      </c>
      <c r="AS375" s="14"/>
      <c r="AT375" s="14">
        <v>0.136924126459258</v>
      </c>
      <c r="AU375" s="14">
        <v>0.112079707898171</v>
      </c>
      <c r="AV375" s="14"/>
      <c r="AW375" s="14">
        <v>0.11293117062531501</v>
      </c>
      <c r="AX375" s="14">
        <v>0.21184548319896099</v>
      </c>
      <c r="AY375" s="14"/>
      <c r="AZ375" s="14">
        <v>8.2879557762051206E-2</v>
      </c>
      <c r="BA375" s="14">
        <v>0.15298911472476001</v>
      </c>
    </row>
    <row r="376" spans="2:53" x14ac:dyDescent="0.35">
      <c r="B376" t="s">
        <v>251</v>
      </c>
      <c r="C376" s="14">
        <v>0.294082778843894</v>
      </c>
      <c r="D376" s="14">
        <v>0.27670255601155003</v>
      </c>
      <c r="E376" s="14">
        <v>0.311250691920051</v>
      </c>
      <c r="F376" s="14"/>
      <c r="G376" s="14">
        <v>0.27369978344990498</v>
      </c>
      <c r="H376" s="14">
        <v>0.289203202712013</v>
      </c>
      <c r="I376" s="14">
        <v>0.27052664137002902</v>
      </c>
      <c r="J376" s="14">
        <v>0.296064588415894</v>
      </c>
      <c r="K376" s="14">
        <v>0.30289770781345698</v>
      </c>
      <c r="L376" s="14">
        <v>0.32317419418019799</v>
      </c>
      <c r="M376" s="14"/>
      <c r="N376" s="14">
        <v>0.27873104362252898</v>
      </c>
      <c r="O376" s="14">
        <v>0.32450257126436499</v>
      </c>
      <c r="P376" s="14">
        <v>0.28131733213778198</v>
      </c>
      <c r="Q376" s="14">
        <v>0.29366012120317098</v>
      </c>
      <c r="R376" s="14"/>
      <c r="S376" s="14">
        <v>0.28674068584019802</v>
      </c>
      <c r="T376" s="14">
        <v>0.32316748453480698</v>
      </c>
      <c r="U376" s="14">
        <v>0.28021676377433802</v>
      </c>
      <c r="V376" s="14">
        <v>0.29057890003547299</v>
      </c>
      <c r="W376" s="14">
        <v>0.29074037393784202</v>
      </c>
      <c r="X376" s="14">
        <v>0.262337404492612</v>
      </c>
      <c r="Y376" s="14">
        <v>0.32322715936733298</v>
      </c>
      <c r="Z376" s="14">
        <v>0.33421615945690503</v>
      </c>
      <c r="AA376" s="14">
        <v>0.28586819616627202</v>
      </c>
      <c r="AB376" s="14">
        <v>0.29020786472884003</v>
      </c>
      <c r="AC376" s="14">
        <v>0.27986710233983098</v>
      </c>
      <c r="AD376" s="14">
        <v>0.28765005930429199</v>
      </c>
      <c r="AE376" s="14"/>
      <c r="AF376" s="14">
        <v>0.29953133265105403</v>
      </c>
      <c r="AG376" s="14">
        <v>0.290960598239352</v>
      </c>
      <c r="AH376" s="14">
        <v>0.33266073283909497</v>
      </c>
      <c r="AI376" s="14">
        <v>0.26702006249021398</v>
      </c>
      <c r="AJ376" s="14"/>
      <c r="AK376" s="14">
        <v>0.30615309203729701</v>
      </c>
      <c r="AL376" s="14">
        <v>0.30482244547864501</v>
      </c>
      <c r="AM376" s="14">
        <v>0.27024761341526199</v>
      </c>
      <c r="AN376" s="14">
        <v>0.34910534842476298</v>
      </c>
      <c r="AO376" s="14"/>
      <c r="AP376" s="14">
        <v>0.31618214193891597</v>
      </c>
      <c r="AQ376" s="14">
        <v>0.29809312376864999</v>
      </c>
      <c r="AR376" s="14">
        <v>0.28002398317548</v>
      </c>
      <c r="AS376" s="14"/>
      <c r="AT376" s="14">
        <v>0.30176744701545699</v>
      </c>
      <c r="AU376" s="14">
        <v>0.286923596917601</v>
      </c>
      <c r="AV376" s="14"/>
      <c r="AW376" s="14">
        <v>0.30125394631348701</v>
      </c>
      <c r="AX376" s="14">
        <v>0.27676053408406598</v>
      </c>
      <c r="AY376" s="14"/>
      <c r="AZ376" s="14">
        <v>0.31446969498195299</v>
      </c>
      <c r="BA376" s="14">
        <v>0.27680906768915903</v>
      </c>
    </row>
    <row r="377" spans="2:53" x14ac:dyDescent="0.35">
      <c r="B377" t="s">
        <v>109</v>
      </c>
      <c r="C377" s="14">
        <v>0.16581643839591101</v>
      </c>
      <c r="D377" s="14">
        <v>0.13944962101632899</v>
      </c>
      <c r="E377" s="14">
        <v>0.19026243826381301</v>
      </c>
      <c r="F377" s="14"/>
      <c r="G377" s="14">
        <v>0.10885273801939301</v>
      </c>
      <c r="H377" s="14">
        <v>0.123052422226226</v>
      </c>
      <c r="I377" s="14">
        <v>0.14953405902519601</v>
      </c>
      <c r="J377" s="14">
        <v>0.16562372306793899</v>
      </c>
      <c r="K377" s="14">
        <v>0.180084644922058</v>
      </c>
      <c r="L377" s="14">
        <v>0.24225651826955799</v>
      </c>
      <c r="M377" s="14"/>
      <c r="N377" s="14">
        <v>0.13923034503682499</v>
      </c>
      <c r="O377" s="14">
        <v>0.162342320531252</v>
      </c>
      <c r="P377" s="14">
        <v>0.169389675089578</v>
      </c>
      <c r="Q377" s="14">
        <v>0.19623989176471501</v>
      </c>
      <c r="R377" s="14"/>
      <c r="S377" s="14">
        <v>0.16020961305696099</v>
      </c>
      <c r="T377" s="14">
        <v>0.13606017381473001</v>
      </c>
      <c r="U377" s="14">
        <v>0.211420642969016</v>
      </c>
      <c r="V377" s="14">
        <v>0.19252664491666499</v>
      </c>
      <c r="W377" s="14">
        <v>0.166837171431716</v>
      </c>
      <c r="X377" s="14">
        <v>0.16241422916932499</v>
      </c>
      <c r="Y377" s="14">
        <v>0.17258622651581201</v>
      </c>
      <c r="Z377" s="14">
        <v>0.12638748719786899</v>
      </c>
      <c r="AA377" s="14">
        <v>0.17230528156198099</v>
      </c>
      <c r="AB377" s="14">
        <v>0.138496404086211</v>
      </c>
      <c r="AC377" s="14">
        <v>0.19752043507147199</v>
      </c>
      <c r="AD377" s="14">
        <v>0.16604457363689501</v>
      </c>
      <c r="AE377" s="14"/>
      <c r="AF377" s="14">
        <v>0.14897334367391199</v>
      </c>
      <c r="AG377" s="14">
        <v>0.13004304068644401</v>
      </c>
      <c r="AH377" s="14">
        <v>0.18710615758238699</v>
      </c>
      <c r="AI377" s="14">
        <v>0.22072392045282699</v>
      </c>
      <c r="AJ377" s="14"/>
      <c r="AK377" s="14">
        <v>0.15169671793862999</v>
      </c>
      <c r="AL377" s="14">
        <v>0.12577710629150601</v>
      </c>
      <c r="AM377" s="14">
        <v>0.117962079073615</v>
      </c>
      <c r="AN377" s="14">
        <v>0.17759756827322201</v>
      </c>
      <c r="AO377" s="14"/>
      <c r="AP377" s="14">
        <v>0.13555309048521999</v>
      </c>
      <c r="AQ377" s="14">
        <v>0.10806633657732199</v>
      </c>
      <c r="AR377" s="14">
        <v>0.12508657756415301</v>
      </c>
      <c r="AS377" s="14"/>
      <c r="AT377" s="14">
        <v>9.7249223463737294E-2</v>
      </c>
      <c r="AU377" s="14">
        <v>0.19972396865094</v>
      </c>
      <c r="AV377" s="14"/>
      <c r="AW377" s="14">
        <v>0.114227571607783</v>
      </c>
      <c r="AX377" s="14">
        <v>0.236953555949489</v>
      </c>
      <c r="AY377" s="14"/>
      <c r="AZ377" s="14">
        <v>0.16265018268614301</v>
      </c>
      <c r="BA377" s="14">
        <v>0.16849918777311901</v>
      </c>
    </row>
    <row r="378" spans="2:53" x14ac:dyDescent="0.35">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row>
    <row r="379" spans="2:53" x14ac:dyDescent="0.35">
      <c r="B379" s="6" t="s">
        <v>272</v>
      </c>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row>
    <row r="380" spans="2:53" x14ac:dyDescent="0.35">
      <c r="B380" s="24" t="s">
        <v>78</v>
      </c>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row>
    <row r="381" spans="2:53" x14ac:dyDescent="0.35">
      <c r="B381" t="s">
        <v>266</v>
      </c>
      <c r="C381" s="14">
        <v>3.6945964941032097E-2</v>
      </c>
      <c r="D381" s="14">
        <v>4.7963586741008098E-2</v>
      </c>
      <c r="E381" s="14">
        <v>2.5328477571047801E-2</v>
      </c>
      <c r="F381" s="14"/>
      <c r="G381" s="14">
        <v>7.8036597360219104E-2</v>
      </c>
      <c r="H381" s="14">
        <v>5.8881863928566099E-2</v>
      </c>
      <c r="I381" s="14">
        <v>3.4262837152521201E-2</v>
      </c>
      <c r="J381" s="14">
        <v>3.2732674863337703E-2</v>
      </c>
      <c r="K381" s="14">
        <v>1.9784320157839999E-2</v>
      </c>
      <c r="L381" s="14">
        <v>8.9764987156070591E-3</v>
      </c>
      <c r="M381" s="14"/>
      <c r="N381" s="14">
        <v>3.4536472924134302E-2</v>
      </c>
      <c r="O381" s="14">
        <v>2.95059115967003E-2</v>
      </c>
      <c r="P381" s="14">
        <v>5.2734465516762197E-2</v>
      </c>
      <c r="Q381" s="14">
        <v>3.40767177504053E-2</v>
      </c>
      <c r="R381" s="14"/>
      <c r="S381" s="14">
        <v>4.8056037910630497E-2</v>
      </c>
      <c r="T381" s="14">
        <v>4.5269837548597799E-2</v>
      </c>
      <c r="U381" s="14">
        <v>4.3577758537455602E-2</v>
      </c>
      <c r="V381" s="14">
        <v>4.0909349790548201E-2</v>
      </c>
      <c r="W381" s="14">
        <v>2.9070100455919699E-2</v>
      </c>
      <c r="X381" s="14">
        <v>7.0377985267017107E-2</v>
      </c>
      <c r="Y381" s="14">
        <v>1.67737477374005E-2</v>
      </c>
      <c r="Z381" s="14">
        <v>3.7542713371125698E-2</v>
      </c>
      <c r="AA381" s="14">
        <v>2.1435619292487999E-2</v>
      </c>
      <c r="AB381" s="14">
        <v>2.9859838012886601E-2</v>
      </c>
      <c r="AC381" s="14">
        <v>1.8094358678738501E-2</v>
      </c>
      <c r="AD381" s="14">
        <v>0</v>
      </c>
      <c r="AE381" s="14"/>
      <c r="AF381" s="14">
        <v>3.1499335024910903E-2</v>
      </c>
      <c r="AG381" s="14">
        <v>4.9168971277804403E-2</v>
      </c>
      <c r="AH381" s="14">
        <v>6.7215530312555597E-3</v>
      </c>
      <c r="AI381" s="14">
        <v>4.1317200817406703E-2</v>
      </c>
      <c r="AJ381" s="14"/>
      <c r="AK381" s="14">
        <v>5.0118736474296703E-2</v>
      </c>
      <c r="AL381" s="14">
        <v>3.9071210614703103E-2</v>
      </c>
      <c r="AM381" s="14">
        <v>2.9741407752068599E-2</v>
      </c>
      <c r="AN381" s="14">
        <v>2.2344345376272098E-2</v>
      </c>
      <c r="AO381" s="14"/>
      <c r="AP381" s="14">
        <v>5.5577563485984E-2</v>
      </c>
      <c r="AQ381" s="14">
        <v>4.7094318626051901E-2</v>
      </c>
      <c r="AR381" s="14">
        <v>3.0584988941238098E-2</v>
      </c>
      <c r="AS381" s="14"/>
      <c r="AT381" s="14">
        <v>4.3771416138864899E-2</v>
      </c>
      <c r="AU381" s="14">
        <v>3.2756044921287503E-2</v>
      </c>
      <c r="AV381" s="14"/>
      <c r="AW381" s="14">
        <v>3.5704079140626697E-2</v>
      </c>
      <c r="AX381" s="14">
        <v>5.9751736887242002E-2</v>
      </c>
      <c r="AY381" s="14"/>
      <c r="AZ381" s="14">
        <v>3.0879337612637701E-2</v>
      </c>
      <c r="BA381" s="14">
        <v>4.2086181707729799E-2</v>
      </c>
    </row>
    <row r="382" spans="2:53" x14ac:dyDescent="0.35">
      <c r="B382" t="s">
        <v>267</v>
      </c>
      <c r="C382" s="14">
        <v>6.1425527097388001E-2</v>
      </c>
      <c r="D382" s="14">
        <v>6.9799974518752902E-2</v>
      </c>
      <c r="E382" s="14">
        <v>5.3484700408879003E-2</v>
      </c>
      <c r="F382" s="14"/>
      <c r="G382" s="14">
        <v>9.2205077427019805E-2</v>
      </c>
      <c r="H382" s="14">
        <v>0.11351052673390399</v>
      </c>
      <c r="I382" s="14">
        <v>5.8620437492098797E-2</v>
      </c>
      <c r="J382" s="14">
        <v>3.9971752572507097E-2</v>
      </c>
      <c r="K382" s="14">
        <v>3.8177834113703103E-2</v>
      </c>
      <c r="L382" s="14">
        <v>3.3930528147671599E-2</v>
      </c>
      <c r="M382" s="14"/>
      <c r="N382" s="14">
        <v>6.5791342175797296E-2</v>
      </c>
      <c r="O382" s="14">
        <v>6.9520120470277794E-2</v>
      </c>
      <c r="P382" s="14">
        <v>5.1222698624115402E-2</v>
      </c>
      <c r="Q382" s="14">
        <v>5.6669519244006997E-2</v>
      </c>
      <c r="R382" s="14"/>
      <c r="S382" s="14">
        <v>0.12842849264738501</v>
      </c>
      <c r="T382" s="14">
        <v>3.7050429642897398E-2</v>
      </c>
      <c r="U382" s="14">
        <v>4.5859627188076103E-2</v>
      </c>
      <c r="V382" s="14">
        <v>2.6343783103050699E-2</v>
      </c>
      <c r="W382" s="14">
        <v>5.9573428510560002E-2</v>
      </c>
      <c r="X382" s="14">
        <v>8.8488173376945506E-2</v>
      </c>
      <c r="Y382" s="14">
        <v>2.7644458330640401E-2</v>
      </c>
      <c r="Z382" s="14">
        <v>8.3476621233489506E-2</v>
      </c>
      <c r="AA382" s="14">
        <v>5.1909031718009799E-2</v>
      </c>
      <c r="AB382" s="14">
        <v>7.6142551706517902E-2</v>
      </c>
      <c r="AC382" s="14">
        <v>2.0950297452963399E-2</v>
      </c>
      <c r="AD382" s="14">
        <v>4.29591291959949E-2</v>
      </c>
      <c r="AE382" s="14"/>
      <c r="AF382" s="14">
        <v>3.9359828210590003E-2</v>
      </c>
      <c r="AG382" s="14">
        <v>9.0724221931241494E-2</v>
      </c>
      <c r="AH382" s="14">
        <v>0.108705387966162</v>
      </c>
      <c r="AI382" s="14">
        <v>4.0414353015004803E-2</v>
      </c>
      <c r="AJ382" s="14"/>
      <c r="AK382" s="14">
        <v>3.9578947696877198E-2</v>
      </c>
      <c r="AL382" s="14">
        <v>8.4137979558387602E-2</v>
      </c>
      <c r="AM382" s="14">
        <v>5.3496361247223602E-2</v>
      </c>
      <c r="AN382" s="14">
        <v>6.8092668175171095E-2</v>
      </c>
      <c r="AO382" s="14"/>
      <c r="AP382" s="14">
        <v>3.2824451828068903E-2</v>
      </c>
      <c r="AQ382" s="14">
        <v>0.105576148732798</v>
      </c>
      <c r="AR382" s="14">
        <v>5.3170984567328203E-2</v>
      </c>
      <c r="AS382" s="14"/>
      <c r="AT382" s="14">
        <v>7.2459129485706E-2</v>
      </c>
      <c r="AU382" s="14">
        <v>5.4298547371252698E-2</v>
      </c>
      <c r="AV382" s="14"/>
      <c r="AW382" s="14">
        <v>6.2486493568432E-2</v>
      </c>
      <c r="AX382" s="14">
        <v>9.9506191162696697E-2</v>
      </c>
      <c r="AY382" s="14"/>
      <c r="AZ382" s="14">
        <v>3.5124521643241799E-2</v>
      </c>
      <c r="BA382" s="14">
        <v>8.37102104804682E-2</v>
      </c>
    </row>
    <row r="383" spans="2:53" x14ac:dyDescent="0.35">
      <c r="B383" t="s">
        <v>268</v>
      </c>
      <c r="C383" s="14">
        <v>8.9160956744642805E-2</v>
      </c>
      <c r="D383" s="14">
        <v>0.11009454550041201</v>
      </c>
      <c r="E383" s="14">
        <v>6.9057192206245802E-2</v>
      </c>
      <c r="F383" s="14"/>
      <c r="G383" s="14">
        <v>0.117229053061903</v>
      </c>
      <c r="H383" s="14">
        <v>0.110219965319382</v>
      </c>
      <c r="I383" s="14">
        <v>0.11796234493951201</v>
      </c>
      <c r="J383" s="14">
        <v>0.10791062952866901</v>
      </c>
      <c r="K383" s="14">
        <v>3.4447861302012397E-2</v>
      </c>
      <c r="L383" s="14">
        <v>5.1637019518897903E-2</v>
      </c>
      <c r="M383" s="14"/>
      <c r="N383" s="14">
        <v>7.8026748145020405E-2</v>
      </c>
      <c r="O383" s="14">
        <v>0.10337245838272099</v>
      </c>
      <c r="P383" s="14">
        <v>7.2125346813520202E-2</v>
      </c>
      <c r="Q383" s="14">
        <v>9.77108637878875E-2</v>
      </c>
      <c r="R383" s="14"/>
      <c r="S383" s="14">
        <v>0.107865202468212</v>
      </c>
      <c r="T383" s="14">
        <v>7.2859317741057694E-2</v>
      </c>
      <c r="U383" s="14">
        <v>8.5067011400778297E-2</v>
      </c>
      <c r="V383" s="14">
        <v>0.115192589919992</v>
      </c>
      <c r="W383" s="14">
        <v>9.8790353843121695E-2</v>
      </c>
      <c r="X383" s="14">
        <v>7.2993656250635697E-2</v>
      </c>
      <c r="Y383" s="14">
        <v>0.103064135188143</v>
      </c>
      <c r="Z383" s="14">
        <v>0.194624905573164</v>
      </c>
      <c r="AA383" s="14">
        <v>6.1123605243607701E-2</v>
      </c>
      <c r="AB383" s="14">
        <v>5.7567393265649601E-2</v>
      </c>
      <c r="AC383" s="14">
        <v>8.5105156100105397E-2</v>
      </c>
      <c r="AD383" s="14">
        <v>5.8266910958423797E-2</v>
      </c>
      <c r="AE383" s="14"/>
      <c r="AF383" s="14">
        <v>7.1614200683954896E-2</v>
      </c>
      <c r="AG383" s="14">
        <v>0.10611849366734501</v>
      </c>
      <c r="AH383" s="14">
        <v>9.8866121692244305E-2</v>
      </c>
      <c r="AI383" s="14">
        <v>8.2631627118842102E-2</v>
      </c>
      <c r="AJ383" s="14"/>
      <c r="AK383" s="14">
        <v>8.3637972823841805E-2</v>
      </c>
      <c r="AL383" s="14">
        <v>0.11018799934953399</v>
      </c>
      <c r="AM383" s="14">
        <v>9.8907537463347101E-2</v>
      </c>
      <c r="AN383" s="14">
        <v>7.7625441130327905E-2</v>
      </c>
      <c r="AO383" s="14"/>
      <c r="AP383" s="14">
        <v>8.6394585087711806E-2</v>
      </c>
      <c r="AQ383" s="14">
        <v>0.117733661643929</v>
      </c>
      <c r="AR383" s="14">
        <v>8.7167413661122906E-2</v>
      </c>
      <c r="AS383" s="14"/>
      <c r="AT383" s="14">
        <v>0.100193924047996</v>
      </c>
      <c r="AU383" s="14">
        <v>8.1714885965029904E-2</v>
      </c>
      <c r="AV383" s="14"/>
      <c r="AW383" s="14">
        <v>8.8546716500548697E-2</v>
      </c>
      <c r="AX383" s="14">
        <v>0.12498248494037401</v>
      </c>
      <c r="AY383" s="14"/>
      <c r="AZ383" s="14">
        <v>6.0631374456001703E-2</v>
      </c>
      <c r="BA383" s="14">
        <v>0.11333389984608901</v>
      </c>
    </row>
    <row r="384" spans="2:53" x14ac:dyDescent="0.35">
      <c r="B384" t="s">
        <v>269</v>
      </c>
      <c r="C384" s="14">
        <v>0.28205990268783798</v>
      </c>
      <c r="D384" s="14">
        <v>0.27215042785753202</v>
      </c>
      <c r="E384" s="14">
        <v>0.29285629621746101</v>
      </c>
      <c r="F384" s="14"/>
      <c r="G384" s="14">
        <v>0.282698595586863</v>
      </c>
      <c r="H384" s="14">
        <v>0.25424615321202498</v>
      </c>
      <c r="I384" s="14">
        <v>0.221881115697974</v>
      </c>
      <c r="J384" s="14">
        <v>0.26138597217778498</v>
      </c>
      <c r="K384" s="14">
        <v>0.33407482475136602</v>
      </c>
      <c r="L384" s="14">
        <v>0.33493203786410802</v>
      </c>
      <c r="M384" s="14"/>
      <c r="N384" s="14">
        <v>0.25462147342289598</v>
      </c>
      <c r="O384" s="14">
        <v>0.28432050385916102</v>
      </c>
      <c r="P384" s="14">
        <v>0.315734128898219</v>
      </c>
      <c r="Q384" s="14">
        <v>0.281224288566157</v>
      </c>
      <c r="R384" s="14"/>
      <c r="S384" s="14">
        <v>0.25888592201270799</v>
      </c>
      <c r="T384" s="14">
        <v>0.27352745938332301</v>
      </c>
      <c r="U384" s="14">
        <v>0.28748935714110202</v>
      </c>
      <c r="V384" s="14">
        <v>0.29917535292499398</v>
      </c>
      <c r="W384" s="14">
        <v>0.27981791544922702</v>
      </c>
      <c r="X384" s="14">
        <v>0.25670320367044702</v>
      </c>
      <c r="Y384" s="14">
        <v>0.29293858438951198</v>
      </c>
      <c r="Z384" s="14">
        <v>0.24544402492036901</v>
      </c>
      <c r="AA384" s="14">
        <v>0.303676279001664</v>
      </c>
      <c r="AB384" s="14">
        <v>0.28745883668644301</v>
      </c>
      <c r="AC384" s="14">
        <v>0.30612724220341098</v>
      </c>
      <c r="AD384" s="14">
        <v>0.32682674958897001</v>
      </c>
      <c r="AE384" s="14"/>
      <c r="AF384" s="14">
        <v>0.27922235110829102</v>
      </c>
      <c r="AG384" s="14">
        <v>0.27519888206177701</v>
      </c>
      <c r="AH384" s="14">
        <v>0.289754302767677</v>
      </c>
      <c r="AI384" s="14">
        <v>0.25824263886086202</v>
      </c>
      <c r="AJ384" s="14"/>
      <c r="AK384" s="14">
        <v>0.309849111083767</v>
      </c>
      <c r="AL384" s="14">
        <v>0.26975954423493298</v>
      </c>
      <c r="AM384" s="14">
        <v>0.27036208484086</v>
      </c>
      <c r="AN384" s="14">
        <v>0.24942337205037701</v>
      </c>
      <c r="AO384" s="14"/>
      <c r="AP384" s="14">
        <v>0.28911866555131099</v>
      </c>
      <c r="AQ384" s="14">
        <v>0.274714436595974</v>
      </c>
      <c r="AR384" s="14">
        <v>0.26972911017408502</v>
      </c>
      <c r="AS384" s="14"/>
      <c r="AT384" s="14">
        <v>0.25982167971457998</v>
      </c>
      <c r="AU384" s="14">
        <v>0.29503798236401901</v>
      </c>
      <c r="AV384" s="14"/>
      <c r="AW384" s="14">
        <v>0.27794624358582998</v>
      </c>
      <c r="AX384" s="14">
        <v>0.24821281575196799</v>
      </c>
      <c r="AY384" s="14"/>
      <c r="AZ384" s="14">
        <v>0.290766333435932</v>
      </c>
      <c r="BA384" s="14">
        <v>0.27468299639593802</v>
      </c>
    </row>
    <row r="385" spans="2:53" x14ac:dyDescent="0.35">
      <c r="B385" t="s">
        <v>270</v>
      </c>
      <c r="C385" s="14">
        <v>0.45244151940076999</v>
      </c>
      <c r="D385" s="14">
        <v>0.43861829466116797</v>
      </c>
      <c r="E385" s="14">
        <v>0.46576070264366398</v>
      </c>
      <c r="F385" s="14"/>
      <c r="G385" s="14">
        <v>0.35639518638270201</v>
      </c>
      <c r="H385" s="14">
        <v>0.39598878239010898</v>
      </c>
      <c r="I385" s="14">
        <v>0.489774661158142</v>
      </c>
      <c r="J385" s="14">
        <v>0.48404888252505102</v>
      </c>
      <c r="K385" s="14">
        <v>0.48463819379138201</v>
      </c>
      <c r="L385" s="14">
        <v>0.48445145661643801</v>
      </c>
      <c r="M385" s="14"/>
      <c r="N385" s="14">
        <v>0.50655618600242303</v>
      </c>
      <c r="O385" s="14">
        <v>0.43087469611087398</v>
      </c>
      <c r="P385" s="14">
        <v>0.43020812513079598</v>
      </c>
      <c r="Q385" s="14">
        <v>0.43665055576540301</v>
      </c>
      <c r="R385" s="14"/>
      <c r="S385" s="14">
        <v>0.42728722577289102</v>
      </c>
      <c r="T385" s="14">
        <v>0.49792419656728099</v>
      </c>
      <c r="U385" s="14">
        <v>0.41832843678944498</v>
      </c>
      <c r="V385" s="14">
        <v>0.43751638661746001</v>
      </c>
      <c r="W385" s="14">
        <v>0.43798597982506898</v>
      </c>
      <c r="X385" s="14">
        <v>0.44402245240892302</v>
      </c>
      <c r="Y385" s="14">
        <v>0.43218733361767298</v>
      </c>
      <c r="Z385" s="14">
        <v>0.37083908261881898</v>
      </c>
      <c r="AA385" s="14">
        <v>0.48526965802649702</v>
      </c>
      <c r="AB385" s="14">
        <v>0.46673590849347402</v>
      </c>
      <c r="AC385" s="14">
        <v>0.497924262734741</v>
      </c>
      <c r="AD385" s="14">
        <v>0.49129938244046201</v>
      </c>
      <c r="AE385" s="14"/>
      <c r="AF385" s="14">
        <v>0.52736569689242496</v>
      </c>
      <c r="AG385" s="14">
        <v>0.41549784188089101</v>
      </c>
      <c r="AH385" s="14">
        <v>0.42608940640111098</v>
      </c>
      <c r="AI385" s="14">
        <v>0.44923381208922097</v>
      </c>
      <c r="AJ385" s="14"/>
      <c r="AK385" s="14">
        <v>0.48051435126611902</v>
      </c>
      <c r="AL385" s="14">
        <v>0.435842757676839</v>
      </c>
      <c r="AM385" s="14">
        <v>0.49111632632132801</v>
      </c>
      <c r="AN385" s="14">
        <v>0.48601111779942202</v>
      </c>
      <c r="AO385" s="14"/>
      <c r="AP385" s="14">
        <v>0.50141581621047704</v>
      </c>
      <c r="AQ385" s="14">
        <v>0.40516901150254803</v>
      </c>
      <c r="AR385" s="14">
        <v>0.50387491182833799</v>
      </c>
      <c r="AS385" s="14"/>
      <c r="AT385" s="14">
        <v>0.507054854093688</v>
      </c>
      <c r="AU385" s="14">
        <v>0.43155499663706098</v>
      </c>
      <c r="AV385" s="14"/>
      <c r="AW385" s="14">
        <v>0.49704916216947798</v>
      </c>
      <c r="AX385" s="14">
        <v>0.30613059118804298</v>
      </c>
      <c r="AY385" s="14"/>
      <c r="AZ385" s="14">
        <v>0.52750356911751595</v>
      </c>
      <c r="BA385" s="14">
        <v>0.38884189713769701</v>
      </c>
    </row>
    <row r="386" spans="2:53" x14ac:dyDescent="0.35">
      <c r="B386" t="s">
        <v>109</v>
      </c>
      <c r="C386" s="14">
        <v>7.7966129128329301E-2</v>
      </c>
      <c r="D386" s="14">
        <v>6.1373170721126503E-2</v>
      </c>
      <c r="E386" s="14">
        <v>9.3512630952702194E-2</v>
      </c>
      <c r="F386" s="14"/>
      <c r="G386" s="14">
        <v>7.3435490181292598E-2</v>
      </c>
      <c r="H386" s="14">
        <v>6.7152708416014006E-2</v>
      </c>
      <c r="I386" s="14">
        <v>7.7498603559750801E-2</v>
      </c>
      <c r="J386" s="14">
        <v>7.3950088332650904E-2</v>
      </c>
      <c r="K386" s="14">
        <v>8.8876965883696299E-2</v>
      </c>
      <c r="L386" s="14">
        <v>8.6072459137277096E-2</v>
      </c>
      <c r="M386" s="14"/>
      <c r="N386" s="14">
        <v>6.04677773297288E-2</v>
      </c>
      <c r="O386" s="14">
        <v>8.2406309580265305E-2</v>
      </c>
      <c r="P386" s="14">
        <v>7.7975235016587097E-2</v>
      </c>
      <c r="Q386" s="14">
        <v>9.36680548861408E-2</v>
      </c>
      <c r="R386" s="14"/>
      <c r="S386" s="14">
        <v>2.9477119188173601E-2</v>
      </c>
      <c r="T386" s="14">
        <v>7.3368759116843194E-2</v>
      </c>
      <c r="U386" s="14">
        <v>0.11967780894314201</v>
      </c>
      <c r="V386" s="14">
        <v>8.0862537643954499E-2</v>
      </c>
      <c r="W386" s="14">
        <v>9.4762221916101702E-2</v>
      </c>
      <c r="X386" s="14">
        <v>6.7414529026032094E-2</v>
      </c>
      <c r="Y386" s="14">
        <v>0.12739174073663101</v>
      </c>
      <c r="Z386" s="14">
        <v>6.8072652283032997E-2</v>
      </c>
      <c r="AA386" s="14">
        <v>7.6585806717733296E-2</v>
      </c>
      <c r="AB386" s="14">
        <v>8.2235471835029203E-2</v>
      </c>
      <c r="AC386" s="14">
        <v>7.1798682830040497E-2</v>
      </c>
      <c r="AD386" s="14">
        <v>8.0647827816149806E-2</v>
      </c>
      <c r="AE386" s="14"/>
      <c r="AF386" s="14">
        <v>5.0938588079828102E-2</v>
      </c>
      <c r="AG386" s="14">
        <v>6.3291589180941105E-2</v>
      </c>
      <c r="AH386" s="14">
        <v>6.9863228141549299E-2</v>
      </c>
      <c r="AI386" s="14">
        <v>0.12816036809866299</v>
      </c>
      <c r="AJ386" s="14"/>
      <c r="AK386" s="14">
        <v>3.6300880655098698E-2</v>
      </c>
      <c r="AL386" s="14">
        <v>6.1000508565603802E-2</v>
      </c>
      <c r="AM386" s="14">
        <v>5.6376282375172802E-2</v>
      </c>
      <c r="AN386" s="14">
        <v>9.6503055468430105E-2</v>
      </c>
      <c r="AO386" s="14"/>
      <c r="AP386" s="14">
        <v>3.46689178364471E-2</v>
      </c>
      <c r="AQ386" s="14">
        <v>4.9712422898698802E-2</v>
      </c>
      <c r="AR386" s="14">
        <v>5.54725908278874E-2</v>
      </c>
      <c r="AS386" s="14"/>
      <c r="AT386" s="14">
        <v>1.66989965191644E-2</v>
      </c>
      <c r="AU386" s="14">
        <v>0.10463754274135</v>
      </c>
      <c r="AV386" s="14"/>
      <c r="AW386" s="14">
        <v>3.82673050350847E-2</v>
      </c>
      <c r="AX386" s="14">
        <v>0.16141618006967701</v>
      </c>
      <c r="AY386" s="14"/>
      <c r="AZ386" s="14">
        <v>5.5094863734670797E-2</v>
      </c>
      <c r="BA386" s="14">
        <v>9.7344814432078E-2</v>
      </c>
    </row>
    <row r="387" spans="2:53" x14ac:dyDescent="0.35">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row>
    <row r="388" spans="2:53" x14ac:dyDescent="0.35">
      <c r="B388" s="6" t="s">
        <v>273</v>
      </c>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row>
    <row r="389" spans="2:53" x14ac:dyDescent="0.35">
      <c r="B389" s="24" t="s">
        <v>78</v>
      </c>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row>
    <row r="390" spans="2:53" x14ac:dyDescent="0.35">
      <c r="B390" t="s">
        <v>266</v>
      </c>
      <c r="C390" s="14">
        <v>4.6876187900009303E-2</v>
      </c>
      <c r="D390" s="14">
        <v>6.0323653242931201E-2</v>
      </c>
      <c r="E390" s="14">
        <v>3.2923524170738801E-2</v>
      </c>
      <c r="F390" s="14"/>
      <c r="G390" s="14">
        <v>9.1516161868147095E-2</v>
      </c>
      <c r="H390" s="14">
        <v>9.5854707764938304E-2</v>
      </c>
      <c r="I390" s="14">
        <v>3.6305783640336098E-2</v>
      </c>
      <c r="J390" s="14">
        <v>3.32361058915824E-2</v>
      </c>
      <c r="K390" s="14">
        <v>1.9394712649389498E-2</v>
      </c>
      <c r="L390" s="14">
        <v>1.5534518973223201E-2</v>
      </c>
      <c r="M390" s="14"/>
      <c r="N390" s="14">
        <v>3.7995612806612997E-2</v>
      </c>
      <c r="O390" s="14">
        <v>4.4756930911892201E-2</v>
      </c>
      <c r="P390" s="14">
        <v>5.4327633709109098E-2</v>
      </c>
      <c r="Q390" s="14">
        <v>5.2979735002874499E-2</v>
      </c>
      <c r="R390" s="14"/>
      <c r="S390" s="14">
        <v>6.9627224635935306E-2</v>
      </c>
      <c r="T390" s="14">
        <v>5.2821935442166103E-2</v>
      </c>
      <c r="U390" s="14">
        <v>3.5602220233182602E-2</v>
      </c>
      <c r="V390" s="14">
        <v>3.0094066475018E-2</v>
      </c>
      <c r="W390" s="14">
        <v>2.6653718947243499E-2</v>
      </c>
      <c r="X390" s="14">
        <v>9.0584286822374793E-2</v>
      </c>
      <c r="Y390" s="14">
        <v>2.87955796618692E-2</v>
      </c>
      <c r="Z390" s="14">
        <v>7.2219081905073201E-2</v>
      </c>
      <c r="AA390" s="14">
        <v>4.3798618442001697E-2</v>
      </c>
      <c r="AB390" s="14">
        <v>2.40002890240869E-2</v>
      </c>
      <c r="AC390" s="14">
        <v>3.8676304307492401E-2</v>
      </c>
      <c r="AD390" s="14">
        <v>1.95557967429398E-2</v>
      </c>
      <c r="AE390" s="14"/>
      <c r="AF390" s="14">
        <v>3.4944184913060998E-2</v>
      </c>
      <c r="AG390" s="14">
        <v>6.6021306085533693E-2</v>
      </c>
      <c r="AH390" s="14">
        <v>1.3327156725118E-2</v>
      </c>
      <c r="AI390" s="14">
        <v>4.1462503221137599E-2</v>
      </c>
      <c r="AJ390" s="14"/>
      <c r="AK390" s="14">
        <v>5.0738687197026899E-2</v>
      </c>
      <c r="AL390" s="14">
        <v>6.0209026527656202E-2</v>
      </c>
      <c r="AM390" s="14">
        <v>4.8448288514946002E-2</v>
      </c>
      <c r="AN390" s="14">
        <v>1.13514442493622E-2</v>
      </c>
      <c r="AO390" s="14"/>
      <c r="AP390" s="14">
        <v>5.6348051312427698E-2</v>
      </c>
      <c r="AQ390" s="14">
        <v>7.6903559608894501E-2</v>
      </c>
      <c r="AR390" s="14">
        <v>3.9817074177419601E-2</v>
      </c>
      <c r="AS390" s="14"/>
      <c r="AT390" s="14">
        <v>5.3894357890771502E-2</v>
      </c>
      <c r="AU390" s="14">
        <v>4.3579660211252397E-2</v>
      </c>
      <c r="AV390" s="14"/>
      <c r="AW390" s="14">
        <v>4.6051066936066899E-2</v>
      </c>
      <c r="AX390" s="14">
        <v>7.50265055344016E-2</v>
      </c>
      <c r="AY390" s="14"/>
      <c r="AZ390" s="14">
        <v>3.4440334873607301E-2</v>
      </c>
      <c r="BA390" s="14">
        <v>5.7413011207963903E-2</v>
      </c>
    </row>
    <row r="391" spans="2:53" x14ac:dyDescent="0.35">
      <c r="B391" t="s">
        <v>267</v>
      </c>
      <c r="C391" s="14">
        <v>5.9651959696185898E-2</v>
      </c>
      <c r="D391" s="14">
        <v>7.4937568218256506E-2</v>
      </c>
      <c r="E391" s="14">
        <v>4.4950764516389297E-2</v>
      </c>
      <c r="F391" s="14"/>
      <c r="G391" s="14">
        <v>8.6668875712454296E-2</v>
      </c>
      <c r="H391" s="14">
        <v>0.102172675864372</v>
      </c>
      <c r="I391" s="14">
        <v>6.0036376860171797E-2</v>
      </c>
      <c r="J391" s="14">
        <v>4.3849249453840299E-2</v>
      </c>
      <c r="K391" s="14">
        <v>3.9312129551232797E-2</v>
      </c>
      <c r="L391" s="14">
        <v>3.3305644151288297E-2</v>
      </c>
      <c r="M391" s="14"/>
      <c r="N391" s="14">
        <v>6.9119049169777097E-2</v>
      </c>
      <c r="O391" s="14">
        <v>5.6791162535598697E-2</v>
      </c>
      <c r="P391" s="14">
        <v>6.0831053526078198E-2</v>
      </c>
      <c r="Q391" s="14">
        <v>5.0743874043094703E-2</v>
      </c>
      <c r="R391" s="14"/>
      <c r="S391" s="14">
        <v>0.135488407095852</v>
      </c>
      <c r="T391" s="14">
        <v>3.6974032620490802E-2</v>
      </c>
      <c r="U391" s="14">
        <v>4.0712656604252002E-2</v>
      </c>
      <c r="V391" s="14">
        <v>6.4182797000699607E-2</v>
      </c>
      <c r="W391" s="14">
        <v>4.6370695666000897E-2</v>
      </c>
      <c r="X391" s="14">
        <v>5.7200211191556702E-2</v>
      </c>
      <c r="Y391" s="14">
        <v>4.6876041358155797E-2</v>
      </c>
      <c r="Z391" s="14">
        <v>8.4739167979244495E-2</v>
      </c>
      <c r="AA391" s="14">
        <v>3.9160318878828398E-2</v>
      </c>
      <c r="AB391" s="14">
        <v>4.9451741885642199E-2</v>
      </c>
      <c r="AC391" s="14">
        <v>2.7075677962648901E-2</v>
      </c>
      <c r="AD391" s="14">
        <v>3.9620626853746399E-2</v>
      </c>
      <c r="AE391" s="14"/>
      <c r="AF391" s="14">
        <v>4.8706946876496099E-2</v>
      </c>
      <c r="AG391" s="14">
        <v>9.4530396926462201E-2</v>
      </c>
      <c r="AH391" s="14">
        <v>7.5084269371484505E-2</v>
      </c>
      <c r="AI391" s="14">
        <v>2.38416782595114E-2</v>
      </c>
      <c r="AJ391" s="14"/>
      <c r="AK391" s="14">
        <v>5.9325977478273798E-2</v>
      </c>
      <c r="AL391" s="14">
        <v>7.6734293992410399E-2</v>
      </c>
      <c r="AM391" s="14">
        <v>4.4919713665443797E-2</v>
      </c>
      <c r="AN391" s="14">
        <v>7.9836766654772601E-2</v>
      </c>
      <c r="AO391" s="14"/>
      <c r="AP391" s="14">
        <v>5.9578541182230202E-2</v>
      </c>
      <c r="AQ391" s="14">
        <v>9.2778211222346002E-2</v>
      </c>
      <c r="AR391" s="14">
        <v>4.26486824303344E-2</v>
      </c>
      <c r="AS391" s="14"/>
      <c r="AT391" s="14">
        <v>7.9606321466912003E-2</v>
      </c>
      <c r="AU391" s="14">
        <v>4.7256157240799401E-2</v>
      </c>
      <c r="AV391" s="14"/>
      <c r="AW391" s="14">
        <v>6.0894048452235998E-2</v>
      </c>
      <c r="AX391" s="14">
        <v>9.8048213190425407E-2</v>
      </c>
      <c r="AY391" s="14"/>
      <c r="AZ391" s="14">
        <v>3.8196804986089399E-2</v>
      </c>
      <c r="BA391" s="14">
        <v>7.7830782953839397E-2</v>
      </c>
    </row>
    <row r="392" spans="2:53" x14ac:dyDescent="0.35">
      <c r="B392" t="s">
        <v>268</v>
      </c>
      <c r="C392" s="14">
        <v>0.116538563676662</v>
      </c>
      <c r="D392" s="14">
        <v>0.124503075988708</v>
      </c>
      <c r="E392" s="14">
        <v>0.109215819660058</v>
      </c>
      <c r="F392" s="14"/>
      <c r="G392" s="14">
        <v>0.163596005941647</v>
      </c>
      <c r="H392" s="14">
        <v>9.9566597228863102E-2</v>
      </c>
      <c r="I392" s="14">
        <v>0.145077956541282</v>
      </c>
      <c r="J392" s="14">
        <v>0.12659500090683701</v>
      </c>
      <c r="K392" s="14">
        <v>8.6060032804018902E-2</v>
      </c>
      <c r="L392" s="14">
        <v>8.8354114719573398E-2</v>
      </c>
      <c r="M392" s="14"/>
      <c r="N392" s="14">
        <v>0.106828641555508</v>
      </c>
      <c r="O392" s="14">
        <v>0.11457097485148</v>
      </c>
      <c r="P392" s="14">
        <v>0.119784313981041</v>
      </c>
      <c r="Q392" s="14">
        <v>0.123051204930455</v>
      </c>
      <c r="R392" s="14"/>
      <c r="S392" s="14">
        <v>0.11489154177128801</v>
      </c>
      <c r="T392" s="14">
        <v>0.12392197014112299</v>
      </c>
      <c r="U392" s="14">
        <v>0.11435585770821501</v>
      </c>
      <c r="V392" s="14">
        <v>0.12990658326339299</v>
      </c>
      <c r="W392" s="14">
        <v>0.128860267559048</v>
      </c>
      <c r="X392" s="14">
        <v>0.104807542607688</v>
      </c>
      <c r="Y392" s="14">
        <v>0.107325760505652</v>
      </c>
      <c r="Z392" s="14">
        <v>0.15842647420103201</v>
      </c>
      <c r="AA392" s="14">
        <v>8.9032283848149901E-2</v>
      </c>
      <c r="AB392" s="14">
        <v>0.160872069782244</v>
      </c>
      <c r="AC392" s="14">
        <v>7.9987684770647993E-2</v>
      </c>
      <c r="AD392" s="14">
        <v>6.2057150489918597E-2</v>
      </c>
      <c r="AE392" s="14"/>
      <c r="AF392" s="14">
        <v>9.07437250160434E-2</v>
      </c>
      <c r="AG392" s="14">
        <v>0.12430230977026301</v>
      </c>
      <c r="AH392" s="14">
        <v>0.13778791568766499</v>
      </c>
      <c r="AI392" s="14">
        <v>0.10930867013395799</v>
      </c>
      <c r="AJ392" s="14"/>
      <c r="AK392" s="14">
        <v>9.1410006036835606E-2</v>
      </c>
      <c r="AL392" s="14">
        <v>0.12636304469534301</v>
      </c>
      <c r="AM392" s="14">
        <v>0.13190095693496401</v>
      </c>
      <c r="AN392" s="14">
        <v>0.111934057883423</v>
      </c>
      <c r="AO392" s="14"/>
      <c r="AP392" s="14">
        <v>8.9464293039342599E-2</v>
      </c>
      <c r="AQ392" s="14">
        <v>0.130757568272899</v>
      </c>
      <c r="AR392" s="14">
        <v>0.123216343319121</v>
      </c>
      <c r="AS392" s="14"/>
      <c r="AT392" s="14">
        <v>0.112106574724121</v>
      </c>
      <c r="AU392" s="14">
        <v>0.118886601878856</v>
      </c>
      <c r="AV392" s="14"/>
      <c r="AW392" s="14">
        <v>0.115801366488614</v>
      </c>
      <c r="AX392" s="14">
        <v>0.123132024262488</v>
      </c>
      <c r="AY392" s="14"/>
      <c r="AZ392" s="14">
        <v>8.8589678203517597E-2</v>
      </c>
      <c r="BA392" s="14">
        <v>0.14021948586668401</v>
      </c>
    </row>
    <row r="393" spans="2:53" x14ac:dyDescent="0.35">
      <c r="B393" t="s">
        <v>269</v>
      </c>
      <c r="C393" s="14">
        <v>0.30048921190844002</v>
      </c>
      <c r="D393" s="14">
        <v>0.29386353924297698</v>
      </c>
      <c r="E393" s="14">
        <v>0.30617548477601098</v>
      </c>
      <c r="F393" s="14"/>
      <c r="G393" s="14">
        <v>0.29848350758481901</v>
      </c>
      <c r="H393" s="14">
        <v>0.269807282257224</v>
      </c>
      <c r="I393" s="14">
        <v>0.27408723934382201</v>
      </c>
      <c r="J393" s="14">
        <v>0.29922636710591899</v>
      </c>
      <c r="K393" s="14">
        <v>0.30830129034729897</v>
      </c>
      <c r="L393" s="14">
        <v>0.34405771360957499</v>
      </c>
      <c r="M393" s="14"/>
      <c r="N393" s="14">
        <v>0.27705838306859198</v>
      </c>
      <c r="O393" s="14">
        <v>0.30202749928044198</v>
      </c>
      <c r="P393" s="14">
        <v>0.330708217907628</v>
      </c>
      <c r="Q393" s="14">
        <v>0.29944234645752099</v>
      </c>
      <c r="R393" s="14"/>
      <c r="S393" s="14">
        <v>0.23359558004927899</v>
      </c>
      <c r="T393" s="14">
        <v>0.25359282754913398</v>
      </c>
      <c r="U393" s="14">
        <v>0.36501344875032499</v>
      </c>
      <c r="V393" s="14">
        <v>0.33982039214866</v>
      </c>
      <c r="W393" s="14">
        <v>0.31062908145686502</v>
      </c>
      <c r="X393" s="14">
        <v>0.279218361249637</v>
      </c>
      <c r="Y393" s="14">
        <v>0.307601477338384</v>
      </c>
      <c r="Z393" s="14">
        <v>0.231031294464773</v>
      </c>
      <c r="AA393" s="14">
        <v>0.32653432511407299</v>
      </c>
      <c r="AB393" s="14">
        <v>0.337982341434928</v>
      </c>
      <c r="AC393" s="14">
        <v>0.32397235297383897</v>
      </c>
      <c r="AD393" s="14">
        <v>0.39224289287976399</v>
      </c>
      <c r="AE393" s="14"/>
      <c r="AF393" s="14">
        <v>0.32078140119649801</v>
      </c>
      <c r="AG393" s="14">
        <v>0.27468869416156799</v>
      </c>
      <c r="AH393" s="14">
        <v>0.30299737644406199</v>
      </c>
      <c r="AI393" s="14">
        <v>0.32071959893461</v>
      </c>
      <c r="AJ393" s="14"/>
      <c r="AK393" s="14">
        <v>0.33882631666681101</v>
      </c>
      <c r="AL393" s="14">
        <v>0.28309797821421601</v>
      </c>
      <c r="AM393" s="14">
        <v>0.29463940957316198</v>
      </c>
      <c r="AN393" s="14">
        <v>0.31046720201530897</v>
      </c>
      <c r="AO393" s="14"/>
      <c r="AP393" s="14">
        <v>0.32735369726053398</v>
      </c>
      <c r="AQ393" s="14">
        <v>0.261743271142511</v>
      </c>
      <c r="AR393" s="14">
        <v>0.304413930709168</v>
      </c>
      <c r="AS393" s="14"/>
      <c r="AT393" s="14">
        <v>0.305883092212689</v>
      </c>
      <c r="AU393" s="14">
        <v>0.29844109756813297</v>
      </c>
      <c r="AV393" s="14"/>
      <c r="AW393" s="14">
        <v>0.31213983490421898</v>
      </c>
      <c r="AX393" s="14">
        <v>0.25208301977723102</v>
      </c>
      <c r="AY393" s="14"/>
      <c r="AZ393" s="14">
        <v>0.31626203483373</v>
      </c>
      <c r="BA393" s="14">
        <v>0.28712499411987502</v>
      </c>
    </row>
    <row r="394" spans="2:53" x14ac:dyDescent="0.35">
      <c r="B394" t="s">
        <v>270</v>
      </c>
      <c r="C394" s="14">
        <v>0.37469806492046198</v>
      </c>
      <c r="D394" s="14">
        <v>0.36988300835805399</v>
      </c>
      <c r="E394" s="14">
        <v>0.38088195554983201</v>
      </c>
      <c r="F394" s="14"/>
      <c r="G394" s="14">
        <v>0.28834028486282198</v>
      </c>
      <c r="H394" s="14">
        <v>0.33170785082693299</v>
      </c>
      <c r="I394" s="14">
        <v>0.37850123865763302</v>
      </c>
      <c r="J394" s="14">
        <v>0.39868061985348302</v>
      </c>
      <c r="K394" s="14">
        <v>0.43970351111808298</v>
      </c>
      <c r="L394" s="14">
        <v>0.40060505045494799</v>
      </c>
      <c r="M394" s="14"/>
      <c r="N394" s="14">
        <v>0.44035631668966002</v>
      </c>
      <c r="O394" s="14">
        <v>0.37280717709424299</v>
      </c>
      <c r="P394" s="14">
        <v>0.31049445108186202</v>
      </c>
      <c r="Q394" s="14">
        <v>0.36144902842040899</v>
      </c>
      <c r="R394" s="14"/>
      <c r="S394" s="14">
        <v>0.38976396602829899</v>
      </c>
      <c r="T394" s="14">
        <v>0.42302176124082302</v>
      </c>
      <c r="U394" s="14">
        <v>0.31835516068587599</v>
      </c>
      <c r="V394" s="14">
        <v>0.33547116281020001</v>
      </c>
      <c r="W394" s="14">
        <v>0.37873534923231</v>
      </c>
      <c r="X394" s="14">
        <v>0.38305439497261801</v>
      </c>
      <c r="Y394" s="14">
        <v>0.36812655452112503</v>
      </c>
      <c r="Z394" s="14">
        <v>0.34063229916515297</v>
      </c>
      <c r="AA394" s="14">
        <v>0.38958089300318099</v>
      </c>
      <c r="AB394" s="14">
        <v>0.339466456123379</v>
      </c>
      <c r="AC394" s="14">
        <v>0.40983436716855498</v>
      </c>
      <c r="AD394" s="14">
        <v>0.383977489846897</v>
      </c>
      <c r="AE394" s="14"/>
      <c r="AF394" s="14">
        <v>0.444978108558097</v>
      </c>
      <c r="AG394" s="14">
        <v>0.35813508983089198</v>
      </c>
      <c r="AH394" s="14">
        <v>0.33158799592821803</v>
      </c>
      <c r="AI394" s="14">
        <v>0.35661779206771999</v>
      </c>
      <c r="AJ394" s="14"/>
      <c r="AK394" s="14">
        <v>0.39139858320042198</v>
      </c>
      <c r="AL394" s="14">
        <v>0.37425787027632501</v>
      </c>
      <c r="AM394" s="14">
        <v>0.39991241449921899</v>
      </c>
      <c r="AN394" s="14">
        <v>0.35601765941826502</v>
      </c>
      <c r="AO394" s="14"/>
      <c r="AP394" s="14">
        <v>0.40587710385215198</v>
      </c>
      <c r="AQ394" s="14">
        <v>0.36301981012089701</v>
      </c>
      <c r="AR394" s="14">
        <v>0.43136551553962499</v>
      </c>
      <c r="AS394" s="14"/>
      <c r="AT394" s="14">
        <v>0.41818490890971999</v>
      </c>
      <c r="AU394" s="14">
        <v>0.357702567085177</v>
      </c>
      <c r="AV394" s="14"/>
      <c r="AW394" s="14">
        <v>0.414998437005072</v>
      </c>
      <c r="AX394" s="14">
        <v>0.24654734681802301</v>
      </c>
      <c r="AY394" s="14"/>
      <c r="AZ394" s="14">
        <v>0.44159248553716501</v>
      </c>
      <c r="BA394" s="14">
        <v>0.31801882556070699</v>
      </c>
    </row>
    <row r="395" spans="2:53" x14ac:dyDescent="0.35">
      <c r="B395" t="s">
        <v>109</v>
      </c>
      <c r="C395" s="14">
        <v>0.10174601189823999</v>
      </c>
      <c r="D395" s="14">
        <v>7.6489154949072893E-2</v>
      </c>
      <c r="E395" s="14">
        <v>0.12585245132697201</v>
      </c>
      <c r="F395" s="14"/>
      <c r="G395" s="14">
        <v>7.1395164030110495E-2</v>
      </c>
      <c r="H395" s="14">
        <v>0.10089088605767001</v>
      </c>
      <c r="I395" s="14">
        <v>0.10599140495675501</v>
      </c>
      <c r="J395" s="14">
        <v>9.8412656788338396E-2</v>
      </c>
      <c r="K395" s="14">
        <v>0.10722832352997699</v>
      </c>
      <c r="L395" s="14">
        <v>0.118142958091392</v>
      </c>
      <c r="M395" s="14"/>
      <c r="N395" s="14">
        <v>6.8641996709849107E-2</v>
      </c>
      <c r="O395" s="14">
        <v>0.109046255326344</v>
      </c>
      <c r="P395" s="14">
        <v>0.123854329794282</v>
      </c>
      <c r="Q395" s="14">
        <v>0.112333811145646</v>
      </c>
      <c r="R395" s="14"/>
      <c r="S395" s="14">
        <v>5.6633280419347197E-2</v>
      </c>
      <c r="T395" s="14">
        <v>0.10966747300626301</v>
      </c>
      <c r="U395" s="14">
        <v>0.12596065601814899</v>
      </c>
      <c r="V395" s="14">
        <v>0.10052499830203</v>
      </c>
      <c r="W395" s="14">
        <v>0.108750887138533</v>
      </c>
      <c r="X395" s="14">
        <v>8.5135203156125994E-2</v>
      </c>
      <c r="Y395" s="14">
        <v>0.14127458661481401</v>
      </c>
      <c r="Z395" s="14">
        <v>0.11295168228472501</v>
      </c>
      <c r="AA395" s="14">
        <v>0.11189356071376599</v>
      </c>
      <c r="AB395" s="14">
        <v>8.8227101749720802E-2</v>
      </c>
      <c r="AC395" s="14">
        <v>0.12045361281681601</v>
      </c>
      <c r="AD395" s="14">
        <v>0.10254604318673401</v>
      </c>
      <c r="AE395" s="14"/>
      <c r="AF395" s="14">
        <v>5.9845633439805299E-2</v>
      </c>
      <c r="AG395" s="14">
        <v>8.2322203225281207E-2</v>
      </c>
      <c r="AH395" s="14">
        <v>0.139215285843452</v>
      </c>
      <c r="AI395" s="14">
        <v>0.148049757383063</v>
      </c>
      <c r="AJ395" s="14"/>
      <c r="AK395" s="14">
        <v>6.8300429420630096E-2</v>
      </c>
      <c r="AL395" s="14">
        <v>7.9337786294049598E-2</v>
      </c>
      <c r="AM395" s="14">
        <v>8.0179216812264698E-2</v>
      </c>
      <c r="AN395" s="14">
        <v>0.13039286977886799</v>
      </c>
      <c r="AO395" s="14"/>
      <c r="AP395" s="14">
        <v>6.1378313353313202E-2</v>
      </c>
      <c r="AQ395" s="14">
        <v>7.4797579632452801E-2</v>
      </c>
      <c r="AR395" s="14">
        <v>5.85384538243321E-2</v>
      </c>
      <c r="AS395" s="14"/>
      <c r="AT395" s="14">
        <v>3.0324744795786E-2</v>
      </c>
      <c r="AU395" s="14">
        <v>0.13413391601578201</v>
      </c>
      <c r="AV395" s="14"/>
      <c r="AW395" s="14">
        <v>5.0115246213791598E-2</v>
      </c>
      <c r="AX395" s="14">
        <v>0.20516289041743099</v>
      </c>
      <c r="AY395" s="14"/>
      <c r="AZ395" s="14">
        <v>8.0918661565891198E-2</v>
      </c>
      <c r="BA395" s="14">
        <v>0.119392900290931</v>
      </c>
    </row>
    <row r="396" spans="2:53" x14ac:dyDescent="0.35">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row>
    <row r="397" spans="2:53" x14ac:dyDescent="0.35">
      <c r="B397" s="6" t="s">
        <v>274</v>
      </c>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row>
    <row r="398" spans="2:53" x14ac:dyDescent="0.35">
      <c r="B398" s="24" t="s">
        <v>78</v>
      </c>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row>
    <row r="399" spans="2:53" x14ac:dyDescent="0.35">
      <c r="B399" t="s">
        <v>266</v>
      </c>
      <c r="C399" s="14">
        <v>7.4456385739313499E-2</v>
      </c>
      <c r="D399" s="14">
        <v>8.49476714383125E-2</v>
      </c>
      <c r="E399" s="14">
        <v>6.3501254618032396E-2</v>
      </c>
      <c r="F399" s="14"/>
      <c r="G399" s="14">
        <v>0.116395749375256</v>
      </c>
      <c r="H399" s="14">
        <v>9.0629720011465104E-2</v>
      </c>
      <c r="I399" s="14">
        <v>7.2372395878304394E-2</v>
      </c>
      <c r="J399" s="14">
        <v>6.3105999437871096E-2</v>
      </c>
      <c r="K399" s="14">
        <v>5.7343456645623098E-2</v>
      </c>
      <c r="L399" s="14">
        <v>5.5905668016108301E-2</v>
      </c>
      <c r="M399" s="14"/>
      <c r="N399" s="14">
        <v>6.8869970148776702E-2</v>
      </c>
      <c r="O399" s="14">
        <v>6.7674801559603301E-2</v>
      </c>
      <c r="P399" s="14">
        <v>7.3596534538771893E-2</v>
      </c>
      <c r="Q399" s="14">
        <v>8.9664182123316796E-2</v>
      </c>
      <c r="R399" s="14"/>
      <c r="S399" s="14">
        <v>9.3101788735553997E-2</v>
      </c>
      <c r="T399" s="14">
        <v>7.0276139977586305E-2</v>
      </c>
      <c r="U399" s="14">
        <v>6.3853359116676001E-2</v>
      </c>
      <c r="V399" s="14">
        <v>9.9794390611055106E-2</v>
      </c>
      <c r="W399" s="14">
        <v>4.7295169205461299E-2</v>
      </c>
      <c r="X399" s="14">
        <v>0.10389869984847799</v>
      </c>
      <c r="Y399" s="14">
        <v>5.1681580664194801E-2</v>
      </c>
      <c r="Z399" s="14">
        <v>0.10820575155392299</v>
      </c>
      <c r="AA399" s="14">
        <v>5.6382318514163601E-2</v>
      </c>
      <c r="AB399" s="14">
        <v>6.2304202945398797E-2</v>
      </c>
      <c r="AC399" s="14">
        <v>5.6450453179775997E-2</v>
      </c>
      <c r="AD399" s="14">
        <v>8.1697153126718797E-2</v>
      </c>
      <c r="AE399" s="14"/>
      <c r="AF399" s="14">
        <v>5.5342517818820401E-2</v>
      </c>
      <c r="AG399" s="14">
        <v>8.3771901894704903E-2</v>
      </c>
      <c r="AH399" s="14">
        <v>5.4362713004389801E-2</v>
      </c>
      <c r="AI399" s="14">
        <v>6.5257048147574603E-2</v>
      </c>
      <c r="AJ399" s="14"/>
      <c r="AK399" s="14">
        <v>7.3197482806699202E-2</v>
      </c>
      <c r="AL399" s="14">
        <v>8.3214962055506506E-2</v>
      </c>
      <c r="AM399" s="14">
        <v>5.6793641099303599E-2</v>
      </c>
      <c r="AN399" s="14">
        <v>6.5444234623435599E-2</v>
      </c>
      <c r="AO399" s="14"/>
      <c r="AP399" s="14">
        <v>8.3926637577990501E-2</v>
      </c>
      <c r="AQ399" s="14">
        <v>8.1277751016090194E-2</v>
      </c>
      <c r="AR399" s="14">
        <v>6.5344698567801104E-2</v>
      </c>
      <c r="AS399" s="14"/>
      <c r="AT399" s="14">
        <v>7.2964099882194405E-2</v>
      </c>
      <c r="AU399" s="14">
        <v>7.6080957324935902E-2</v>
      </c>
      <c r="AV399" s="14"/>
      <c r="AW399" s="14">
        <v>7.2314732449647798E-2</v>
      </c>
      <c r="AX399" s="14">
        <v>0.115329036148815</v>
      </c>
      <c r="AY399" s="14"/>
      <c r="AZ399" s="14">
        <v>6.6090351636681602E-2</v>
      </c>
      <c r="BA399" s="14">
        <v>8.1544876005369707E-2</v>
      </c>
    </row>
    <row r="400" spans="2:53" x14ac:dyDescent="0.35">
      <c r="B400" t="s">
        <v>267</v>
      </c>
      <c r="C400" s="14">
        <v>0.104517575866216</v>
      </c>
      <c r="D400" s="14">
        <v>0.12749109355076299</v>
      </c>
      <c r="E400" s="14">
        <v>8.2481062857784795E-2</v>
      </c>
      <c r="F400" s="14"/>
      <c r="G400" s="14">
        <v>0.175856107482076</v>
      </c>
      <c r="H400" s="14">
        <v>0.14046960348051801</v>
      </c>
      <c r="I400" s="14">
        <v>0.10722804178469</v>
      </c>
      <c r="J400" s="14">
        <v>6.8073860804617706E-2</v>
      </c>
      <c r="K400" s="14">
        <v>6.6698890945354194E-2</v>
      </c>
      <c r="L400" s="14">
        <v>8.0803272812686497E-2</v>
      </c>
      <c r="M400" s="14"/>
      <c r="N400" s="14">
        <v>0.104513070605673</v>
      </c>
      <c r="O400" s="14">
        <v>0.10436178122172</v>
      </c>
      <c r="P400" s="14">
        <v>0.112977160136147</v>
      </c>
      <c r="Q400" s="14">
        <v>9.1813108151048095E-2</v>
      </c>
      <c r="R400" s="14"/>
      <c r="S400" s="14">
        <v>0.170032739346376</v>
      </c>
      <c r="T400" s="14">
        <v>7.7301300986392096E-2</v>
      </c>
      <c r="U400" s="14">
        <v>8.1247790359710303E-2</v>
      </c>
      <c r="V400" s="14">
        <v>8.3010478144883798E-2</v>
      </c>
      <c r="W400" s="14">
        <v>0.100675879883038</v>
      </c>
      <c r="X400" s="14">
        <v>8.4484959755253802E-2</v>
      </c>
      <c r="Y400" s="14">
        <v>7.0472877833637607E-2</v>
      </c>
      <c r="Z400" s="14">
        <v>0.16323045278702</v>
      </c>
      <c r="AA400" s="14">
        <v>9.0147814307121002E-2</v>
      </c>
      <c r="AB400" s="14">
        <v>0.13043547185951401</v>
      </c>
      <c r="AC400" s="14">
        <v>0.127734005115933</v>
      </c>
      <c r="AD400" s="14">
        <v>6.0562515728162701E-2</v>
      </c>
      <c r="AE400" s="14"/>
      <c r="AF400" s="14">
        <v>7.4954754973197799E-2</v>
      </c>
      <c r="AG400" s="14">
        <v>0.13455937402165399</v>
      </c>
      <c r="AH400" s="14">
        <v>0.12799101096097401</v>
      </c>
      <c r="AI400" s="14">
        <v>7.5184479783170693E-2</v>
      </c>
      <c r="AJ400" s="14"/>
      <c r="AK400" s="14">
        <v>9.5221639475223593E-2</v>
      </c>
      <c r="AL400" s="14">
        <v>0.11552028527493199</v>
      </c>
      <c r="AM400" s="14">
        <v>0.117027030753294</v>
      </c>
      <c r="AN400" s="14">
        <v>0.104462117097309</v>
      </c>
      <c r="AO400" s="14"/>
      <c r="AP400" s="14">
        <v>9.2050954672940902E-2</v>
      </c>
      <c r="AQ400" s="14">
        <v>0.13078664692459399</v>
      </c>
      <c r="AR400" s="14">
        <v>0.10093930100932801</v>
      </c>
      <c r="AS400" s="14"/>
      <c r="AT400" s="14">
        <v>0.103116507890382</v>
      </c>
      <c r="AU400" s="14">
        <v>0.103736537328231</v>
      </c>
      <c r="AV400" s="14"/>
      <c r="AW400" s="14">
        <v>0.106958417439335</v>
      </c>
      <c r="AX400" s="14">
        <v>0.12993200178609501</v>
      </c>
      <c r="AY400" s="14"/>
      <c r="AZ400" s="14">
        <v>9.6536660755513995E-2</v>
      </c>
      <c r="BA400" s="14">
        <v>0.111279757131846</v>
      </c>
    </row>
    <row r="401" spans="2:53" x14ac:dyDescent="0.35">
      <c r="B401" t="s">
        <v>268</v>
      </c>
      <c r="C401" s="14">
        <v>0.177766834960705</v>
      </c>
      <c r="D401" s="14">
        <v>0.18486943627475599</v>
      </c>
      <c r="E401" s="14">
        <v>0.17152796437213999</v>
      </c>
      <c r="F401" s="14"/>
      <c r="G401" s="14">
        <v>0.24098684516192301</v>
      </c>
      <c r="H401" s="14">
        <v>0.18037090685412899</v>
      </c>
      <c r="I401" s="14">
        <v>0.171495930063189</v>
      </c>
      <c r="J401" s="14">
        <v>0.163151913118075</v>
      </c>
      <c r="K401" s="14">
        <v>0.10746766917324201</v>
      </c>
      <c r="L401" s="14">
        <v>0.198117112200831</v>
      </c>
      <c r="M401" s="14"/>
      <c r="N401" s="14">
        <v>0.20976398003112801</v>
      </c>
      <c r="O401" s="14">
        <v>0.188026087145334</v>
      </c>
      <c r="P401" s="14">
        <v>0.17004037409733999</v>
      </c>
      <c r="Q401" s="14">
        <v>0.13717281957945299</v>
      </c>
      <c r="R401" s="14"/>
      <c r="S401" s="14">
        <v>0.17812142186705601</v>
      </c>
      <c r="T401" s="14">
        <v>0.208040090986852</v>
      </c>
      <c r="U401" s="14">
        <v>0.20034679027712199</v>
      </c>
      <c r="V401" s="14">
        <v>0.191549884385813</v>
      </c>
      <c r="W401" s="14">
        <v>0.18848013104809</v>
      </c>
      <c r="X401" s="14">
        <v>0.142554633219559</v>
      </c>
      <c r="Y401" s="14">
        <v>0.15459328242682999</v>
      </c>
      <c r="Z401" s="14">
        <v>0.170751071865514</v>
      </c>
      <c r="AA401" s="14">
        <v>0.14699200512440899</v>
      </c>
      <c r="AB401" s="14">
        <v>0.20679962822942599</v>
      </c>
      <c r="AC401" s="14">
        <v>0.19871226869665101</v>
      </c>
      <c r="AD401" s="14">
        <v>8.5303801957165401E-2</v>
      </c>
      <c r="AE401" s="14"/>
      <c r="AF401" s="14">
        <v>0.17193171982878</v>
      </c>
      <c r="AG401" s="14">
        <v>0.16380814891870801</v>
      </c>
      <c r="AH401" s="14">
        <v>0.23499283166962201</v>
      </c>
      <c r="AI401" s="14">
        <v>0.170712821817365</v>
      </c>
      <c r="AJ401" s="14"/>
      <c r="AK401" s="14">
        <v>0.19899021649274801</v>
      </c>
      <c r="AL401" s="14">
        <v>0.18894806017028301</v>
      </c>
      <c r="AM401" s="14">
        <v>0.153149522942058</v>
      </c>
      <c r="AN401" s="14">
        <v>0.21285238467669701</v>
      </c>
      <c r="AO401" s="14"/>
      <c r="AP401" s="14">
        <v>0.19374783701333301</v>
      </c>
      <c r="AQ401" s="14">
        <v>0.208516953349802</v>
      </c>
      <c r="AR401" s="14">
        <v>0.15365653286748401</v>
      </c>
      <c r="AS401" s="14"/>
      <c r="AT401" s="14">
        <v>0.21224049093226599</v>
      </c>
      <c r="AU401" s="14">
        <v>0.16033995346492999</v>
      </c>
      <c r="AV401" s="14"/>
      <c r="AW401" s="14">
        <v>0.189974297685821</v>
      </c>
      <c r="AX401" s="14">
        <v>0.15543617049521799</v>
      </c>
      <c r="AY401" s="14"/>
      <c r="AZ401" s="14">
        <v>0.15239605926895999</v>
      </c>
      <c r="BA401" s="14">
        <v>0.199263340273378</v>
      </c>
    </row>
    <row r="402" spans="2:53" x14ac:dyDescent="0.35">
      <c r="B402" t="s">
        <v>269</v>
      </c>
      <c r="C402" s="14">
        <v>0.23368973852415001</v>
      </c>
      <c r="D402" s="14">
        <v>0.22547167237547999</v>
      </c>
      <c r="E402" s="14">
        <v>0.24164452909731499</v>
      </c>
      <c r="F402" s="14"/>
      <c r="G402" s="14">
        <v>0.188887617696301</v>
      </c>
      <c r="H402" s="14">
        <v>0.23649396626369501</v>
      </c>
      <c r="I402" s="14">
        <v>0.21133066042055201</v>
      </c>
      <c r="J402" s="14">
        <v>0.24424605558063101</v>
      </c>
      <c r="K402" s="14">
        <v>0.26268168030237499</v>
      </c>
      <c r="L402" s="14">
        <v>0.25115666225975197</v>
      </c>
      <c r="M402" s="14"/>
      <c r="N402" s="14">
        <v>0.216983832095762</v>
      </c>
      <c r="O402" s="14">
        <v>0.23515960496193899</v>
      </c>
      <c r="P402" s="14">
        <v>0.239648090308439</v>
      </c>
      <c r="Q402" s="14">
        <v>0.24744457770661701</v>
      </c>
      <c r="R402" s="14"/>
      <c r="S402" s="14">
        <v>0.18242466003752</v>
      </c>
      <c r="T402" s="14">
        <v>0.23061248266876899</v>
      </c>
      <c r="U402" s="14">
        <v>0.260956666940871</v>
      </c>
      <c r="V402" s="14">
        <v>0.22128648097586201</v>
      </c>
      <c r="W402" s="14">
        <v>0.20076455235780699</v>
      </c>
      <c r="X402" s="14">
        <v>0.28926559653752498</v>
      </c>
      <c r="Y402" s="14">
        <v>0.27947045663725301</v>
      </c>
      <c r="Z402" s="14">
        <v>0.20572070143626001</v>
      </c>
      <c r="AA402" s="14">
        <v>0.25712409189397201</v>
      </c>
      <c r="AB402" s="14">
        <v>0.227568537325886</v>
      </c>
      <c r="AC402" s="14">
        <v>0.189673401768888</v>
      </c>
      <c r="AD402" s="14">
        <v>0.282640520824474</v>
      </c>
      <c r="AE402" s="14"/>
      <c r="AF402" s="14">
        <v>0.24956134998705401</v>
      </c>
      <c r="AG402" s="14">
        <v>0.23483328955920399</v>
      </c>
      <c r="AH402" s="14">
        <v>0.24403131274464801</v>
      </c>
      <c r="AI402" s="14">
        <v>0.24059335946362001</v>
      </c>
      <c r="AJ402" s="14"/>
      <c r="AK402" s="14">
        <v>0.23884515366790501</v>
      </c>
      <c r="AL402" s="14">
        <v>0.22804691645901601</v>
      </c>
      <c r="AM402" s="14">
        <v>0.238834351765879</v>
      </c>
      <c r="AN402" s="14">
        <v>0.203119928113495</v>
      </c>
      <c r="AO402" s="14"/>
      <c r="AP402" s="14">
        <v>0.24085253380062599</v>
      </c>
      <c r="AQ402" s="14">
        <v>0.217043693079261</v>
      </c>
      <c r="AR402" s="14">
        <v>0.23685360836986299</v>
      </c>
      <c r="AS402" s="14"/>
      <c r="AT402" s="14">
        <v>0.26462408167028501</v>
      </c>
      <c r="AU402" s="14">
        <v>0.21880935591251</v>
      </c>
      <c r="AV402" s="14"/>
      <c r="AW402" s="14">
        <v>0.24812043436353101</v>
      </c>
      <c r="AX402" s="14">
        <v>0.16534619874939899</v>
      </c>
      <c r="AY402" s="14"/>
      <c r="AZ402" s="14">
        <v>0.23362099585530099</v>
      </c>
      <c r="BA402" s="14">
        <v>0.233747983773096</v>
      </c>
    </row>
    <row r="403" spans="2:53" x14ac:dyDescent="0.35">
      <c r="B403" t="s">
        <v>270</v>
      </c>
      <c r="C403" s="14">
        <v>0.29389506895374101</v>
      </c>
      <c r="D403" s="14">
        <v>0.27597721604195702</v>
      </c>
      <c r="E403" s="14">
        <v>0.31158759640516598</v>
      </c>
      <c r="F403" s="14"/>
      <c r="G403" s="14">
        <v>0.20829163112705801</v>
      </c>
      <c r="H403" s="14">
        <v>0.25896046132668599</v>
      </c>
      <c r="I403" s="14">
        <v>0.31916642360103797</v>
      </c>
      <c r="J403" s="14">
        <v>0.32426615676631299</v>
      </c>
      <c r="K403" s="14">
        <v>0.36896764604937399</v>
      </c>
      <c r="L403" s="14">
        <v>0.28329383204076802</v>
      </c>
      <c r="M403" s="14"/>
      <c r="N403" s="14">
        <v>0.31105631974984399</v>
      </c>
      <c r="O403" s="14">
        <v>0.297250267014259</v>
      </c>
      <c r="P403" s="14">
        <v>0.27742039163646098</v>
      </c>
      <c r="Q403" s="14">
        <v>0.28796133782422401</v>
      </c>
      <c r="R403" s="14"/>
      <c r="S403" s="14">
        <v>0.290055618014325</v>
      </c>
      <c r="T403" s="14">
        <v>0.304368102826372</v>
      </c>
      <c r="U403" s="14">
        <v>0.251660071877848</v>
      </c>
      <c r="V403" s="14">
        <v>0.278797282663792</v>
      </c>
      <c r="W403" s="14">
        <v>0.34117497802395702</v>
      </c>
      <c r="X403" s="14">
        <v>0.287527317949339</v>
      </c>
      <c r="Y403" s="14">
        <v>0.29850245456961499</v>
      </c>
      <c r="Z403" s="14">
        <v>0.23657043508561301</v>
      </c>
      <c r="AA403" s="14">
        <v>0.316997491029958</v>
      </c>
      <c r="AB403" s="14">
        <v>0.27140633492435401</v>
      </c>
      <c r="AC403" s="14">
        <v>0.32671254642435599</v>
      </c>
      <c r="AD403" s="14">
        <v>0.324972269981193</v>
      </c>
      <c r="AE403" s="14"/>
      <c r="AF403" s="14">
        <v>0.36081904702842199</v>
      </c>
      <c r="AG403" s="14">
        <v>0.28233512218517498</v>
      </c>
      <c r="AH403" s="14">
        <v>0.20693964289285</v>
      </c>
      <c r="AI403" s="14">
        <v>0.290966719239872</v>
      </c>
      <c r="AJ403" s="14"/>
      <c r="AK403" s="14">
        <v>0.30710709418124799</v>
      </c>
      <c r="AL403" s="14">
        <v>0.28765654868315199</v>
      </c>
      <c r="AM403" s="14">
        <v>0.358346444730689</v>
      </c>
      <c r="AN403" s="14">
        <v>0.290791370175494</v>
      </c>
      <c r="AO403" s="14"/>
      <c r="AP403" s="14">
        <v>0.32465353157703603</v>
      </c>
      <c r="AQ403" s="14">
        <v>0.270253735594505</v>
      </c>
      <c r="AR403" s="14">
        <v>0.35964266334827999</v>
      </c>
      <c r="AS403" s="14"/>
      <c r="AT403" s="14">
        <v>0.314111192085963</v>
      </c>
      <c r="AU403" s="14">
        <v>0.28848339336985301</v>
      </c>
      <c r="AV403" s="14"/>
      <c r="AW403" s="14">
        <v>0.32329321139939599</v>
      </c>
      <c r="AX403" s="14">
        <v>0.21901897813813501</v>
      </c>
      <c r="AY403" s="14"/>
      <c r="AZ403" s="14">
        <v>0.35222439979567599</v>
      </c>
      <c r="BA403" s="14">
        <v>0.24447297853116501</v>
      </c>
    </row>
    <row r="404" spans="2:53" x14ac:dyDescent="0.35">
      <c r="B404" t="s">
        <v>109</v>
      </c>
      <c r="C404" s="14">
        <v>0.115674395955874</v>
      </c>
      <c r="D404" s="14">
        <v>0.10124291031873101</v>
      </c>
      <c r="E404" s="14">
        <v>0.12925759264956199</v>
      </c>
      <c r="F404" s="14"/>
      <c r="G404" s="14">
        <v>6.9582049157386097E-2</v>
      </c>
      <c r="H404" s="14">
        <v>9.3075342063507496E-2</v>
      </c>
      <c r="I404" s="14">
        <v>0.118406548252227</v>
      </c>
      <c r="J404" s="14">
        <v>0.137156014292492</v>
      </c>
      <c r="K404" s="14">
        <v>0.13684065688403199</v>
      </c>
      <c r="L404" s="14">
        <v>0.130723452669853</v>
      </c>
      <c r="M404" s="14"/>
      <c r="N404" s="14">
        <v>8.8812827368816405E-2</v>
      </c>
      <c r="O404" s="14">
        <v>0.10752745809714501</v>
      </c>
      <c r="P404" s="14">
        <v>0.126317449282841</v>
      </c>
      <c r="Q404" s="14">
        <v>0.145943974615341</v>
      </c>
      <c r="R404" s="14"/>
      <c r="S404" s="14">
        <v>8.6263771999169306E-2</v>
      </c>
      <c r="T404" s="14">
        <v>0.109401882554028</v>
      </c>
      <c r="U404" s="14">
        <v>0.14193532142777299</v>
      </c>
      <c r="V404" s="14">
        <v>0.12556148321859401</v>
      </c>
      <c r="W404" s="14">
        <v>0.121609289481647</v>
      </c>
      <c r="X404" s="14">
        <v>9.2268792689845197E-2</v>
      </c>
      <c r="Y404" s="14">
        <v>0.14527934786846899</v>
      </c>
      <c r="Z404" s="14">
        <v>0.11552158727167</v>
      </c>
      <c r="AA404" s="14">
        <v>0.13235627913037601</v>
      </c>
      <c r="AB404" s="14">
        <v>0.101485824715422</v>
      </c>
      <c r="AC404" s="14">
        <v>0.10071732481439601</v>
      </c>
      <c r="AD404" s="14">
        <v>0.16482373838228601</v>
      </c>
      <c r="AE404" s="14"/>
      <c r="AF404" s="14">
        <v>8.7390610363726196E-2</v>
      </c>
      <c r="AG404" s="14">
        <v>0.100692163420554</v>
      </c>
      <c r="AH404" s="14">
        <v>0.13168248872751601</v>
      </c>
      <c r="AI404" s="14">
        <v>0.15728557154839801</v>
      </c>
      <c r="AJ404" s="14"/>
      <c r="AK404" s="14">
        <v>8.6638413376176296E-2</v>
      </c>
      <c r="AL404" s="14">
        <v>9.6613227357110101E-2</v>
      </c>
      <c r="AM404" s="14">
        <v>7.5849008708776006E-2</v>
      </c>
      <c r="AN404" s="14">
        <v>0.12332996531357</v>
      </c>
      <c r="AO404" s="14"/>
      <c r="AP404" s="14">
        <v>6.47685053580732E-2</v>
      </c>
      <c r="AQ404" s="14">
        <v>9.2121220035747506E-2</v>
      </c>
      <c r="AR404" s="14">
        <v>8.3563195837242907E-2</v>
      </c>
      <c r="AS404" s="14"/>
      <c r="AT404" s="14">
        <v>3.2943627538909302E-2</v>
      </c>
      <c r="AU404" s="14">
        <v>0.15254980259953899</v>
      </c>
      <c r="AV404" s="14"/>
      <c r="AW404" s="14">
        <v>5.9338906662270201E-2</v>
      </c>
      <c r="AX404" s="14">
        <v>0.21493761468233699</v>
      </c>
      <c r="AY404" s="14"/>
      <c r="AZ404" s="14">
        <v>9.9131532687867799E-2</v>
      </c>
      <c r="BA404" s="14">
        <v>0.12969106428514501</v>
      </c>
    </row>
    <row r="405" spans="2:53" x14ac:dyDescent="0.35">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row>
    <row r="406" spans="2:53" x14ac:dyDescent="0.35">
      <c r="B406" s="6" t="s">
        <v>275</v>
      </c>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row>
    <row r="407" spans="2:53" x14ac:dyDescent="0.35">
      <c r="B407" s="24" t="s">
        <v>78</v>
      </c>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row>
    <row r="408" spans="2:53" x14ac:dyDescent="0.35">
      <c r="B408" t="s">
        <v>266</v>
      </c>
      <c r="C408" s="14">
        <v>4.4393865596210898E-2</v>
      </c>
      <c r="D408" s="14">
        <v>4.9290768151113801E-2</v>
      </c>
      <c r="E408" s="14">
        <v>3.8786745932349299E-2</v>
      </c>
      <c r="F408" s="14"/>
      <c r="G408" s="14">
        <v>8.8275541771568794E-2</v>
      </c>
      <c r="H408" s="14">
        <v>8.2352796318328106E-2</v>
      </c>
      <c r="I408" s="14">
        <v>3.8825311734022101E-2</v>
      </c>
      <c r="J408" s="14">
        <v>2.1731670820883099E-2</v>
      </c>
      <c r="K408" s="14">
        <v>2.9029289577544502E-2</v>
      </c>
      <c r="L408" s="14">
        <v>1.76333347596405E-2</v>
      </c>
      <c r="M408" s="14"/>
      <c r="N408" s="14">
        <v>4.8888048046734703E-2</v>
      </c>
      <c r="O408" s="14">
        <v>3.79092229629392E-2</v>
      </c>
      <c r="P408" s="14">
        <v>5.0647413430525E-2</v>
      </c>
      <c r="Q408" s="14">
        <v>4.1584125295148801E-2</v>
      </c>
      <c r="R408" s="14"/>
      <c r="S408" s="14">
        <v>6.4764986283317394E-2</v>
      </c>
      <c r="T408" s="14">
        <v>5.5852524231459102E-2</v>
      </c>
      <c r="U408" s="14">
        <v>2.4263361368869401E-2</v>
      </c>
      <c r="V408" s="14">
        <v>5.1615806228369997E-2</v>
      </c>
      <c r="W408" s="14">
        <v>3.6108658520331002E-2</v>
      </c>
      <c r="X408" s="14">
        <v>6.9181081956513304E-2</v>
      </c>
      <c r="Y408" s="14">
        <v>2.3992244528504601E-2</v>
      </c>
      <c r="Z408" s="14">
        <v>6.0948683276883901E-2</v>
      </c>
      <c r="AA408" s="14">
        <v>3.4509581689703597E-2</v>
      </c>
      <c r="AB408" s="14">
        <v>3.8143866226166702E-2</v>
      </c>
      <c r="AC408" s="14">
        <v>9.2661159710893098E-3</v>
      </c>
      <c r="AD408" s="14">
        <v>2.28186611572209E-2</v>
      </c>
      <c r="AE408" s="14"/>
      <c r="AF408" s="14">
        <v>2.8817803422856399E-2</v>
      </c>
      <c r="AG408" s="14">
        <v>6.1372393342905701E-2</v>
      </c>
      <c r="AH408" s="14">
        <v>4.0645356536642099E-2</v>
      </c>
      <c r="AI408" s="14">
        <v>4.5873508615231103E-2</v>
      </c>
      <c r="AJ408" s="14"/>
      <c r="AK408" s="14">
        <v>3.5401331065264101E-2</v>
      </c>
      <c r="AL408" s="14">
        <v>6.1780662095169303E-2</v>
      </c>
      <c r="AM408" s="14">
        <v>3.30541765673961E-2</v>
      </c>
      <c r="AN408" s="14">
        <v>3.9821060340826601E-2</v>
      </c>
      <c r="AO408" s="14"/>
      <c r="AP408" s="14">
        <v>5.0633825732425503E-2</v>
      </c>
      <c r="AQ408" s="14">
        <v>6.4832223629838898E-2</v>
      </c>
      <c r="AR408" s="14">
        <v>3.31156715256287E-2</v>
      </c>
      <c r="AS408" s="14"/>
      <c r="AT408" s="14">
        <v>5.0255727166653601E-2</v>
      </c>
      <c r="AU408" s="14">
        <v>4.2371418862625403E-2</v>
      </c>
      <c r="AV408" s="14"/>
      <c r="AW408" s="14">
        <v>4.3823466656789899E-2</v>
      </c>
      <c r="AX408" s="14">
        <v>7.6618303524770906E-2</v>
      </c>
      <c r="AY408" s="14"/>
      <c r="AZ408" s="14">
        <v>3.6536408645611203E-2</v>
      </c>
      <c r="BA408" s="14">
        <v>5.1051441506971197E-2</v>
      </c>
    </row>
    <row r="409" spans="2:53" x14ac:dyDescent="0.35">
      <c r="B409" t="s">
        <v>267</v>
      </c>
      <c r="C409" s="14">
        <v>7.3127264784218299E-2</v>
      </c>
      <c r="D409" s="14">
        <v>9.41839185203667E-2</v>
      </c>
      <c r="E409" s="14">
        <v>5.2839967069860903E-2</v>
      </c>
      <c r="F409" s="14"/>
      <c r="G409" s="14">
        <v>0.157756206039109</v>
      </c>
      <c r="H409" s="14">
        <v>0.103577772709736</v>
      </c>
      <c r="I409" s="14">
        <v>8.4512151512186398E-2</v>
      </c>
      <c r="J409" s="14">
        <v>4.73639025489732E-2</v>
      </c>
      <c r="K409" s="14">
        <v>3.60337355687309E-2</v>
      </c>
      <c r="L409" s="14">
        <v>2.8858441577227199E-2</v>
      </c>
      <c r="M409" s="14"/>
      <c r="N409" s="14">
        <v>8.4636040486507205E-2</v>
      </c>
      <c r="O409" s="14">
        <v>8.6244393791039695E-2</v>
      </c>
      <c r="P409" s="14">
        <v>5.7197079464915902E-2</v>
      </c>
      <c r="Q409" s="14">
        <v>6.2341574896335697E-2</v>
      </c>
      <c r="R409" s="14"/>
      <c r="S409" s="14">
        <v>0.14786713479952701</v>
      </c>
      <c r="T409" s="14">
        <v>6.7081722382635295E-2</v>
      </c>
      <c r="U409" s="14">
        <v>8.3354118134340502E-2</v>
      </c>
      <c r="V409" s="14">
        <v>3.0106558897648999E-2</v>
      </c>
      <c r="W409" s="14">
        <v>9.0177205145394401E-2</v>
      </c>
      <c r="X409" s="14">
        <v>6.4527766249204893E-2</v>
      </c>
      <c r="Y409" s="14">
        <v>4.5739983372189701E-2</v>
      </c>
      <c r="Z409" s="14">
        <v>8.0991206869063803E-2</v>
      </c>
      <c r="AA409" s="14">
        <v>5.6951129511899803E-2</v>
      </c>
      <c r="AB409" s="14">
        <v>6.0987885144546103E-2</v>
      </c>
      <c r="AC409" s="14">
        <v>5.8584016636194697E-2</v>
      </c>
      <c r="AD409" s="14">
        <v>2.0140468038774E-2</v>
      </c>
      <c r="AE409" s="14"/>
      <c r="AF409" s="14">
        <v>6.1666505950350899E-2</v>
      </c>
      <c r="AG409" s="14">
        <v>9.7141681231242005E-2</v>
      </c>
      <c r="AH409" s="14">
        <v>8.1354117009753105E-2</v>
      </c>
      <c r="AI409" s="14">
        <v>4.7645500596804002E-2</v>
      </c>
      <c r="AJ409" s="14"/>
      <c r="AK409" s="14">
        <v>8.4873758839565605E-2</v>
      </c>
      <c r="AL409" s="14">
        <v>8.2781171477217003E-2</v>
      </c>
      <c r="AM409" s="14">
        <v>7.4063136971150495E-2</v>
      </c>
      <c r="AN409" s="14">
        <v>9.3642656142494396E-2</v>
      </c>
      <c r="AO409" s="14"/>
      <c r="AP409" s="14">
        <v>7.9435863145240496E-2</v>
      </c>
      <c r="AQ409" s="14">
        <v>0.104162734567326</v>
      </c>
      <c r="AR409" s="14">
        <v>5.5845502060267699E-2</v>
      </c>
      <c r="AS409" s="14"/>
      <c r="AT409" s="14">
        <v>9.4827570393129404E-2</v>
      </c>
      <c r="AU409" s="14">
        <v>6.0033350759911397E-2</v>
      </c>
      <c r="AV409" s="14"/>
      <c r="AW409" s="14">
        <v>7.3825725972009704E-2</v>
      </c>
      <c r="AX409" s="14">
        <v>0.111119686485924</v>
      </c>
      <c r="AY409" s="14"/>
      <c r="AZ409" s="14">
        <v>5.3090577045866803E-2</v>
      </c>
      <c r="BA409" s="14">
        <v>9.01042295270022E-2</v>
      </c>
    </row>
    <row r="410" spans="2:53" x14ac:dyDescent="0.35">
      <c r="B410" t="s">
        <v>268</v>
      </c>
      <c r="C410" s="14">
        <v>0.163378072348143</v>
      </c>
      <c r="D410" s="14">
        <v>0.157964802103467</v>
      </c>
      <c r="E410" s="14">
        <v>0.16931253119032399</v>
      </c>
      <c r="F410" s="14"/>
      <c r="G410" s="14">
        <v>0.22797399281443001</v>
      </c>
      <c r="H410" s="14">
        <v>0.17671749966768999</v>
      </c>
      <c r="I410" s="14">
        <v>0.17603992897189399</v>
      </c>
      <c r="J410" s="14">
        <v>0.119829831922458</v>
      </c>
      <c r="K410" s="14">
        <v>0.13273498776737599</v>
      </c>
      <c r="L410" s="14">
        <v>0.15542486835816599</v>
      </c>
      <c r="M410" s="14"/>
      <c r="N410" s="14">
        <v>0.14793005715768201</v>
      </c>
      <c r="O410" s="14">
        <v>0.15946012222765399</v>
      </c>
      <c r="P410" s="14">
        <v>0.178491224784113</v>
      </c>
      <c r="Q410" s="14">
        <v>0.166782091272526</v>
      </c>
      <c r="R410" s="14"/>
      <c r="S410" s="14">
        <v>0.16260703618036301</v>
      </c>
      <c r="T410" s="14">
        <v>0.118318504599476</v>
      </c>
      <c r="U410" s="14">
        <v>0.19643397253617301</v>
      </c>
      <c r="V410" s="14">
        <v>0.226644134521792</v>
      </c>
      <c r="W410" s="14">
        <v>0.222157146727438</v>
      </c>
      <c r="X410" s="14">
        <v>0.13684232807117599</v>
      </c>
      <c r="Y410" s="14">
        <v>0.14249731321220099</v>
      </c>
      <c r="Z410" s="14">
        <v>0.219402401067537</v>
      </c>
      <c r="AA410" s="14">
        <v>0.148780018904379</v>
      </c>
      <c r="AB410" s="14">
        <v>0.155735131697781</v>
      </c>
      <c r="AC410" s="14">
        <v>0.15316813416073299</v>
      </c>
      <c r="AD410" s="14">
        <v>0.100647850457421</v>
      </c>
      <c r="AE410" s="14"/>
      <c r="AF410" s="14">
        <v>0.14779441829176401</v>
      </c>
      <c r="AG410" s="14">
        <v>0.180319896880171</v>
      </c>
      <c r="AH410" s="14">
        <v>0.13623430231860401</v>
      </c>
      <c r="AI410" s="14">
        <v>0.159340474676745</v>
      </c>
      <c r="AJ410" s="14"/>
      <c r="AK410" s="14">
        <v>0.15631881914500001</v>
      </c>
      <c r="AL410" s="14">
        <v>0.17978079623771601</v>
      </c>
      <c r="AM410" s="14">
        <v>0.16750028778762499</v>
      </c>
      <c r="AN410" s="14">
        <v>0.14811198352457999</v>
      </c>
      <c r="AO410" s="14"/>
      <c r="AP410" s="14">
        <v>0.152228075198793</v>
      </c>
      <c r="AQ410" s="14">
        <v>0.198598214165849</v>
      </c>
      <c r="AR410" s="14">
        <v>0.15143851660993601</v>
      </c>
      <c r="AS410" s="14"/>
      <c r="AT410" s="14">
        <v>0.16772481028880401</v>
      </c>
      <c r="AU410" s="14">
        <v>0.16162781794022199</v>
      </c>
      <c r="AV410" s="14"/>
      <c r="AW410" s="14">
        <v>0.169831745796588</v>
      </c>
      <c r="AX410" s="14">
        <v>0.156593270852704</v>
      </c>
      <c r="AY410" s="14"/>
      <c r="AZ410" s="14">
        <v>0.151663338373422</v>
      </c>
      <c r="BA410" s="14">
        <v>0.17330389583039801</v>
      </c>
    </row>
    <row r="411" spans="2:53" x14ac:dyDescent="0.35">
      <c r="B411" t="s">
        <v>269</v>
      </c>
      <c r="C411" s="14">
        <v>0.22486938678517901</v>
      </c>
      <c r="D411" s="14">
        <v>0.23424195617487301</v>
      </c>
      <c r="E411" s="14">
        <v>0.21659826799385301</v>
      </c>
      <c r="F411" s="14"/>
      <c r="G411" s="14">
        <v>0.226020229047837</v>
      </c>
      <c r="H411" s="14">
        <v>0.248076500134537</v>
      </c>
      <c r="I411" s="14">
        <v>0.199130686585612</v>
      </c>
      <c r="J411" s="14">
        <v>0.22785029096293399</v>
      </c>
      <c r="K411" s="14">
        <v>0.23021249565379701</v>
      </c>
      <c r="L411" s="14">
        <v>0.220068368612517</v>
      </c>
      <c r="M411" s="14"/>
      <c r="N411" s="14">
        <v>0.22124721373054099</v>
      </c>
      <c r="O411" s="14">
        <v>0.23433971744884799</v>
      </c>
      <c r="P411" s="14">
        <v>0.221790133288045</v>
      </c>
      <c r="Q411" s="14">
        <v>0.22023221745235</v>
      </c>
      <c r="R411" s="14"/>
      <c r="S411" s="14">
        <v>0.18229386346825699</v>
      </c>
      <c r="T411" s="14">
        <v>0.218674618382946</v>
      </c>
      <c r="U411" s="14">
        <v>0.25178537107654497</v>
      </c>
      <c r="V411" s="14">
        <v>0.224121108466867</v>
      </c>
      <c r="W411" s="14">
        <v>0.18975737618843</v>
      </c>
      <c r="X411" s="14">
        <v>0.25272318740284599</v>
      </c>
      <c r="Y411" s="14">
        <v>0.27808561700149698</v>
      </c>
      <c r="Z411" s="14">
        <v>0.17275728577101701</v>
      </c>
      <c r="AA411" s="14">
        <v>0.24587421672141299</v>
      </c>
      <c r="AB411" s="14">
        <v>0.19104483315734799</v>
      </c>
      <c r="AC411" s="14">
        <v>0.22874281884036499</v>
      </c>
      <c r="AD411" s="14">
        <v>0.32525602210777799</v>
      </c>
      <c r="AE411" s="14"/>
      <c r="AF411" s="14">
        <v>0.227341451289057</v>
      </c>
      <c r="AG411" s="14">
        <v>0.22012253172565699</v>
      </c>
      <c r="AH411" s="14">
        <v>0.27237082104506899</v>
      </c>
      <c r="AI411" s="14">
        <v>0.22313142287579499</v>
      </c>
      <c r="AJ411" s="14"/>
      <c r="AK411" s="14">
        <v>0.221646576309531</v>
      </c>
      <c r="AL411" s="14">
        <v>0.23193104774637899</v>
      </c>
      <c r="AM411" s="14">
        <v>0.206827174527899</v>
      </c>
      <c r="AN411" s="14">
        <v>0.22967102365849801</v>
      </c>
      <c r="AO411" s="14"/>
      <c r="AP411" s="14">
        <v>0.231361423603442</v>
      </c>
      <c r="AQ411" s="14">
        <v>0.19792791308448299</v>
      </c>
      <c r="AR411" s="14">
        <v>0.231753824673466</v>
      </c>
      <c r="AS411" s="14"/>
      <c r="AT411" s="14">
        <v>0.23635964534461201</v>
      </c>
      <c r="AU411" s="14">
        <v>0.21962803559285299</v>
      </c>
      <c r="AV411" s="14"/>
      <c r="AW411" s="14">
        <v>0.23816745421556401</v>
      </c>
      <c r="AX411" s="14">
        <v>0.192379201987424</v>
      </c>
      <c r="AY411" s="14"/>
      <c r="AZ411" s="14">
        <v>0.22962377220128299</v>
      </c>
      <c r="BA411" s="14">
        <v>0.22084102468078301</v>
      </c>
    </row>
    <row r="412" spans="2:53" x14ac:dyDescent="0.35">
      <c r="B412" t="s">
        <v>270</v>
      </c>
      <c r="C412" s="14">
        <v>0.27996905585753001</v>
      </c>
      <c r="D412" s="14">
        <v>0.26878571457467898</v>
      </c>
      <c r="E412" s="14">
        <v>0.29102587074380698</v>
      </c>
      <c r="F412" s="14"/>
      <c r="G412" s="14">
        <v>0.17642241770046799</v>
      </c>
      <c r="H412" s="14">
        <v>0.26226615542580001</v>
      </c>
      <c r="I412" s="14">
        <v>0.33727180750158903</v>
      </c>
      <c r="J412" s="14">
        <v>0.35383618518304799</v>
      </c>
      <c r="K412" s="14">
        <v>0.31087435968278498</v>
      </c>
      <c r="L412" s="14">
        <v>0.23563852618429601</v>
      </c>
      <c r="M412" s="14"/>
      <c r="N412" s="14">
        <v>0.30933161037602502</v>
      </c>
      <c r="O412" s="14">
        <v>0.27914906938710898</v>
      </c>
      <c r="P412" s="14">
        <v>0.249793935216372</v>
      </c>
      <c r="Q412" s="14">
        <v>0.27884376887894902</v>
      </c>
      <c r="R412" s="14"/>
      <c r="S412" s="14">
        <v>0.30521048238392801</v>
      </c>
      <c r="T412" s="14">
        <v>0.317200819367632</v>
      </c>
      <c r="U412" s="14">
        <v>0.23179258028796201</v>
      </c>
      <c r="V412" s="14">
        <v>0.23859787632391</v>
      </c>
      <c r="W412" s="14">
        <v>0.28582621697185701</v>
      </c>
      <c r="X412" s="14">
        <v>0.25531991929536002</v>
      </c>
      <c r="Y412" s="14">
        <v>0.28425832984837002</v>
      </c>
      <c r="Z412" s="14">
        <v>0.25635350654204297</v>
      </c>
      <c r="AA412" s="14">
        <v>0.31567072955708297</v>
      </c>
      <c r="AB412" s="14">
        <v>0.26528365613055599</v>
      </c>
      <c r="AC412" s="14">
        <v>0.27087921643591001</v>
      </c>
      <c r="AD412" s="14">
        <v>0.26222015269604698</v>
      </c>
      <c r="AE412" s="14"/>
      <c r="AF412" s="14">
        <v>0.33019725538086803</v>
      </c>
      <c r="AG412" s="14">
        <v>0.28231864358660702</v>
      </c>
      <c r="AH412" s="14">
        <v>0.197953562082895</v>
      </c>
      <c r="AI412" s="14">
        <v>0.307388087249655</v>
      </c>
      <c r="AJ412" s="14"/>
      <c r="AK412" s="14">
        <v>0.30601762230825003</v>
      </c>
      <c r="AL412" s="14">
        <v>0.272059327210738</v>
      </c>
      <c r="AM412" s="14">
        <v>0.30672255704351398</v>
      </c>
      <c r="AN412" s="14">
        <v>0.25708021186893998</v>
      </c>
      <c r="AO412" s="14"/>
      <c r="AP412" s="14">
        <v>0.316250178450598</v>
      </c>
      <c r="AQ412" s="14">
        <v>0.27462082165736301</v>
      </c>
      <c r="AR412" s="14">
        <v>0.32594340123420001</v>
      </c>
      <c r="AS412" s="14"/>
      <c r="AT412" s="14">
        <v>0.29396328997951099</v>
      </c>
      <c r="AU412" s="14">
        <v>0.27733351733928802</v>
      </c>
      <c r="AV412" s="14"/>
      <c r="AW412" s="14">
        <v>0.31965377007659801</v>
      </c>
      <c r="AX412" s="14">
        <v>0.17767740421376901</v>
      </c>
      <c r="AY412" s="14"/>
      <c r="AZ412" s="14">
        <v>0.312609141672965</v>
      </c>
      <c r="BA412" s="14">
        <v>0.252313307895283</v>
      </c>
    </row>
    <row r="413" spans="2:53" x14ac:dyDescent="0.35">
      <c r="B413" t="s">
        <v>109</v>
      </c>
      <c r="C413" s="14">
        <v>0.21426235462871901</v>
      </c>
      <c r="D413" s="14">
        <v>0.19553284047550101</v>
      </c>
      <c r="E413" s="14">
        <v>0.23143661706980601</v>
      </c>
      <c r="F413" s="14"/>
      <c r="G413" s="14">
        <v>0.12355161262658799</v>
      </c>
      <c r="H413" s="14">
        <v>0.12700927574390899</v>
      </c>
      <c r="I413" s="14">
        <v>0.164220113694697</v>
      </c>
      <c r="J413" s="14">
        <v>0.22938811856170299</v>
      </c>
      <c r="K413" s="14">
        <v>0.26111513174976703</v>
      </c>
      <c r="L413" s="14">
        <v>0.34237646050815401</v>
      </c>
      <c r="M413" s="14"/>
      <c r="N413" s="14">
        <v>0.18796703020251099</v>
      </c>
      <c r="O413" s="14">
        <v>0.20289747418241</v>
      </c>
      <c r="P413" s="14">
        <v>0.24208021381603001</v>
      </c>
      <c r="Q413" s="14">
        <v>0.23021622220469001</v>
      </c>
      <c r="R413" s="14"/>
      <c r="S413" s="14">
        <v>0.137256496884607</v>
      </c>
      <c r="T413" s="14">
        <v>0.22287181103585199</v>
      </c>
      <c r="U413" s="14">
        <v>0.21237059659610999</v>
      </c>
      <c r="V413" s="14">
        <v>0.22891451556141101</v>
      </c>
      <c r="W413" s="14">
        <v>0.17597339644655</v>
      </c>
      <c r="X413" s="14">
        <v>0.2214057170249</v>
      </c>
      <c r="Y413" s="14">
        <v>0.22542651203723801</v>
      </c>
      <c r="Z413" s="14">
        <v>0.209546916473455</v>
      </c>
      <c r="AA413" s="14">
        <v>0.19821432361552199</v>
      </c>
      <c r="AB413" s="14">
        <v>0.28880462764360199</v>
      </c>
      <c r="AC413" s="14">
        <v>0.27935969795570798</v>
      </c>
      <c r="AD413" s="14">
        <v>0.26891684554275902</v>
      </c>
      <c r="AE413" s="14"/>
      <c r="AF413" s="14">
        <v>0.20418256566510301</v>
      </c>
      <c r="AG413" s="14">
        <v>0.15872485323341801</v>
      </c>
      <c r="AH413" s="14">
        <v>0.271441841007036</v>
      </c>
      <c r="AI413" s="14">
        <v>0.21662100598577</v>
      </c>
      <c r="AJ413" s="14"/>
      <c r="AK413" s="14">
        <v>0.19574189233238901</v>
      </c>
      <c r="AL413" s="14">
        <v>0.17166699523278101</v>
      </c>
      <c r="AM413" s="14">
        <v>0.211832667102415</v>
      </c>
      <c r="AN413" s="14">
        <v>0.23167306446465999</v>
      </c>
      <c r="AO413" s="14"/>
      <c r="AP413" s="14">
        <v>0.17009063386949999</v>
      </c>
      <c r="AQ413" s="14">
        <v>0.159858092895141</v>
      </c>
      <c r="AR413" s="14">
        <v>0.201903083896501</v>
      </c>
      <c r="AS413" s="14"/>
      <c r="AT413" s="14">
        <v>0.15686895682728899</v>
      </c>
      <c r="AU413" s="14">
        <v>0.239005859505101</v>
      </c>
      <c r="AV413" s="14"/>
      <c r="AW413" s="14">
        <v>0.15469783728245101</v>
      </c>
      <c r="AX413" s="14">
        <v>0.28561213293540899</v>
      </c>
      <c r="AY413" s="14"/>
      <c r="AZ413" s="14">
        <v>0.21647676206085201</v>
      </c>
      <c r="BA413" s="14">
        <v>0.212386100559563</v>
      </c>
    </row>
    <row r="414" spans="2:53" x14ac:dyDescent="0.35">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row>
    <row r="415" spans="2:53" x14ac:dyDescent="0.35">
      <c r="B415" s="6" t="s">
        <v>286</v>
      </c>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row>
    <row r="416" spans="2:53" x14ac:dyDescent="0.35">
      <c r="B416" s="24" t="s">
        <v>78</v>
      </c>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row>
    <row r="417" spans="2:53" x14ac:dyDescent="0.35">
      <c r="B417" t="s">
        <v>283</v>
      </c>
      <c r="C417" s="14">
        <v>0.53951197036198995</v>
      </c>
      <c r="D417" s="14">
        <v>0.55825591658991702</v>
      </c>
      <c r="E417" s="14">
        <v>0.52035394474352703</v>
      </c>
      <c r="F417" s="14"/>
      <c r="G417" s="14">
        <v>0.474639389029126</v>
      </c>
      <c r="H417" s="14">
        <v>0.51317865670504603</v>
      </c>
      <c r="I417" s="14">
        <v>0.52861768438551404</v>
      </c>
      <c r="J417" s="14">
        <v>0.58144272363012195</v>
      </c>
      <c r="K417" s="14">
        <v>0.59659960918497401</v>
      </c>
      <c r="L417" s="14">
        <v>0.54027583203861695</v>
      </c>
      <c r="M417" s="14"/>
      <c r="N417" s="14">
        <v>0.63231407563058295</v>
      </c>
      <c r="O417" s="14">
        <v>0.54426385148849699</v>
      </c>
      <c r="P417" s="14">
        <v>0.50205586971369098</v>
      </c>
      <c r="Q417" s="14">
        <v>0.46606986249199001</v>
      </c>
      <c r="R417" s="14"/>
      <c r="S417" s="14">
        <v>0.50025556913357105</v>
      </c>
      <c r="T417" s="14">
        <v>0.55671337366295504</v>
      </c>
      <c r="U417" s="14">
        <v>0.53323030482874501</v>
      </c>
      <c r="V417" s="14">
        <v>0.52969966657100598</v>
      </c>
      <c r="W417" s="14">
        <v>0.66142467999599797</v>
      </c>
      <c r="X417" s="14">
        <v>0.55450792446978303</v>
      </c>
      <c r="Y417" s="14">
        <v>0.50881190699506695</v>
      </c>
      <c r="Z417" s="14">
        <v>0.51690380600419294</v>
      </c>
      <c r="AA417" s="14">
        <v>0.58237497001696603</v>
      </c>
      <c r="AB417" s="14">
        <v>0.46299252340371799</v>
      </c>
      <c r="AC417" s="14">
        <v>0.51351873824420302</v>
      </c>
      <c r="AD417" s="14">
        <v>0.59315550370305303</v>
      </c>
      <c r="AE417" s="14"/>
      <c r="AF417" s="14">
        <v>0.59023626109184302</v>
      </c>
      <c r="AG417" s="14">
        <v>0.54992314706694001</v>
      </c>
      <c r="AH417" s="14">
        <v>0.541926454907388</v>
      </c>
      <c r="AI417" s="14">
        <v>0.48442340811552598</v>
      </c>
      <c r="AJ417" s="14"/>
      <c r="AK417" s="14">
        <v>0.603070899749373</v>
      </c>
      <c r="AL417" s="14">
        <v>0.54550946705682402</v>
      </c>
      <c r="AM417" s="14">
        <v>0.50837611145589101</v>
      </c>
      <c r="AN417" s="14">
        <v>0.55845187621214798</v>
      </c>
      <c r="AO417" s="14"/>
      <c r="AP417" s="14">
        <v>0.60401722122486101</v>
      </c>
      <c r="AQ417" s="14">
        <v>0.54961510226559795</v>
      </c>
      <c r="AR417" s="14">
        <v>0.53278382399213198</v>
      </c>
      <c r="AS417" s="14"/>
      <c r="AT417" s="14">
        <v>0.64737395334025305</v>
      </c>
      <c r="AU417" s="14">
        <v>0.48893626655684902</v>
      </c>
      <c r="AV417" s="14"/>
      <c r="AW417" s="14">
        <v>0.60128197844949804</v>
      </c>
      <c r="AX417" s="14">
        <v>0.43420914068195898</v>
      </c>
      <c r="AY417" s="14"/>
      <c r="AZ417" s="14">
        <v>0.55234975914683104</v>
      </c>
      <c r="BA417" s="14">
        <v>0.52863458930871399</v>
      </c>
    </row>
    <row r="418" spans="2:53" x14ac:dyDescent="0.35">
      <c r="B418" t="s">
        <v>284</v>
      </c>
      <c r="C418" s="14">
        <v>0.101588277223272</v>
      </c>
      <c r="D418" s="14">
        <v>0.10341895994268401</v>
      </c>
      <c r="E418" s="14">
        <v>0.100200316107281</v>
      </c>
      <c r="F418" s="14"/>
      <c r="G418" s="14">
        <v>0.16830401620932001</v>
      </c>
      <c r="H418" s="14">
        <v>0.146128782854969</v>
      </c>
      <c r="I418" s="14">
        <v>0.106842987393189</v>
      </c>
      <c r="J418" s="14">
        <v>6.6368197554966202E-2</v>
      </c>
      <c r="K418" s="14">
        <v>6.6376563692533502E-2</v>
      </c>
      <c r="L418" s="14">
        <v>6.9114549603135997E-2</v>
      </c>
      <c r="M418" s="14"/>
      <c r="N418" s="14">
        <v>8.1933547360700396E-2</v>
      </c>
      <c r="O418" s="14">
        <v>7.0106491694929898E-2</v>
      </c>
      <c r="P418" s="14">
        <v>0.120016973343512</v>
      </c>
      <c r="Q418" s="14">
        <v>0.13750616198152199</v>
      </c>
      <c r="R418" s="14"/>
      <c r="S418" s="14">
        <v>0.111801343838488</v>
      </c>
      <c r="T418" s="14">
        <v>0.10833720670833601</v>
      </c>
      <c r="U418" s="14">
        <v>6.3419776044901802E-2</v>
      </c>
      <c r="V418" s="14">
        <v>7.1133704017512706E-2</v>
      </c>
      <c r="W418" s="14">
        <v>0.118290824159615</v>
      </c>
      <c r="X418" s="14">
        <v>0.121326945577563</v>
      </c>
      <c r="Y418" s="14">
        <v>0.10914717935073601</v>
      </c>
      <c r="Z418" s="14">
        <v>0.17820450079592101</v>
      </c>
      <c r="AA418" s="14">
        <v>8.0709127737345607E-2</v>
      </c>
      <c r="AB418" s="14">
        <v>0.11720874221562699</v>
      </c>
      <c r="AC418" s="14">
        <v>6.8150715506135204E-2</v>
      </c>
      <c r="AD418" s="14">
        <v>8.3395392258865997E-2</v>
      </c>
      <c r="AE418" s="14"/>
      <c r="AF418" s="14">
        <v>9.4529193353238394E-2</v>
      </c>
      <c r="AG418" s="14">
        <v>0.12935632814642101</v>
      </c>
      <c r="AH418" s="14">
        <v>7.2825917256056305E-2</v>
      </c>
      <c r="AI418" s="14">
        <v>7.4134280167908601E-2</v>
      </c>
      <c r="AJ418" s="14"/>
      <c r="AK418" s="14">
        <v>0.12107395490728</v>
      </c>
      <c r="AL418" s="14">
        <v>0.118431249208182</v>
      </c>
      <c r="AM418" s="14">
        <v>0.11439797747224099</v>
      </c>
      <c r="AN418" s="14">
        <v>6.6316691648721393E-2</v>
      </c>
      <c r="AO418" s="14"/>
      <c r="AP418" s="14">
        <v>0.115491894518885</v>
      </c>
      <c r="AQ418" s="14">
        <v>0.120254659406727</v>
      </c>
      <c r="AR418" s="14">
        <v>9.3371837087463494E-2</v>
      </c>
      <c r="AS418" s="14"/>
      <c r="AT418" s="14">
        <v>9.9427817509938898E-2</v>
      </c>
      <c r="AU418" s="14">
        <v>0.10045853529403601</v>
      </c>
      <c r="AV418" s="14"/>
      <c r="AW418" s="14">
        <v>9.4560353904788494E-2</v>
      </c>
      <c r="AX418" s="14">
        <v>0.135330724869868</v>
      </c>
      <c r="AY418" s="14"/>
      <c r="AZ418" s="14">
        <v>8.8929197930500997E-2</v>
      </c>
      <c r="BA418" s="14">
        <v>0.11231423880114901</v>
      </c>
    </row>
    <row r="419" spans="2:53" x14ac:dyDescent="0.35">
      <c r="B419" t="s">
        <v>71</v>
      </c>
      <c r="C419" s="14">
        <v>0.35889975241473798</v>
      </c>
      <c r="D419" s="14">
        <v>0.33832512346739901</v>
      </c>
      <c r="E419" s="14">
        <v>0.379445739149192</v>
      </c>
      <c r="F419" s="14"/>
      <c r="G419" s="14">
        <v>0.35705659476155399</v>
      </c>
      <c r="H419" s="14">
        <v>0.34069256043998503</v>
      </c>
      <c r="I419" s="14">
        <v>0.36453932822129698</v>
      </c>
      <c r="J419" s="14">
        <v>0.35218907881491202</v>
      </c>
      <c r="K419" s="14">
        <v>0.33702382712249201</v>
      </c>
      <c r="L419" s="14">
        <v>0.39060961835824698</v>
      </c>
      <c r="M419" s="14"/>
      <c r="N419" s="14">
        <v>0.28575237700871697</v>
      </c>
      <c r="O419" s="14">
        <v>0.38562965681657302</v>
      </c>
      <c r="P419" s="14">
        <v>0.37792715694279699</v>
      </c>
      <c r="Q419" s="14">
        <v>0.396423975526488</v>
      </c>
      <c r="R419" s="14"/>
      <c r="S419" s="14">
        <v>0.387943087027941</v>
      </c>
      <c r="T419" s="14">
        <v>0.334949419628709</v>
      </c>
      <c r="U419" s="14">
        <v>0.40334991912635298</v>
      </c>
      <c r="V419" s="14">
        <v>0.39916662941148201</v>
      </c>
      <c r="W419" s="14">
        <v>0.220284495844388</v>
      </c>
      <c r="X419" s="14">
        <v>0.32416512995265401</v>
      </c>
      <c r="Y419" s="14">
        <v>0.38204091365419801</v>
      </c>
      <c r="Z419" s="14">
        <v>0.30489169319988602</v>
      </c>
      <c r="AA419" s="14">
        <v>0.33691590224568901</v>
      </c>
      <c r="AB419" s="14">
        <v>0.41979873438065501</v>
      </c>
      <c r="AC419" s="14">
        <v>0.41833054624966198</v>
      </c>
      <c r="AD419" s="14">
        <v>0.32344910403808103</v>
      </c>
      <c r="AE419" s="14"/>
      <c r="AF419" s="14">
        <v>0.31523454555491898</v>
      </c>
      <c r="AG419" s="14">
        <v>0.32072052478663898</v>
      </c>
      <c r="AH419" s="14">
        <v>0.38524762783655497</v>
      </c>
      <c r="AI419" s="14">
        <v>0.44144231171656501</v>
      </c>
      <c r="AJ419" s="14"/>
      <c r="AK419" s="14">
        <v>0.27585514534334599</v>
      </c>
      <c r="AL419" s="14">
        <v>0.336059283734994</v>
      </c>
      <c r="AM419" s="14">
        <v>0.37722591107186798</v>
      </c>
      <c r="AN419" s="14">
        <v>0.37523143213913102</v>
      </c>
      <c r="AO419" s="14"/>
      <c r="AP419" s="14">
        <v>0.28049088425625401</v>
      </c>
      <c r="AQ419" s="14">
        <v>0.33013023832767502</v>
      </c>
      <c r="AR419" s="14">
        <v>0.37384433892040397</v>
      </c>
      <c r="AS419" s="14"/>
      <c r="AT419" s="14">
        <v>0.253198229149808</v>
      </c>
      <c r="AU419" s="14">
        <v>0.410605198149116</v>
      </c>
      <c r="AV419" s="14"/>
      <c r="AW419" s="14">
        <v>0.304157667645714</v>
      </c>
      <c r="AX419" s="14">
        <v>0.43046013444817299</v>
      </c>
      <c r="AY419" s="14"/>
      <c r="AZ419" s="14">
        <v>0.35872104292266799</v>
      </c>
      <c r="BA419" s="14">
        <v>0.35905117189013702</v>
      </c>
    </row>
    <row r="420" spans="2:53" x14ac:dyDescent="0.35">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row>
    <row r="421" spans="2:53" x14ac:dyDescent="0.35">
      <c r="B421" s="6" t="s">
        <v>287</v>
      </c>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row>
    <row r="422" spans="2:53" x14ac:dyDescent="0.35">
      <c r="B422" s="24" t="s">
        <v>78</v>
      </c>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row>
    <row r="423" spans="2:53" x14ac:dyDescent="0.35">
      <c r="B423" t="s">
        <v>283</v>
      </c>
      <c r="C423" s="14">
        <v>0.65434875947898696</v>
      </c>
      <c r="D423" s="14">
        <v>0.67179323940028501</v>
      </c>
      <c r="E423" s="14">
        <v>0.63691374187363703</v>
      </c>
      <c r="F423" s="14"/>
      <c r="G423" s="14">
        <v>0.54183523832006097</v>
      </c>
      <c r="H423" s="14">
        <v>0.60262577255835403</v>
      </c>
      <c r="I423" s="14">
        <v>0.62399076697669098</v>
      </c>
      <c r="J423" s="14">
        <v>0.65984533893932995</v>
      </c>
      <c r="K423" s="14">
        <v>0.73888653942320404</v>
      </c>
      <c r="L423" s="14">
        <v>0.73434496220132806</v>
      </c>
      <c r="M423" s="14"/>
      <c r="N423" s="14">
        <v>0.72712106384854402</v>
      </c>
      <c r="O423" s="14">
        <v>0.65335490758349701</v>
      </c>
      <c r="P423" s="14">
        <v>0.64553592977389496</v>
      </c>
      <c r="Q423" s="14">
        <v>0.581663043886953</v>
      </c>
      <c r="R423" s="14"/>
      <c r="S423" s="14">
        <v>0.66358058925227004</v>
      </c>
      <c r="T423" s="14">
        <v>0.66685882012925002</v>
      </c>
      <c r="U423" s="14">
        <v>0.68728125946792196</v>
      </c>
      <c r="V423" s="14">
        <v>0.65719103494454101</v>
      </c>
      <c r="W423" s="14">
        <v>0.690201659149837</v>
      </c>
      <c r="X423" s="14">
        <v>0.62304468248260403</v>
      </c>
      <c r="Y423" s="14">
        <v>0.58650747585104401</v>
      </c>
      <c r="Z423" s="14">
        <v>0.64330703056593097</v>
      </c>
      <c r="AA423" s="14">
        <v>0.69141425547340296</v>
      </c>
      <c r="AB423" s="14">
        <v>0.55787419480321698</v>
      </c>
      <c r="AC423" s="14">
        <v>0.75170479058769402</v>
      </c>
      <c r="AD423" s="14">
        <v>0.65721586296580403</v>
      </c>
      <c r="AE423" s="14"/>
      <c r="AF423" s="14">
        <v>0.73322310737164298</v>
      </c>
      <c r="AG423" s="14">
        <v>0.67489656815611998</v>
      </c>
      <c r="AH423" s="14">
        <v>0.64300457496319896</v>
      </c>
      <c r="AI423" s="14">
        <v>0.54248989461547403</v>
      </c>
      <c r="AJ423" s="14"/>
      <c r="AK423" s="14">
        <v>0.74935382571375497</v>
      </c>
      <c r="AL423" s="14">
        <v>0.67639132532839996</v>
      </c>
      <c r="AM423" s="14">
        <v>0.65312095028017003</v>
      </c>
      <c r="AN423" s="14">
        <v>0.66604665938255903</v>
      </c>
      <c r="AO423" s="14"/>
      <c r="AP423" s="14">
        <v>0.72690746884624002</v>
      </c>
      <c r="AQ423" s="14">
        <v>0.686499845487479</v>
      </c>
      <c r="AR423" s="14">
        <v>0.65467950378361395</v>
      </c>
      <c r="AS423" s="14"/>
      <c r="AT423" s="14">
        <v>0.75131623662152103</v>
      </c>
      <c r="AU423" s="14">
        <v>0.61195996412451004</v>
      </c>
      <c r="AV423" s="14"/>
      <c r="AW423" s="14">
        <v>0.70971344993528696</v>
      </c>
      <c r="AX423" s="14">
        <v>0.51911452076646403</v>
      </c>
      <c r="AY423" s="14"/>
      <c r="AZ423" s="14">
        <v>0.69283185797094604</v>
      </c>
      <c r="BA423" s="14">
        <v>0.62174226209665895</v>
      </c>
    </row>
    <row r="424" spans="2:53" x14ac:dyDescent="0.35">
      <c r="B424" t="s">
        <v>284</v>
      </c>
      <c r="C424" s="14">
        <v>7.6352706346143107E-2</v>
      </c>
      <c r="D424" s="14">
        <v>8.5597875927625106E-2</v>
      </c>
      <c r="E424" s="14">
        <v>6.7619948413260994E-2</v>
      </c>
      <c r="F424" s="14"/>
      <c r="G424" s="14">
        <v>0.17034293225466099</v>
      </c>
      <c r="H424" s="14">
        <v>0.11130714244944701</v>
      </c>
      <c r="I424" s="14">
        <v>8.3206299045975499E-2</v>
      </c>
      <c r="J424" s="14">
        <v>5.2775366983805701E-2</v>
      </c>
      <c r="K424" s="14">
        <v>3.03198891335212E-2</v>
      </c>
      <c r="L424" s="14">
        <v>3.0137951811766199E-2</v>
      </c>
      <c r="M424" s="14"/>
      <c r="N424" s="14">
        <v>6.3307996872981206E-2</v>
      </c>
      <c r="O424" s="14">
        <v>6.5394206330934596E-2</v>
      </c>
      <c r="P424" s="14">
        <v>7.7233107619573693E-2</v>
      </c>
      <c r="Q424" s="14">
        <v>0.102485434605563</v>
      </c>
      <c r="R424" s="14"/>
      <c r="S424" s="14">
        <v>8.8646432405660794E-2</v>
      </c>
      <c r="T424" s="14">
        <v>5.0296139401739097E-2</v>
      </c>
      <c r="U424" s="14">
        <v>4.8195907594445302E-2</v>
      </c>
      <c r="V424" s="14">
        <v>9.0806834705827399E-2</v>
      </c>
      <c r="W424" s="14">
        <v>9.5236974718948098E-2</v>
      </c>
      <c r="X424" s="14">
        <v>9.2086214685101503E-2</v>
      </c>
      <c r="Y424" s="14">
        <v>0.103725473115201</v>
      </c>
      <c r="Z424" s="14">
        <v>0.16704913930125101</v>
      </c>
      <c r="AA424" s="14">
        <v>4.8490330318570599E-2</v>
      </c>
      <c r="AB424" s="14">
        <v>7.5903286751808699E-2</v>
      </c>
      <c r="AC424" s="14">
        <v>4.0467881549460703E-2</v>
      </c>
      <c r="AD424" s="14">
        <v>4.2049616557732601E-2</v>
      </c>
      <c r="AE424" s="14"/>
      <c r="AF424" s="14">
        <v>4.1480119969872699E-2</v>
      </c>
      <c r="AG424" s="14">
        <v>8.7342545045411404E-2</v>
      </c>
      <c r="AH424" s="14">
        <v>0.11351323654855799</v>
      </c>
      <c r="AI424" s="14">
        <v>9.9050465338656093E-2</v>
      </c>
      <c r="AJ424" s="14"/>
      <c r="AK424" s="14">
        <v>5.2512073216800598E-2</v>
      </c>
      <c r="AL424" s="14">
        <v>8.6449427096846998E-2</v>
      </c>
      <c r="AM424" s="14">
        <v>7.0962963941538101E-2</v>
      </c>
      <c r="AN424" s="14">
        <v>8.3627826499319005E-2</v>
      </c>
      <c r="AO424" s="14"/>
      <c r="AP424" s="14">
        <v>6.76853444777539E-2</v>
      </c>
      <c r="AQ424" s="14">
        <v>9.2282047454220695E-2</v>
      </c>
      <c r="AR424" s="14">
        <v>8.2276053079934006E-2</v>
      </c>
      <c r="AS424" s="14"/>
      <c r="AT424" s="14">
        <v>8.6828576639457603E-2</v>
      </c>
      <c r="AU424" s="14">
        <v>7.05315606153845E-2</v>
      </c>
      <c r="AV424" s="14"/>
      <c r="AW424" s="14">
        <v>7.5417285036959297E-2</v>
      </c>
      <c r="AX424" s="14">
        <v>0.114204856002654</v>
      </c>
      <c r="AY424" s="14"/>
      <c r="AZ424" s="14">
        <v>5.0017795397954597E-2</v>
      </c>
      <c r="BA424" s="14">
        <v>9.8666117649948398E-2</v>
      </c>
    </row>
    <row r="425" spans="2:53" x14ac:dyDescent="0.35">
      <c r="B425" t="s">
        <v>71</v>
      </c>
      <c r="C425" s="14">
        <v>0.26929853417486999</v>
      </c>
      <c r="D425" s="14">
        <v>0.24260888467208899</v>
      </c>
      <c r="E425" s="14">
        <v>0.295466309713102</v>
      </c>
      <c r="F425" s="14"/>
      <c r="G425" s="14">
        <v>0.28782182942527901</v>
      </c>
      <c r="H425" s="14">
        <v>0.28606708499219902</v>
      </c>
      <c r="I425" s="14">
        <v>0.29280293397733398</v>
      </c>
      <c r="J425" s="14">
        <v>0.28737929407686402</v>
      </c>
      <c r="K425" s="14">
        <v>0.230793571443275</v>
      </c>
      <c r="L425" s="14">
        <v>0.23551708598690599</v>
      </c>
      <c r="M425" s="14"/>
      <c r="N425" s="14">
        <v>0.209570939278475</v>
      </c>
      <c r="O425" s="14">
        <v>0.28125088608556797</v>
      </c>
      <c r="P425" s="14">
        <v>0.27723096260653102</v>
      </c>
      <c r="Q425" s="14">
        <v>0.31585152150748402</v>
      </c>
      <c r="R425" s="14"/>
      <c r="S425" s="14">
        <v>0.24777297834206899</v>
      </c>
      <c r="T425" s="14">
        <v>0.28284504046900999</v>
      </c>
      <c r="U425" s="14">
        <v>0.26452283293763301</v>
      </c>
      <c r="V425" s="14">
        <v>0.25200213034963198</v>
      </c>
      <c r="W425" s="14">
        <v>0.21456136613121499</v>
      </c>
      <c r="X425" s="14">
        <v>0.284869102832294</v>
      </c>
      <c r="Y425" s="14">
        <v>0.30976705103375501</v>
      </c>
      <c r="Z425" s="14">
        <v>0.18964383013281799</v>
      </c>
      <c r="AA425" s="14">
        <v>0.26009541420802601</v>
      </c>
      <c r="AB425" s="14">
        <v>0.366222518444974</v>
      </c>
      <c r="AC425" s="14">
        <v>0.207827327862845</v>
      </c>
      <c r="AD425" s="14">
        <v>0.30073452047646299</v>
      </c>
      <c r="AE425" s="14"/>
      <c r="AF425" s="14">
        <v>0.225296772658484</v>
      </c>
      <c r="AG425" s="14">
        <v>0.23776088679846799</v>
      </c>
      <c r="AH425" s="14">
        <v>0.24348218848824199</v>
      </c>
      <c r="AI425" s="14">
        <v>0.35845964004587</v>
      </c>
      <c r="AJ425" s="14"/>
      <c r="AK425" s="14">
        <v>0.19813410106944401</v>
      </c>
      <c r="AL425" s="14">
        <v>0.23715924757475301</v>
      </c>
      <c r="AM425" s="14">
        <v>0.27591608577829202</v>
      </c>
      <c r="AN425" s="14">
        <v>0.25032551411812198</v>
      </c>
      <c r="AO425" s="14"/>
      <c r="AP425" s="14">
        <v>0.20540718667600599</v>
      </c>
      <c r="AQ425" s="14">
        <v>0.221218107058301</v>
      </c>
      <c r="AR425" s="14">
        <v>0.26304444313645198</v>
      </c>
      <c r="AS425" s="14"/>
      <c r="AT425" s="14">
        <v>0.16185518673902199</v>
      </c>
      <c r="AU425" s="14">
        <v>0.31750847526010501</v>
      </c>
      <c r="AV425" s="14"/>
      <c r="AW425" s="14">
        <v>0.214869265027753</v>
      </c>
      <c r="AX425" s="14">
        <v>0.36668062323088202</v>
      </c>
      <c r="AY425" s="14"/>
      <c r="AZ425" s="14">
        <v>0.25715034663109898</v>
      </c>
      <c r="BA425" s="14">
        <v>0.27959162025339301</v>
      </c>
    </row>
    <row r="426" spans="2:53" x14ac:dyDescent="0.35">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row>
    <row r="427" spans="2:53" x14ac:dyDescent="0.35">
      <c r="B427" s="6" t="s">
        <v>288</v>
      </c>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row>
    <row r="428" spans="2:53" x14ac:dyDescent="0.35">
      <c r="B428" s="24" t="s">
        <v>78</v>
      </c>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row>
    <row r="429" spans="2:53" x14ac:dyDescent="0.35">
      <c r="B429" t="s">
        <v>283</v>
      </c>
      <c r="C429" s="14">
        <v>0.51299790587773897</v>
      </c>
      <c r="D429" s="14">
        <v>0.55203499059658101</v>
      </c>
      <c r="E429" s="14">
        <v>0.47390542495971399</v>
      </c>
      <c r="F429" s="14"/>
      <c r="G429" s="14">
        <v>0.37884634251577698</v>
      </c>
      <c r="H429" s="14">
        <v>0.460603460952209</v>
      </c>
      <c r="I429" s="14">
        <v>0.54933176359713698</v>
      </c>
      <c r="J429" s="14">
        <v>0.57147014276365704</v>
      </c>
      <c r="K429" s="14">
        <v>0.52561639206773203</v>
      </c>
      <c r="L429" s="14">
        <v>0.55917242590324701</v>
      </c>
      <c r="M429" s="14"/>
      <c r="N429" s="14">
        <v>0.60390988087587205</v>
      </c>
      <c r="O429" s="14">
        <v>0.50639221369351095</v>
      </c>
      <c r="P429" s="14">
        <v>0.51898938844741005</v>
      </c>
      <c r="Q429" s="14">
        <v>0.41648281408978499</v>
      </c>
      <c r="R429" s="14"/>
      <c r="S429" s="14">
        <v>0.45157309943935298</v>
      </c>
      <c r="T429" s="14">
        <v>0.49952375693642898</v>
      </c>
      <c r="U429" s="14">
        <v>0.51089745756062599</v>
      </c>
      <c r="V429" s="14">
        <v>0.51014429078759305</v>
      </c>
      <c r="W429" s="14">
        <v>0.56850658330889803</v>
      </c>
      <c r="X429" s="14">
        <v>0.51875573621189996</v>
      </c>
      <c r="Y429" s="14">
        <v>0.50233762804041004</v>
      </c>
      <c r="Z429" s="14">
        <v>0.52346116530001996</v>
      </c>
      <c r="AA429" s="14">
        <v>0.56028981763571295</v>
      </c>
      <c r="AB429" s="14">
        <v>0.48858750353014202</v>
      </c>
      <c r="AC429" s="14">
        <v>0.52579792921566604</v>
      </c>
      <c r="AD429" s="14">
        <v>0.61924773820697598</v>
      </c>
      <c r="AE429" s="14"/>
      <c r="AF429" s="14">
        <v>0.58553845983985597</v>
      </c>
      <c r="AG429" s="14">
        <v>0.54194178104009705</v>
      </c>
      <c r="AH429" s="14">
        <v>0.50656352658326698</v>
      </c>
      <c r="AI429" s="14">
        <v>0.38271777313165201</v>
      </c>
      <c r="AJ429" s="14"/>
      <c r="AK429" s="14">
        <v>0.59851104379087205</v>
      </c>
      <c r="AL429" s="14">
        <v>0.52868288683216802</v>
      </c>
      <c r="AM429" s="14">
        <v>0.494475903232104</v>
      </c>
      <c r="AN429" s="14">
        <v>0.50171044426764799</v>
      </c>
      <c r="AO429" s="14"/>
      <c r="AP429" s="14">
        <v>0.57927035321772002</v>
      </c>
      <c r="AQ429" s="14">
        <v>0.53753388750916598</v>
      </c>
      <c r="AR429" s="14">
        <v>0.52089363705391301</v>
      </c>
      <c r="AS429" s="14"/>
      <c r="AT429" s="14">
        <v>0.64917430215120897</v>
      </c>
      <c r="AU429" s="14">
        <v>0.449889473367168</v>
      </c>
      <c r="AV429" s="14"/>
      <c r="AW429" s="14">
        <v>0.580850194715823</v>
      </c>
      <c r="AX429" s="14">
        <v>0.36806150296616702</v>
      </c>
      <c r="AY429" s="14"/>
      <c r="AZ429" s="14">
        <v>0.53540184043290595</v>
      </c>
      <c r="BA429" s="14">
        <v>0.49401518717644999</v>
      </c>
    </row>
    <row r="430" spans="2:53" x14ac:dyDescent="0.35">
      <c r="B430" t="s">
        <v>284</v>
      </c>
      <c r="C430" s="14">
        <v>0.10713997091090401</v>
      </c>
      <c r="D430" s="14">
        <v>0.10403735807512</v>
      </c>
      <c r="E430" s="14">
        <v>0.11059458096517499</v>
      </c>
      <c r="F430" s="14"/>
      <c r="G430" s="14">
        <v>0.20388989337378899</v>
      </c>
      <c r="H430" s="14">
        <v>0.142890485751163</v>
      </c>
      <c r="I430" s="14">
        <v>0.11589289365228</v>
      </c>
      <c r="J430" s="14">
        <v>7.1024172824821402E-2</v>
      </c>
      <c r="K430" s="14">
        <v>5.6033375409182198E-2</v>
      </c>
      <c r="L430" s="14">
        <v>7.0518086782786593E-2</v>
      </c>
      <c r="M430" s="14"/>
      <c r="N430" s="14">
        <v>9.7971122010847095E-2</v>
      </c>
      <c r="O430" s="14">
        <v>9.7546783032384399E-2</v>
      </c>
      <c r="P430" s="14">
        <v>9.8783141101901006E-2</v>
      </c>
      <c r="Q430" s="14">
        <v>0.1363392968985</v>
      </c>
      <c r="R430" s="14"/>
      <c r="S430" s="14">
        <v>0.12968897963409101</v>
      </c>
      <c r="T430" s="14">
        <v>0.102412391368293</v>
      </c>
      <c r="U430" s="14">
        <v>8.0335031391473397E-2</v>
      </c>
      <c r="V430" s="14">
        <v>0.13540140671002601</v>
      </c>
      <c r="W430" s="14">
        <v>0.10236113076601799</v>
      </c>
      <c r="X430" s="14">
        <v>0.131901145457161</v>
      </c>
      <c r="Y430" s="14">
        <v>9.3483202587683306E-2</v>
      </c>
      <c r="Z430" s="14">
        <v>0.186763765448964</v>
      </c>
      <c r="AA430" s="14">
        <v>9.6447671887025896E-2</v>
      </c>
      <c r="AB430" s="14">
        <v>8.3332453228827E-2</v>
      </c>
      <c r="AC430" s="14">
        <v>8.7779418660236794E-2</v>
      </c>
      <c r="AD430" s="14">
        <v>1.9230955400511701E-2</v>
      </c>
      <c r="AE430" s="14"/>
      <c r="AF430" s="14">
        <v>0.10402748456441201</v>
      </c>
      <c r="AG430" s="14">
        <v>0.111335464173759</v>
      </c>
      <c r="AH430" s="14">
        <v>0.12724765908445199</v>
      </c>
      <c r="AI430" s="14">
        <v>0.11839306912799701</v>
      </c>
      <c r="AJ430" s="14"/>
      <c r="AK430" s="14">
        <v>0.11988208797942999</v>
      </c>
      <c r="AL430" s="14">
        <v>0.120307631719679</v>
      </c>
      <c r="AM430" s="14">
        <v>0.121340877841111</v>
      </c>
      <c r="AN430" s="14">
        <v>0.10472458564262301</v>
      </c>
      <c r="AO430" s="14"/>
      <c r="AP430" s="14">
        <v>0.120326272755821</v>
      </c>
      <c r="AQ430" s="14">
        <v>0.13802971920705301</v>
      </c>
      <c r="AR430" s="14">
        <v>9.9389393397324097E-2</v>
      </c>
      <c r="AS430" s="14"/>
      <c r="AT430" s="14">
        <v>0.11864612701614</v>
      </c>
      <c r="AU430" s="14">
        <v>9.7803099407098096E-2</v>
      </c>
      <c r="AV430" s="14"/>
      <c r="AW430" s="14">
        <v>0.111130017991838</v>
      </c>
      <c r="AX430" s="14">
        <v>0.10959978791958599</v>
      </c>
      <c r="AY430" s="14"/>
      <c r="AZ430" s="14">
        <v>8.74225438619015E-2</v>
      </c>
      <c r="BA430" s="14">
        <v>0.123846427996054</v>
      </c>
    </row>
    <row r="431" spans="2:53" x14ac:dyDescent="0.35">
      <c r="B431" t="s">
        <v>71</v>
      </c>
      <c r="C431" s="14">
        <v>0.37986212321135698</v>
      </c>
      <c r="D431" s="14">
        <v>0.343927651328299</v>
      </c>
      <c r="E431" s="14">
        <v>0.41549999407511101</v>
      </c>
      <c r="F431" s="14"/>
      <c r="G431" s="14">
        <v>0.41726376411043298</v>
      </c>
      <c r="H431" s="14">
        <v>0.39650605329662802</v>
      </c>
      <c r="I431" s="14">
        <v>0.33477534275058302</v>
      </c>
      <c r="J431" s="14">
        <v>0.35750568441152197</v>
      </c>
      <c r="K431" s="14">
        <v>0.41835023252308501</v>
      </c>
      <c r="L431" s="14">
        <v>0.37030948731396601</v>
      </c>
      <c r="M431" s="14"/>
      <c r="N431" s="14">
        <v>0.29811899711328099</v>
      </c>
      <c r="O431" s="14">
        <v>0.39606100327410498</v>
      </c>
      <c r="P431" s="14">
        <v>0.382227470450689</v>
      </c>
      <c r="Q431" s="14">
        <v>0.44717788901171501</v>
      </c>
      <c r="R431" s="14"/>
      <c r="S431" s="14">
        <v>0.41873792092655598</v>
      </c>
      <c r="T431" s="14">
        <v>0.39806385169527803</v>
      </c>
      <c r="U431" s="14">
        <v>0.40876751104789999</v>
      </c>
      <c r="V431" s="14">
        <v>0.35445430250238102</v>
      </c>
      <c r="W431" s="14">
        <v>0.32913228592508398</v>
      </c>
      <c r="X431" s="14">
        <v>0.34934311833093901</v>
      </c>
      <c r="Y431" s="14">
        <v>0.40417916937190701</v>
      </c>
      <c r="Z431" s="14">
        <v>0.28977506925101598</v>
      </c>
      <c r="AA431" s="14">
        <v>0.34326251047726097</v>
      </c>
      <c r="AB431" s="14">
        <v>0.42808004324103099</v>
      </c>
      <c r="AC431" s="14">
        <v>0.38642265212409699</v>
      </c>
      <c r="AD431" s="14">
        <v>0.36152130639251201</v>
      </c>
      <c r="AE431" s="14"/>
      <c r="AF431" s="14">
        <v>0.31043405559573201</v>
      </c>
      <c r="AG431" s="14">
        <v>0.34672275478614301</v>
      </c>
      <c r="AH431" s="14">
        <v>0.36618881433228001</v>
      </c>
      <c r="AI431" s="14">
        <v>0.49888915774035097</v>
      </c>
      <c r="AJ431" s="14"/>
      <c r="AK431" s="14">
        <v>0.28160686822969799</v>
      </c>
      <c r="AL431" s="14">
        <v>0.35100948144815303</v>
      </c>
      <c r="AM431" s="14">
        <v>0.38418321892678398</v>
      </c>
      <c r="AN431" s="14">
        <v>0.39356497008972902</v>
      </c>
      <c r="AO431" s="14"/>
      <c r="AP431" s="14">
        <v>0.300403374026459</v>
      </c>
      <c r="AQ431" s="14">
        <v>0.32443639328378099</v>
      </c>
      <c r="AR431" s="14">
        <v>0.37971696954876299</v>
      </c>
      <c r="AS431" s="14"/>
      <c r="AT431" s="14">
        <v>0.23217957083265101</v>
      </c>
      <c r="AU431" s="14">
        <v>0.45230742722573403</v>
      </c>
      <c r="AV431" s="14"/>
      <c r="AW431" s="14">
        <v>0.30801978729233997</v>
      </c>
      <c r="AX431" s="14">
        <v>0.52233870911424696</v>
      </c>
      <c r="AY431" s="14"/>
      <c r="AZ431" s="14">
        <v>0.37717561570519198</v>
      </c>
      <c r="BA431" s="14">
        <v>0.38213838482749701</v>
      </c>
    </row>
    <row r="432" spans="2:53" x14ac:dyDescent="0.35">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row>
    <row r="433" spans="2:53" x14ac:dyDescent="0.35">
      <c r="B433" s="6" t="s">
        <v>289</v>
      </c>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row>
    <row r="434" spans="2:53" x14ac:dyDescent="0.35">
      <c r="B434" s="24" t="s">
        <v>78</v>
      </c>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row>
    <row r="435" spans="2:53" x14ac:dyDescent="0.35">
      <c r="B435" t="s">
        <v>283</v>
      </c>
      <c r="C435" s="14">
        <v>0.46722193537172502</v>
      </c>
      <c r="D435" s="14">
        <v>0.488790414554444</v>
      </c>
      <c r="E435" s="14">
        <v>0.44501856801964201</v>
      </c>
      <c r="F435" s="14"/>
      <c r="G435" s="14">
        <v>0.46871964249069198</v>
      </c>
      <c r="H435" s="14">
        <v>0.43737188932882398</v>
      </c>
      <c r="I435" s="14">
        <v>0.47671939446947498</v>
      </c>
      <c r="J435" s="14">
        <v>0.48663216854583702</v>
      </c>
      <c r="K435" s="14">
        <v>0.47516493405327498</v>
      </c>
      <c r="L435" s="14">
        <v>0.46171457605315602</v>
      </c>
      <c r="M435" s="14"/>
      <c r="N435" s="14">
        <v>0.55025932051827797</v>
      </c>
      <c r="O435" s="14">
        <v>0.46222754387659698</v>
      </c>
      <c r="P435" s="14">
        <v>0.43750535143908298</v>
      </c>
      <c r="Q435" s="14">
        <v>0.406132728440669</v>
      </c>
      <c r="R435" s="14"/>
      <c r="S435" s="14">
        <v>0.50098849342554497</v>
      </c>
      <c r="T435" s="14">
        <v>0.435542506925372</v>
      </c>
      <c r="U435" s="14">
        <v>0.44900112967238198</v>
      </c>
      <c r="V435" s="14">
        <v>0.54027387490384704</v>
      </c>
      <c r="W435" s="14">
        <v>0.55135741504843705</v>
      </c>
      <c r="X435" s="14">
        <v>0.419098446708348</v>
      </c>
      <c r="Y435" s="14">
        <v>0.43603221768281297</v>
      </c>
      <c r="Z435" s="14">
        <v>0.52985531652838003</v>
      </c>
      <c r="AA435" s="14">
        <v>0.46678617523580901</v>
      </c>
      <c r="AB435" s="14">
        <v>0.41102037528208502</v>
      </c>
      <c r="AC435" s="14">
        <v>0.42325220329409402</v>
      </c>
      <c r="AD435" s="14">
        <v>0.46764802513763298</v>
      </c>
      <c r="AE435" s="14"/>
      <c r="AF435" s="14">
        <v>0.50347021120662605</v>
      </c>
      <c r="AG435" s="14">
        <v>0.47440705376730002</v>
      </c>
      <c r="AH435" s="14">
        <v>0.44511451950657999</v>
      </c>
      <c r="AI435" s="14">
        <v>0.39165948762979602</v>
      </c>
      <c r="AJ435" s="14"/>
      <c r="AK435" s="14">
        <v>0.51984625648559601</v>
      </c>
      <c r="AL435" s="14">
        <v>0.48265151794031602</v>
      </c>
      <c r="AM435" s="14">
        <v>0.49302051209366898</v>
      </c>
      <c r="AN435" s="14">
        <v>0.45614336677477102</v>
      </c>
      <c r="AO435" s="14"/>
      <c r="AP435" s="14">
        <v>0.53302087419423405</v>
      </c>
      <c r="AQ435" s="14">
        <v>0.52447507659436099</v>
      </c>
      <c r="AR435" s="14">
        <v>0.44945540878531598</v>
      </c>
      <c r="AS435" s="14"/>
      <c r="AT435" s="14">
        <v>0.59825471019404697</v>
      </c>
      <c r="AU435" s="14">
        <v>0.403608157111495</v>
      </c>
      <c r="AV435" s="14"/>
      <c r="AW435" s="14">
        <v>0.53853260532884994</v>
      </c>
      <c r="AX435" s="14">
        <v>0.313019288567076</v>
      </c>
      <c r="AY435" s="14"/>
      <c r="AZ435" s="14">
        <v>0.47067209362422702</v>
      </c>
      <c r="BA435" s="14">
        <v>0.46429863708137697</v>
      </c>
    </row>
    <row r="436" spans="2:53" x14ac:dyDescent="0.35">
      <c r="B436" t="s">
        <v>284</v>
      </c>
      <c r="C436" s="14">
        <v>0.122768481874535</v>
      </c>
      <c r="D436" s="14">
        <v>0.126304451605211</v>
      </c>
      <c r="E436" s="14">
        <v>0.119797756971392</v>
      </c>
      <c r="F436" s="14"/>
      <c r="G436" s="14">
        <v>0.146494557967422</v>
      </c>
      <c r="H436" s="14">
        <v>0.171372158696803</v>
      </c>
      <c r="I436" s="14">
        <v>0.11087206655793699</v>
      </c>
      <c r="J436" s="14">
        <v>8.16855335447009E-2</v>
      </c>
      <c r="K436" s="14">
        <v>0.13197901477135901</v>
      </c>
      <c r="L436" s="14">
        <v>0.104231595161454</v>
      </c>
      <c r="M436" s="14"/>
      <c r="N436" s="14">
        <v>0.117059187529092</v>
      </c>
      <c r="O436" s="14">
        <v>0.116078497923519</v>
      </c>
      <c r="P436" s="14">
        <v>0.125177660628122</v>
      </c>
      <c r="Q436" s="14">
        <v>0.13425734422345201</v>
      </c>
      <c r="R436" s="14"/>
      <c r="S436" s="14">
        <v>0.112466393470461</v>
      </c>
      <c r="T436" s="14">
        <v>0.120409528472295</v>
      </c>
      <c r="U436" s="14">
        <v>0.14597675176522701</v>
      </c>
      <c r="V436" s="14">
        <v>9.0545970621305996E-2</v>
      </c>
      <c r="W436" s="14">
        <v>0.13810200401414999</v>
      </c>
      <c r="X436" s="14">
        <v>0.14235716589759501</v>
      </c>
      <c r="Y436" s="14">
        <v>0.13613396885573301</v>
      </c>
      <c r="Z436" s="14">
        <v>0.19627207496407501</v>
      </c>
      <c r="AA436" s="14">
        <v>0.121655392409035</v>
      </c>
      <c r="AB436" s="14">
        <v>0.111426432671183</v>
      </c>
      <c r="AC436" s="14">
        <v>0.11446815692869899</v>
      </c>
      <c r="AD436" s="14">
        <v>3.96847651472442E-2</v>
      </c>
      <c r="AE436" s="14"/>
      <c r="AF436" s="14">
        <v>0.122786362619208</v>
      </c>
      <c r="AG436" s="14">
        <v>0.147669536013635</v>
      </c>
      <c r="AH436" s="14">
        <v>0.133438071774126</v>
      </c>
      <c r="AI436" s="14">
        <v>0.113161500934329</v>
      </c>
      <c r="AJ436" s="14"/>
      <c r="AK436" s="14">
        <v>0.13708350691401799</v>
      </c>
      <c r="AL436" s="14">
        <v>0.13973847810389101</v>
      </c>
      <c r="AM436" s="14">
        <v>0.125495210990653</v>
      </c>
      <c r="AN436" s="14">
        <v>0.114214678206061</v>
      </c>
      <c r="AO436" s="14"/>
      <c r="AP436" s="14">
        <v>0.11742527418307699</v>
      </c>
      <c r="AQ436" s="14">
        <v>0.14030432779834201</v>
      </c>
      <c r="AR436" s="14">
        <v>0.131742454178853</v>
      </c>
      <c r="AS436" s="14"/>
      <c r="AT436" s="14">
        <v>0.12619968083347199</v>
      </c>
      <c r="AU436" s="14">
        <v>0.119935256225076</v>
      </c>
      <c r="AV436" s="14"/>
      <c r="AW436" s="14">
        <v>0.11993555757737299</v>
      </c>
      <c r="AX436" s="14">
        <v>0.14674212103855799</v>
      </c>
      <c r="AY436" s="14"/>
      <c r="AZ436" s="14">
        <v>0.112994638206507</v>
      </c>
      <c r="BA436" s="14">
        <v>0.131049800699302</v>
      </c>
    </row>
    <row r="437" spans="2:53" x14ac:dyDescent="0.35">
      <c r="B437" t="s">
        <v>71</v>
      </c>
      <c r="C437" s="14">
        <v>0.41000958275374</v>
      </c>
      <c r="D437" s="14">
        <v>0.38490513384034503</v>
      </c>
      <c r="E437" s="14">
        <v>0.43518367500896699</v>
      </c>
      <c r="F437" s="14"/>
      <c r="G437" s="14">
        <v>0.38478579954188602</v>
      </c>
      <c r="H437" s="14">
        <v>0.39125595197437402</v>
      </c>
      <c r="I437" s="14">
        <v>0.412408538972588</v>
      </c>
      <c r="J437" s="14">
        <v>0.431682297909462</v>
      </c>
      <c r="K437" s="14">
        <v>0.39285605117536598</v>
      </c>
      <c r="L437" s="14">
        <v>0.43405382878539001</v>
      </c>
      <c r="M437" s="14"/>
      <c r="N437" s="14">
        <v>0.33268149195263003</v>
      </c>
      <c r="O437" s="14">
        <v>0.42169395819988398</v>
      </c>
      <c r="P437" s="14">
        <v>0.437316987932795</v>
      </c>
      <c r="Q437" s="14">
        <v>0.45960992733588002</v>
      </c>
      <c r="R437" s="14"/>
      <c r="S437" s="14">
        <v>0.38654511310399298</v>
      </c>
      <c r="T437" s="14">
        <v>0.44404796460233298</v>
      </c>
      <c r="U437" s="14">
        <v>0.40502211856239101</v>
      </c>
      <c r="V437" s="14">
        <v>0.36918015447484698</v>
      </c>
      <c r="W437" s="14">
        <v>0.31054058093741299</v>
      </c>
      <c r="X437" s="14">
        <v>0.43854438739405699</v>
      </c>
      <c r="Y437" s="14">
        <v>0.42783381346145399</v>
      </c>
      <c r="Z437" s="14">
        <v>0.27387260850754502</v>
      </c>
      <c r="AA437" s="14">
        <v>0.41155843235515599</v>
      </c>
      <c r="AB437" s="14">
        <v>0.47755319204673202</v>
      </c>
      <c r="AC437" s="14">
        <v>0.46227963977720699</v>
      </c>
      <c r="AD437" s="14">
        <v>0.49266720971512301</v>
      </c>
      <c r="AE437" s="14"/>
      <c r="AF437" s="14">
        <v>0.373743426174166</v>
      </c>
      <c r="AG437" s="14">
        <v>0.377923410219065</v>
      </c>
      <c r="AH437" s="14">
        <v>0.42144740871929398</v>
      </c>
      <c r="AI437" s="14">
        <v>0.49517901143587501</v>
      </c>
      <c r="AJ437" s="14"/>
      <c r="AK437" s="14">
        <v>0.34307023660038599</v>
      </c>
      <c r="AL437" s="14">
        <v>0.37761000395579303</v>
      </c>
      <c r="AM437" s="14">
        <v>0.38148427691567699</v>
      </c>
      <c r="AN437" s="14">
        <v>0.42964195501916802</v>
      </c>
      <c r="AO437" s="14"/>
      <c r="AP437" s="14">
        <v>0.34955385162268798</v>
      </c>
      <c r="AQ437" s="14">
        <v>0.335220595607297</v>
      </c>
      <c r="AR437" s="14">
        <v>0.41880213703583002</v>
      </c>
      <c r="AS437" s="14"/>
      <c r="AT437" s="14">
        <v>0.27554560897248098</v>
      </c>
      <c r="AU437" s="14">
        <v>0.47645658666342899</v>
      </c>
      <c r="AV437" s="14"/>
      <c r="AW437" s="14">
        <v>0.34153183709377699</v>
      </c>
      <c r="AX437" s="14">
        <v>0.54023859039436595</v>
      </c>
      <c r="AY437" s="14"/>
      <c r="AZ437" s="14">
        <v>0.41633326816926602</v>
      </c>
      <c r="BA437" s="14">
        <v>0.40465156221932003</v>
      </c>
    </row>
    <row r="438" spans="2:53" x14ac:dyDescent="0.35">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2:53" x14ac:dyDescent="0.35">
      <c r="B439" s="6" t="s">
        <v>290</v>
      </c>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2:53" x14ac:dyDescent="0.35">
      <c r="B440" s="24" t="s">
        <v>78</v>
      </c>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2:53" x14ac:dyDescent="0.35">
      <c r="B441" t="s">
        <v>283</v>
      </c>
      <c r="C441" s="14">
        <v>0.51366315132474505</v>
      </c>
      <c r="D441" s="14">
        <v>0.55098372880852498</v>
      </c>
      <c r="E441" s="14">
        <v>0.47625061265691698</v>
      </c>
      <c r="F441" s="14"/>
      <c r="G441" s="14">
        <v>0.40215075917492699</v>
      </c>
      <c r="H441" s="14">
        <v>0.44113875790599699</v>
      </c>
      <c r="I441" s="14">
        <v>0.51542849158143</v>
      </c>
      <c r="J441" s="14">
        <v>0.500984522019704</v>
      </c>
      <c r="K441" s="14">
        <v>0.58282607346928506</v>
      </c>
      <c r="L441" s="14">
        <v>0.60900348635114199</v>
      </c>
      <c r="M441" s="14"/>
      <c r="N441" s="14">
        <v>0.59367613392726803</v>
      </c>
      <c r="O441" s="14">
        <v>0.49402346904516597</v>
      </c>
      <c r="P441" s="14">
        <v>0.52156047981661302</v>
      </c>
      <c r="Q441" s="14">
        <v>0.44070533446599203</v>
      </c>
      <c r="R441" s="14"/>
      <c r="S441" s="14">
        <v>0.47881412438697601</v>
      </c>
      <c r="T441" s="14">
        <v>0.49481528683723403</v>
      </c>
      <c r="U441" s="14">
        <v>0.510054808096986</v>
      </c>
      <c r="V441" s="14">
        <v>0.59335169110354802</v>
      </c>
      <c r="W441" s="14">
        <v>0.58407881874110101</v>
      </c>
      <c r="X441" s="14">
        <v>0.46980862446000898</v>
      </c>
      <c r="Y441" s="14">
        <v>0.51574865925937996</v>
      </c>
      <c r="Z441" s="14">
        <v>0.53117926932468795</v>
      </c>
      <c r="AA441" s="14">
        <v>0.52843388115063294</v>
      </c>
      <c r="AB441" s="14">
        <v>0.50052675768255195</v>
      </c>
      <c r="AC441" s="14">
        <v>0.43982246463013502</v>
      </c>
      <c r="AD441" s="14">
        <v>0.57602893134320399</v>
      </c>
      <c r="AE441" s="14"/>
      <c r="AF441" s="14">
        <v>0.58812900285515801</v>
      </c>
      <c r="AG441" s="14">
        <v>0.51704005707754297</v>
      </c>
      <c r="AH441" s="14">
        <v>0.54268467530568099</v>
      </c>
      <c r="AI441" s="14">
        <v>0.44051971073148</v>
      </c>
      <c r="AJ441" s="14"/>
      <c r="AK441" s="14">
        <v>0.61074738542090901</v>
      </c>
      <c r="AL441" s="14">
        <v>0.51666659304238305</v>
      </c>
      <c r="AM441" s="14">
        <v>0.53838652562019795</v>
      </c>
      <c r="AN441" s="14">
        <v>0.54200881174990401</v>
      </c>
      <c r="AO441" s="14"/>
      <c r="AP441" s="14">
        <v>0.61762146311211896</v>
      </c>
      <c r="AQ441" s="14">
        <v>0.53972839594362099</v>
      </c>
      <c r="AR441" s="14">
        <v>0.53290549517803298</v>
      </c>
      <c r="AS441" s="14"/>
      <c r="AT441" s="14">
        <v>0.60245757077176698</v>
      </c>
      <c r="AU441" s="14">
        <v>0.472972857147271</v>
      </c>
      <c r="AV441" s="14"/>
      <c r="AW441" s="14">
        <v>0.57130626387135097</v>
      </c>
      <c r="AX441" s="14">
        <v>0.40113511065479901</v>
      </c>
      <c r="AY441" s="14"/>
      <c r="AZ441" s="14">
        <v>0.53221157297439403</v>
      </c>
      <c r="BA441" s="14">
        <v>0.49794718546789002</v>
      </c>
    </row>
    <row r="442" spans="2:53" x14ac:dyDescent="0.35">
      <c r="B442" t="s">
        <v>284</v>
      </c>
      <c r="C442" s="14">
        <v>0.107760260522689</v>
      </c>
      <c r="D442" s="14">
        <v>0.112106102956423</v>
      </c>
      <c r="E442" s="14">
        <v>0.10393892264712799</v>
      </c>
      <c r="F442" s="14"/>
      <c r="G442" s="14">
        <v>0.16420589243206199</v>
      </c>
      <c r="H442" s="14">
        <v>0.170888966979719</v>
      </c>
      <c r="I442" s="14">
        <v>0.148101967024066</v>
      </c>
      <c r="J442" s="14">
        <v>7.3286165010218798E-2</v>
      </c>
      <c r="K442" s="14">
        <v>5.4760853662877897E-2</v>
      </c>
      <c r="L442" s="14">
        <v>4.9822194048053201E-2</v>
      </c>
      <c r="M442" s="14"/>
      <c r="N442" s="14">
        <v>9.2074425783310099E-2</v>
      </c>
      <c r="O442" s="14">
        <v>0.111657859267462</v>
      </c>
      <c r="P442" s="14">
        <v>8.74459096927689E-2</v>
      </c>
      <c r="Q442" s="14">
        <v>0.13873803645798399</v>
      </c>
      <c r="R442" s="14"/>
      <c r="S442" s="14">
        <v>0.126024892562523</v>
      </c>
      <c r="T442" s="14">
        <v>0.103098620085831</v>
      </c>
      <c r="U442" s="14">
        <v>9.6903208919893402E-2</v>
      </c>
      <c r="V442" s="14">
        <v>8.5032904029938405E-2</v>
      </c>
      <c r="W442" s="14">
        <v>0.132209165445206</v>
      </c>
      <c r="X442" s="14">
        <v>0.106147192280702</v>
      </c>
      <c r="Y442" s="14">
        <v>0.109382027425349</v>
      </c>
      <c r="Z442" s="14">
        <v>0.18592139835913499</v>
      </c>
      <c r="AA442" s="14">
        <v>9.1226674500639704E-2</v>
      </c>
      <c r="AB442" s="14">
        <v>0.10707407925146301</v>
      </c>
      <c r="AC442" s="14">
        <v>9.6840831265418106E-2</v>
      </c>
      <c r="AD442" s="14">
        <v>6.01217788856288E-2</v>
      </c>
      <c r="AE442" s="14"/>
      <c r="AF442" s="14">
        <v>8.8315924827020206E-2</v>
      </c>
      <c r="AG442" s="14">
        <v>0.13909661987946501</v>
      </c>
      <c r="AH442" s="14">
        <v>9.1783999409223604E-2</v>
      </c>
      <c r="AI442" s="14">
        <v>7.9692929841318899E-2</v>
      </c>
      <c r="AJ442" s="14"/>
      <c r="AK442" s="14">
        <v>8.9544071834391198E-2</v>
      </c>
      <c r="AL442" s="14">
        <v>0.120553491265481</v>
      </c>
      <c r="AM442" s="14">
        <v>0.13345137568663401</v>
      </c>
      <c r="AN442" s="14">
        <v>9.5118501686061396E-2</v>
      </c>
      <c r="AO442" s="14"/>
      <c r="AP442" s="14">
        <v>0.103880899817026</v>
      </c>
      <c r="AQ442" s="14">
        <v>0.125664020866012</v>
      </c>
      <c r="AR442" s="14">
        <v>0.106670882730868</v>
      </c>
      <c r="AS442" s="14"/>
      <c r="AT442" s="14">
        <v>0.111329192169624</v>
      </c>
      <c r="AU442" s="14">
        <v>0.10526107668808</v>
      </c>
      <c r="AV442" s="14"/>
      <c r="AW442" s="14">
        <v>0.10841786732077301</v>
      </c>
      <c r="AX442" s="14">
        <v>0.13416469393227201</v>
      </c>
      <c r="AY442" s="14"/>
      <c r="AZ442" s="14">
        <v>9.9913467309672599E-2</v>
      </c>
      <c r="BA442" s="14">
        <v>0.11440880111287401</v>
      </c>
    </row>
    <row r="443" spans="2:53" x14ac:dyDescent="0.35">
      <c r="B443" t="s">
        <v>71</v>
      </c>
      <c r="C443" s="14">
        <v>0.37857658815256601</v>
      </c>
      <c r="D443" s="14">
        <v>0.33691016823505299</v>
      </c>
      <c r="E443" s="14">
        <v>0.41981046469595601</v>
      </c>
      <c r="F443" s="14"/>
      <c r="G443" s="14">
        <v>0.433643348393011</v>
      </c>
      <c r="H443" s="14">
        <v>0.387972275114284</v>
      </c>
      <c r="I443" s="14">
        <v>0.33646954139450402</v>
      </c>
      <c r="J443" s="14">
        <v>0.42572931297007699</v>
      </c>
      <c r="K443" s="14">
        <v>0.36241307286783803</v>
      </c>
      <c r="L443" s="14">
        <v>0.34117431960080502</v>
      </c>
      <c r="M443" s="14"/>
      <c r="N443" s="14">
        <v>0.31424944028942198</v>
      </c>
      <c r="O443" s="14">
        <v>0.394318671687372</v>
      </c>
      <c r="P443" s="14">
        <v>0.39099361049061798</v>
      </c>
      <c r="Q443" s="14">
        <v>0.42055662907602398</v>
      </c>
      <c r="R443" s="14"/>
      <c r="S443" s="14">
        <v>0.39516098305050101</v>
      </c>
      <c r="T443" s="14">
        <v>0.40208609307693499</v>
      </c>
      <c r="U443" s="14">
        <v>0.39304198298311999</v>
      </c>
      <c r="V443" s="14">
        <v>0.32161540486651402</v>
      </c>
      <c r="W443" s="14">
        <v>0.28371201581369299</v>
      </c>
      <c r="X443" s="14">
        <v>0.424044183259289</v>
      </c>
      <c r="Y443" s="14">
        <v>0.37486931331527101</v>
      </c>
      <c r="Z443" s="14">
        <v>0.28289933231617698</v>
      </c>
      <c r="AA443" s="14">
        <v>0.38033944434872802</v>
      </c>
      <c r="AB443" s="14">
        <v>0.39239916306598599</v>
      </c>
      <c r="AC443" s="14">
        <v>0.46333670410444699</v>
      </c>
      <c r="AD443" s="14">
        <v>0.36384928977116698</v>
      </c>
      <c r="AE443" s="14"/>
      <c r="AF443" s="14">
        <v>0.32355507231782199</v>
      </c>
      <c r="AG443" s="14">
        <v>0.343863323042992</v>
      </c>
      <c r="AH443" s="14">
        <v>0.36553132528509602</v>
      </c>
      <c r="AI443" s="14">
        <v>0.47978735942720102</v>
      </c>
      <c r="AJ443" s="14"/>
      <c r="AK443" s="14">
        <v>0.29970854274469999</v>
      </c>
      <c r="AL443" s="14">
        <v>0.36277991569213502</v>
      </c>
      <c r="AM443" s="14">
        <v>0.32816209869316798</v>
      </c>
      <c r="AN443" s="14">
        <v>0.36287268656403499</v>
      </c>
      <c r="AO443" s="14"/>
      <c r="AP443" s="14">
        <v>0.27849763707085501</v>
      </c>
      <c r="AQ443" s="14">
        <v>0.33460758319036599</v>
      </c>
      <c r="AR443" s="14">
        <v>0.36042362209109802</v>
      </c>
      <c r="AS443" s="14"/>
      <c r="AT443" s="14">
        <v>0.28621323705860902</v>
      </c>
      <c r="AU443" s="14">
        <v>0.42176606616464901</v>
      </c>
      <c r="AV443" s="14"/>
      <c r="AW443" s="14">
        <v>0.32027586880787601</v>
      </c>
      <c r="AX443" s="14">
        <v>0.46470019541292901</v>
      </c>
      <c r="AY443" s="14"/>
      <c r="AZ443" s="14">
        <v>0.36787495971593298</v>
      </c>
      <c r="BA443" s="14">
        <v>0.38764401341923499</v>
      </c>
    </row>
    <row r="444" spans="2:53" x14ac:dyDescent="0.35">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2:53" x14ac:dyDescent="0.35">
      <c r="B445" s="6" t="s">
        <v>291</v>
      </c>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2:53" x14ac:dyDescent="0.35">
      <c r="B446" s="24" t="s">
        <v>78</v>
      </c>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2:53" x14ac:dyDescent="0.35">
      <c r="B447" t="s">
        <v>283</v>
      </c>
      <c r="C447" s="14">
        <v>8.3198449024730503E-2</v>
      </c>
      <c r="D447" s="14">
        <v>0.105776001672227</v>
      </c>
      <c r="E447" s="14">
        <v>6.1464723335214799E-2</v>
      </c>
      <c r="F447" s="14"/>
      <c r="G447" s="14">
        <v>0.14158313345728901</v>
      </c>
      <c r="H447" s="14">
        <v>0.14827596046826599</v>
      </c>
      <c r="I447" s="14">
        <v>9.8490761533260501E-2</v>
      </c>
      <c r="J447" s="14">
        <v>7.6938622657217806E-2</v>
      </c>
      <c r="K447" s="14">
        <v>3.6118260540561997E-2</v>
      </c>
      <c r="L447" s="14">
        <v>1.5813212317080501E-2</v>
      </c>
      <c r="M447" s="14"/>
      <c r="N447" s="14">
        <v>9.46839493344378E-2</v>
      </c>
      <c r="O447" s="14">
        <v>7.2494700446136803E-2</v>
      </c>
      <c r="P447" s="14">
        <v>0.10539644610769</v>
      </c>
      <c r="Q447" s="14">
        <v>6.2113469042787202E-2</v>
      </c>
      <c r="R447" s="14"/>
      <c r="S447" s="14">
        <v>0.12553382626602</v>
      </c>
      <c r="T447" s="14">
        <v>5.8411428580939097E-2</v>
      </c>
      <c r="U447" s="14">
        <v>8.4130870871775107E-2</v>
      </c>
      <c r="V447" s="14">
        <v>6.7041966525238902E-2</v>
      </c>
      <c r="W447" s="14">
        <v>9.9597883158009798E-2</v>
      </c>
      <c r="X447" s="14">
        <v>8.4736886255727603E-2</v>
      </c>
      <c r="Y447" s="14">
        <v>8.7409259841475295E-2</v>
      </c>
      <c r="Z447" s="14">
        <v>0.133037809907851</v>
      </c>
      <c r="AA447" s="14">
        <v>8.2014533671487796E-2</v>
      </c>
      <c r="AB447" s="14">
        <v>6.1364410234571599E-2</v>
      </c>
      <c r="AC447" s="14">
        <v>3.81629103759836E-2</v>
      </c>
      <c r="AD447" s="14">
        <v>6.3446134111719704E-2</v>
      </c>
      <c r="AE447" s="14"/>
      <c r="AF447" s="14">
        <v>6.0345819725552502E-2</v>
      </c>
      <c r="AG447" s="14">
        <v>0.14033854014935801</v>
      </c>
      <c r="AH447" s="14">
        <v>5.5470815767671697E-2</v>
      </c>
      <c r="AI447" s="14">
        <v>4.6828123510790999E-2</v>
      </c>
      <c r="AJ447" s="14"/>
      <c r="AK447" s="14">
        <v>8.4059372800692395E-2</v>
      </c>
      <c r="AL447" s="14">
        <v>0.11334904871333699</v>
      </c>
      <c r="AM447" s="14">
        <v>0.103683914440556</v>
      </c>
      <c r="AN447" s="14">
        <v>4.9246688142514802E-2</v>
      </c>
      <c r="AO447" s="14"/>
      <c r="AP447" s="14">
        <v>6.9064901914934806E-2</v>
      </c>
      <c r="AQ447" s="14">
        <v>0.13718343438569999</v>
      </c>
      <c r="AR447" s="14">
        <v>8.6494702816632102E-2</v>
      </c>
      <c r="AS447" s="14"/>
      <c r="AT447" s="14">
        <v>0.112401792056114</v>
      </c>
      <c r="AU447" s="14">
        <v>6.4414378233532799E-2</v>
      </c>
      <c r="AV447" s="14"/>
      <c r="AW447" s="14">
        <v>9.8457546203645094E-2</v>
      </c>
      <c r="AX447" s="14">
        <v>7.1254527617314406E-2</v>
      </c>
      <c r="AY447" s="14"/>
      <c r="AZ447" s="14">
        <v>5.8539973928957698E-2</v>
      </c>
      <c r="BA447" s="14">
        <v>0.10409142633606901</v>
      </c>
    </row>
    <row r="448" spans="2:53" x14ac:dyDescent="0.35">
      <c r="B448" t="s">
        <v>284</v>
      </c>
      <c r="C448" s="14">
        <v>0.63226908227769596</v>
      </c>
      <c r="D448" s="14">
        <v>0.63293731695871502</v>
      </c>
      <c r="E448" s="14">
        <v>0.63114014443961997</v>
      </c>
      <c r="F448" s="14"/>
      <c r="G448" s="14">
        <v>0.51084511818745904</v>
      </c>
      <c r="H448" s="14">
        <v>0.50062441687896198</v>
      </c>
      <c r="I448" s="14">
        <v>0.59133083472994896</v>
      </c>
      <c r="J448" s="14">
        <v>0.60703559945380503</v>
      </c>
      <c r="K448" s="14">
        <v>0.74293391624254101</v>
      </c>
      <c r="L448" s="14">
        <v>0.79930867355086199</v>
      </c>
      <c r="M448" s="14"/>
      <c r="N448" s="14">
        <v>0.67138869724526495</v>
      </c>
      <c r="O448" s="14">
        <v>0.65638558813178305</v>
      </c>
      <c r="P448" s="14">
        <v>0.58731817597675895</v>
      </c>
      <c r="Q448" s="14">
        <v>0.60651981297373803</v>
      </c>
      <c r="R448" s="14"/>
      <c r="S448" s="14">
        <v>0.55653356559823897</v>
      </c>
      <c r="T448" s="14">
        <v>0.66914911834347601</v>
      </c>
      <c r="U448" s="14">
        <v>0.659655072825578</v>
      </c>
      <c r="V448" s="14">
        <v>0.65985355212800001</v>
      </c>
      <c r="W448" s="14">
        <v>0.62422776992721196</v>
      </c>
      <c r="X448" s="14">
        <v>0.62128469168980704</v>
      </c>
      <c r="Y448" s="14">
        <v>0.649033919154832</v>
      </c>
      <c r="Z448" s="14">
        <v>0.67593751670548097</v>
      </c>
      <c r="AA448" s="14">
        <v>0.63499490679395498</v>
      </c>
      <c r="AB448" s="14">
        <v>0.63526581132284399</v>
      </c>
      <c r="AC448" s="14">
        <v>0.68571765846287502</v>
      </c>
      <c r="AD448" s="14">
        <v>0.51078529624381397</v>
      </c>
      <c r="AE448" s="14"/>
      <c r="AF448" s="14">
        <v>0.71631119444617797</v>
      </c>
      <c r="AG448" s="14">
        <v>0.621828078030358</v>
      </c>
      <c r="AH448" s="14">
        <v>0.70748192967666002</v>
      </c>
      <c r="AI448" s="14">
        <v>0.54784127672376504</v>
      </c>
      <c r="AJ448" s="14"/>
      <c r="AK448" s="14">
        <v>0.73149868387709205</v>
      </c>
      <c r="AL448" s="14">
        <v>0.63587416403715302</v>
      </c>
      <c r="AM448" s="14">
        <v>0.62738603756783795</v>
      </c>
      <c r="AN448" s="14">
        <v>0.66508867891743595</v>
      </c>
      <c r="AO448" s="14"/>
      <c r="AP448" s="14">
        <v>0.71432618046028695</v>
      </c>
      <c r="AQ448" s="14">
        <v>0.60803642238375999</v>
      </c>
      <c r="AR448" s="14">
        <v>0.65879672327369698</v>
      </c>
      <c r="AS448" s="14"/>
      <c r="AT448" s="14">
        <v>0.67192705020200005</v>
      </c>
      <c r="AU448" s="14">
        <v>0.61844008453743005</v>
      </c>
      <c r="AV448" s="14"/>
      <c r="AW448" s="14">
        <v>0.64106057859674603</v>
      </c>
      <c r="AX448" s="14">
        <v>0.63016798466472101</v>
      </c>
      <c r="AY448" s="14"/>
      <c r="AZ448" s="14">
        <v>0.66465192907538295</v>
      </c>
      <c r="BA448" s="14">
        <v>0.60483129138459302</v>
      </c>
    </row>
    <row r="449" spans="2:53" x14ac:dyDescent="0.35">
      <c r="B449" t="s">
        <v>71</v>
      </c>
      <c r="C449" s="14">
        <v>0.28453246869757298</v>
      </c>
      <c r="D449" s="14">
        <v>0.26128668136905803</v>
      </c>
      <c r="E449" s="14">
        <v>0.30739513222516501</v>
      </c>
      <c r="F449" s="14"/>
      <c r="G449" s="14">
        <v>0.34757174835525201</v>
      </c>
      <c r="H449" s="14">
        <v>0.351099622652773</v>
      </c>
      <c r="I449" s="14">
        <v>0.31017840373679101</v>
      </c>
      <c r="J449" s="14">
        <v>0.31602577788897701</v>
      </c>
      <c r="K449" s="14">
        <v>0.22094782321689699</v>
      </c>
      <c r="L449" s="14">
        <v>0.18487811413205699</v>
      </c>
      <c r="M449" s="14"/>
      <c r="N449" s="14">
        <v>0.233927353420298</v>
      </c>
      <c r="O449" s="14">
        <v>0.27111971142208002</v>
      </c>
      <c r="P449" s="14">
        <v>0.30728537791555099</v>
      </c>
      <c r="Q449" s="14">
        <v>0.331366717983475</v>
      </c>
      <c r="R449" s="14"/>
      <c r="S449" s="14">
        <v>0.31793260813573998</v>
      </c>
      <c r="T449" s="14">
        <v>0.27243945307558498</v>
      </c>
      <c r="U449" s="14">
        <v>0.25621405630264699</v>
      </c>
      <c r="V449" s="14">
        <v>0.27310448134676102</v>
      </c>
      <c r="W449" s="14">
        <v>0.27617434691477799</v>
      </c>
      <c r="X449" s="14">
        <v>0.29397842205446501</v>
      </c>
      <c r="Y449" s="14">
        <v>0.26355682100369299</v>
      </c>
      <c r="Z449" s="14">
        <v>0.19102467338666801</v>
      </c>
      <c r="AA449" s="14">
        <v>0.28299055953455798</v>
      </c>
      <c r="AB449" s="14">
        <v>0.303369778442584</v>
      </c>
      <c r="AC449" s="14">
        <v>0.27611943116114201</v>
      </c>
      <c r="AD449" s="14">
        <v>0.42576856964446602</v>
      </c>
      <c r="AE449" s="14"/>
      <c r="AF449" s="14">
        <v>0.223342985828269</v>
      </c>
      <c r="AG449" s="14">
        <v>0.23783338182028399</v>
      </c>
      <c r="AH449" s="14">
        <v>0.237047254555669</v>
      </c>
      <c r="AI449" s="14">
        <v>0.405330599765444</v>
      </c>
      <c r="AJ449" s="14"/>
      <c r="AK449" s="14">
        <v>0.184441943322216</v>
      </c>
      <c r="AL449" s="14">
        <v>0.25077678724951002</v>
      </c>
      <c r="AM449" s="14">
        <v>0.26893004799160702</v>
      </c>
      <c r="AN449" s="14">
        <v>0.28566463294004901</v>
      </c>
      <c r="AO449" s="14"/>
      <c r="AP449" s="14">
        <v>0.21660891762477799</v>
      </c>
      <c r="AQ449" s="14">
        <v>0.25478014323053999</v>
      </c>
      <c r="AR449" s="14">
        <v>0.254708573909671</v>
      </c>
      <c r="AS449" s="14"/>
      <c r="AT449" s="14">
        <v>0.215671157741886</v>
      </c>
      <c r="AU449" s="14">
        <v>0.31714553722903799</v>
      </c>
      <c r="AV449" s="14"/>
      <c r="AW449" s="14">
        <v>0.26048187519960903</v>
      </c>
      <c r="AX449" s="14">
        <v>0.298577487717965</v>
      </c>
      <c r="AY449" s="14"/>
      <c r="AZ449" s="14">
        <v>0.27680809699566</v>
      </c>
      <c r="BA449" s="14">
        <v>0.29107728227933799</v>
      </c>
    </row>
    <row r="450" spans="2:53" x14ac:dyDescent="0.35">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2:53" x14ac:dyDescent="0.35">
      <c r="B451" s="6" t="s">
        <v>292</v>
      </c>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2:53" x14ac:dyDescent="0.35">
      <c r="B452" s="24" t="s">
        <v>293</v>
      </c>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2:53" x14ac:dyDescent="0.35">
      <c r="B453" t="s">
        <v>283</v>
      </c>
      <c r="C453" s="14">
        <v>0.10667211518086001</v>
      </c>
      <c r="D453" s="14">
        <v>0.13251374686825901</v>
      </c>
      <c r="E453" s="14">
        <v>8.2058957190096302E-2</v>
      </c>
      <c r="F453" s="14"/>
      <c r="G453" s="14">
        <v>0.195182737555084</v>
      </c>
      <c r="H453" s="14">
        <v>0.15585398378995799</v>
      </c>
      <c r="I453" s="14">
        <v>0.11338829866092</v>
      </c>
      <c r="J453" s="14">
        <v>7.8084283536844296E-2</v>
      </c>
      <c r="K453" s="14">
        <v>7.5045900136165605E-2</v>
      </c>
      <c r="L453" s="14">
        <v>4.4698447803962198E-2</v>
      </c>
      <c r="M453" s="14"/>
      <c r="N453" s="14">
        <v>0.123152587258647</v>
      </c>
      <c r="O453" s="14">
        <v>8.6520082002247006E-2</v>
      </c>
      <c r="P453" s="14">
        <v>0.103307947607635</v>
      </c>
      <c r="Q453" s="14">
        <v>0.10716664914980301</v>
      </c>
      <c r="R453" s="14"/>
      <c r="S453" s="14">
        <v>0.127001644419591</v>
      </c>
      <c r="T453" s="14">
        <v>8.4574011901723201E-2</v>
      </c>
      <c r="U453" s="14">
        <v>0.14184046624254501</v>
      </c>
      <c r="V453" s="14">
        <v>0.11942157860884101</v>
      </c>
      <c r="W453" s="14">
        <v>7.6677119866209106E-2</v>
      </c>
      <c r="X453" s="14">
        <v>0.12701884064115199</v>
      </c>
      <c r="Y453" s="14">
        <v>0.112100416677299</v>
      </c>
      <c r="Z453" s="14">
        <v>0.14993062487919201</v>
      </c>
      <c r="AA453" s="14">
        <v>8.0612507027226193E-2</v>
      </c>
      <c r="AB453" s="14">
        <v>7.9195618905979995E-2</v>
      </c>
      <c r="AC453" s="14">
        <v>0.118104198146957</v>
      </c>
      <c r="AD453" s="14">
        <v>6.8179956568575201E-2</v>
      </c>
      <c r="AE453" s="14"/>
      <c r="AF453" s="14">
        <v>7.8551834490863004E-2</v>
      </c>
      <c r="AG453" s="14">
        <v>0.160237646595209</v>
      </c>
      <c r="AH453" s="14">
        <v>0.110225395763068</v>
      </c>
      <c r="AI453" s="14">
        <v>8.7744234808426497E-2</v>
      </c>
      <c r="AJ453" s="14"/>
      <c r="AK453" s="14">
        <v>0.102630100860178</v>
      </c>
      <c r="AL453" s="14">
        <v>0.12689683832367299</v>
      </c>
      <c r="AM453" s="14">
        <v>0.119978760428749</v>
      </c>
      <c r="AN453" s="14">
        <v>0.113509191785576</v>
      </c>
      <c r="AO453" s="14"/>
      <c r="AP453" s="14">
        <v>9.7277536005323101E-2</v>
      </c>
      <c r="AQ453" s="14">
        <v>0.14971965558043601</v>
      </c>
      <c r="AR453" s="14">
        <v>9.4661257889111103E-2</v>
      </c>
      <c r="AS453" s="14"/>
      <c r="AT453" s="14">
        <v>0.14719026782651801</v>
      </c>
      <c r="AU453" s="14">
        <v>8.3019842058601301E-2</v>
      </c>
      <c r="AV453" s="14"/>
      <c r="AW453" s="14">
        <v>0.114736849118802</v>
      </c>
      <c r="AX453" s="14">
        <v>0.10667501620113599</v>
      </c>
      <c r="AY453" s="14"/>
      <c r="AZ453" s="14">
        <v>7.8922680944384205E-2</v>
      </c>
      <c r="BA453" s="14">
        <v>0.13041287842756799</v>
      </c>
    </row>
    <row r="454" spans="2:53" x14ac:dyDescent="0.35">
      <c r="B454" t="s">
        <v>284</v>
      </c>
      <c r="C454" s="14">
        <v>0.55363394223119</v>
      </c>
      <c r="D454" s="14">
        <v>0.55708694716205198</v>
      </c>
      <c r="E454" s="14">
        <v>0.54947055791463495</v>
      </c>
      <c r="F454" s="14"/>
      <c r="G454" s="14">
        <v>0.473539910946981</v>
      </c>
      <c r="H454" s="14">
        <v>0.50696163047749898</v>
      </c>
      <c r="I454" s="14">
        <v>0.53244574249282794</v>
      </c>
      <c r="J454" s="14">
        <v>0.58110558206775997</v>
      </c>
      <c r="K454" s="14">
        <v>0.64130309460703505</v>
      </c>
      <c r="L454" s="14">
        <v>0.58319799599300803</v>
      </c>
      <c r="M454" s="14"/>
      <c r="N454" s="14">
        <v>0.60960059911348896</v>
      </c>
      <c r="O454" s="14">
        <v>0.55914233455691298</v>
      </c>
      <c r="P454" s="14">
        <v>0.54198794029619901</v>
      </c>
      <c r="Q454" s="14">
        <v>0.50124770824838805</v>
      </c>
      <c r="R454" s="14"/>
      <c r="S454" s="14">
        <v>0.53908725605233299</v>
      </c>
      <c r="T454" s="14">
        <v>0.59968702987654299</v>
      </c>
      <c r="U454" s="14">
        <v>0.49729660681553001</v>
      </c>
      <c r="V454" s="14">
        <v>0.56475491549039303</v>
      </c>
      <c r="W454" s="14">
        <v>0.61238626844094302</v>
      </c>
      <c r="X454" s="14">
        <v>0.54289931960305804</v>
      </c>
      <c r="Y454" s="14">
        <v>0.55767257413764004</v>
      </c>
      <c r="Z454" s="14">
        <v>0.59532833079504599</v>
      </c>
      <c r="AA454" s="14">
        <v>0.56260257085237897</v>
      </c>
      <c r="AB454" s="14">
        <v>0.50917223016838697</v>
      </c>
      <c r="AC454" s="14">
        <v>0.54010555251648196</v>
      </c>
      <c r="AD454" s="14">
        <v>0.48713492310201301</v>
      </c>
      <c r="AE454" s="14"/>
      <c r="AF454" s="14">
        <v>0.64364569530600602</v>
      </c>
      <c r="AG454" s="14">
        <v>0.53995967320647797</v>
      </c>
      <c r="AH454" s="14">
        <v>0.52071480087962296</v>
      </c>
      <c r="AI454" s="14">
        <v>0.44641504043082397</v>
      </c>
      <c r="AJ454" s="14"/>
      <c r="AK454" s="14">
        <v>0.62919760721471296</v>
      </c>
      <c r="AL454" s="14">
        <v>0.55962895469047502</v>
      </c>
      <c r="AM454" s="14">
        <v>0.546129266608121</v>
      </c>
      <c r="AN454" s="14">
        <v>0.52121261079055903</v>
      </c>
      <c r="AO454" s="14"/>
      <c r="AP454" s="14">
        <v>0.62553629640737796</v>
      </c>
      <c r="AQ454" s="14">
        <v>0.56635813309444905</v>
      </c>
      <c r="AR454" s="14">
        <v>0.57544422954395502</v>
      </c>
      <c r="AS454" s="14"/>
      <c r="AT454" s="14">
        <v>0.61873549111821102</v>
      </c>
      <c r="AU454" s="14">
        <v>0.52672538387023804</v>
      </c>
      <c r="AV454" s="14"/>
      <c r="AW454" s="14">
        <v>0.60129485112367598</v>
      </c>
      <c r="AX454" s="14">
        <v>0.46402145987121501</v>
      </c>
      <c r="AY454" s="14"/>
      <c r="AZ454" s="14">
        <v>0.57701288837264797</v>
      </c>
      <c r="BA454" s="14">
        <v>0.53363230830337705</v>
      </c>
    </row>
    <row r="455" spans="2:53" x14ac:dyDescent="0.35">
      <c r="B455" t="s">
        <v>71</v>
      </c>
      <c r="C455" s="14">
        <v>0.33969394258794999</v>
      </c>
      <c r="D455" s="14">
        <v>0.31039930596968901</v>
      </c>
      <c r="E455" s="14">
        <v>0.36847048489526901</v>
      </c>
      <c r="F455" s="14"/>
      <c r="G455" s="14">
        <v>0.33127735149793602</v>
      </c>
      <c r="H455" s="14">
        <v>0.337184385732543</v>
      </c>
      <c r="I455" s="14">
        <v>0.35416595884625202</v>
      </c>
      <c r="J455" s="14">
        <v>0.34081013439539498</v>
      </c>
      <c r="K455" s="14">
        <v>0.28365100525679898</v>
      </c>
      <c r="L455" s="14">
        <v>0.37210355620302898</v>
      </c>
      <c r="M455" s="14"/>
      <c r="N455" s="14">
        <v>0.26724681362786401</v>
      </c>
      <c r="O455" s="14">
        <v>0.35433758344083999</v>
      </c>
      <c r="P455" s="14">
        <v>0.35470411209616598</v>
      </c>
      <c r="Q455" s="14">
        <v>0.391585642601809</v>
      </c>
      <c r="R455" s="14"/>
      <c r="S455" s="14">
        <v>0.33391109952807602</v>
      </c>
      <c r="T455" s="14">
        <v>0.31573895822173298</v>
      </c>
      <c r="U455" s="14">
        <v>0.36086292694192601</v>
      </c>
      <c r="V455" s="14">
        <v>0.31582350590076602</v>
      </c>
      <c r="W455" s="14">
        <v>0.31093661169284798</v>
      </c>
      <c r="X455" s="14">
        <v>0.33008183975578997</v>
      </c>
      <c r="Y455" s="14">
        <v>0.33022700918506098</v>
      </c>
      <c r="Z455" s="14">
        <v>0.254741044325762</v>
      </c>
      <c r="AA455" s="14">
        <v>0.35678492212039498</v>
      </c>
      <c r="AB455" s="14">
        <v>0.41163215092563299</v>
      </c>
      <c r="AC455" s="14">
        <v>0.34179024933656099</v>
      </c>
      <c r="AD455" s="14">
        <v>0.44468512032941199</v>
      </c>
      <c r="AE455" s="14"/>
      <c r="AF455" s="14">
        <v>0.27780247020313098</v>
      </c>
      <c r="AG455" s="14">
        <v>0.29980268019831302</v>
      </c>
      <c r="AH455" s="14">
        <v>0.36905980335730898</v>
      </c>
      <c r="AI455" s="14">
        <v>0.46584072476075</v>
      </c>
      <c r="AJ455" s="14"/>
      <c r="AK455" s="14">
        <v>0.268172291925109</v>
      </c>
      <c r="AL455" s="14">
        <v>0.31347420698585099</v>
      </c>
      <c r="AM455" s="14">
        <v>0.33389197296313</v>
      </c>
      <c r="AN455" s="14">
        <v>0.36527819742386503</v>
      </c>
      <c r="AO455" s="14"/>
      <c r="AP455" s="14">
        <v>0.27718616758729903</v>
      </c>
      <c r="AQ455" s="14">
        <v>0.28392221132511503</v>
      </c>
      <c r="AR455" s="14">
        <v>0.32989451256693297</v>
      </c>
      <c r="AS455" s="14"/>
      <c r="AT455" s="14">
        <v>0.234074241055271</v>
      </c>
      <c r="AU455" s="14">
        <v>0.39025477407116099</v>
      </c>
      <c r="AV455" s="14"/>
      <c r="AW455" s="14">
        <v>0.28396829975752202</v>
      </c>
      <c r="AX455" s="14">
        <v>0.42930352392764798</v>
      </c>
      <c r="AY455" s="14"/>
      <c r="AZ455" s="14">
        <v>0.34406443068296799</v>
      </c>
      <c r="BA455" s="14">
        <v>0.33595481326905402</v>
      </c>
    </row>
    <row r="456" spans="2:53" x14ac:dyDescent="0.35">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2:53" x14ac:dyDescent="0.35">
      <c r="B457" s="6" t="s">
        <v>299</v>
      </c>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2:53" x14ac:dyDescent="0.35">
      <c r="B458" s="24" t="s">
        <v>78</v>
      </c>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2:53" x14ac:dyDescent="0.35">
      <c r="B459" t="s">
        <v>294</v>
      </c>
      <c r="C459" s="14">
        <v>0.177623527139983</v>
      </c>
      <c r="D459" s="14">
        <v>0.185911449778416</v>
      </c>
      <c r="E459" s="14">
        <v>0.16924972313373801</v>
      </c>
      <c r="F459" s="14"/>
      <c r="G459" s="14">
        <v>0.122148488341359</v>
      </c>
      <c r="H459" s="14">
        <v>0.19735531578993401</v>
      </c>
      <c r="I459" s="14">
        <v>0.20056557921776799</v>
      </c>
      <c r="J459" s="14">
        <v>0.18650256535078999</v>
      </c>
      <c r="K459" s="14">
        <v>0.18524291207816199</v>
      </c>
      <c r="L459" s="14">
        <v>0.167335420824366</v>
      </c>
      <c r="M459" s="14"/>
      <c r="N459" s="14">
        <v>0.23349803283880899</v>
      </c>
      <c r="O459" s="14">
        <v>0.16025479005983501</v>
      </c>
      <c r="P459" s="14">
        <v>0.17845640049235001</v>
      </c>
      <c r="Q459" s="14">
        <v>0.126798125802282</v>
      </c>
      <c r="R459" s="14"/>
      <c r="S459" s="14">
        <v>0.192962796350062</v>
      </c>
      <c r="T459" s="14">
        <v>0.17126096568209401</v>
      </c>
      <c r="U459" s="14">
        <v>0.148746409979501</v>
      </c>
      <c r="V459" s="14">
        <v>0.190250481886832</v>
      </c>
      <c r="W459" s="14">
        <v>0.21291241831545599</v>
      </c>
      <c r="X459" s="14">
        <v>0.200241683208147</v>
      </c>
      <c r="Y459" s="14">
        <v>0.183629770786959</v>
      </c>
      <c r="Z459" s="14">
        <v>0.216949318252841</v>
      </c>
      <c r="AA459" s="14">
        <v>0.15783759405396799</v>
      </c>
      <c r="AB459" s="14">
        <v>0.12541503080606101</v>
      </c>
      <c r="AC459" s="14">
        <v>0.180185051114159</v>
      </c>
      <c r="AD459" s="14">
        <v>0.17899954908396901</v>
      </c>
      <c r="AE459" s="14"/>
      <c r="AF459" s="14">
        <v>0.237414423317757</v>
      </c>
      <c r="AG459" s="14">
        <v>0.162815829167401</v>
      </c>
      <c r="AH459" s="14">
        <v>0.13072240283922401</v>
      </c>
      <c r="AI459" s="14">
        <v>0.154277651223278</v>
      </c>
      <c r="AJ459" s="14"/>
      <c r="AK459" s="14">
        <v>0.23893920456818099</v>
      </c>
      <c r="AL459" s="14">
        <v>0.161975262577846</v>
      </c>
      <c r="AM459" s="14">
        <v>0.204864664432373</v>
      </c>
      <c r="AN459" s="14">
        <v>0.14537036223410901</v>
      </c>
      <c r="AO459" s="14"/>
      <c r="AP459" s="14">
        <v>0.24278083706943601</v>
      </c>
      <c r="AQ459" s="14">
        <v>0.17849893567827901</v>
      </c>
      <c r="AR459" s="14">
        <v>0.20680041438406699</v>
      </c>
      <c r="AS459" s="14"/>
      <c r="AT459" s="14">
        <v>0.297184841175679</v>
      </c>
      <c r="AU459" s="14">
        <v>0.118140800012889</v>
      </c>
      <c r="AV459" s="14"/>
      <c r="AW459" s="14">
        <v>0.23130394994801801</v>
      </c>
      <c r="AX459" s="14">
        <v>4.7687007526175697E-2</v>
      </c>
      <c r="AY459" s="14"/>
      <c r="AZ459" s="14">
        <v>0.19889994083794901</v>
      </c>
      <c r="BA459" s="14">
        <v>0.15959615006448699</v>
      </c>
    </row>
    <row r="460" spans="2:53" x14ac:dyDescent="0.35">
      <c r="B460" t="s">
        <v>295</v>
      </c>
      <c r="C460" s="14">
        <v>0.40461001806409502</v>
      </c>
      <c r="D460" s="14">
        <v>0.42056864264597099</v>
      </c>
      <c r="E460" s="14">
        <v>0.39061257099737701</v>
      </c>
      <c r="F460" s="14"/>
      <c r="G460" s="14">
        <v>0.45669491374242199</v>
      </c>
      <c r="H460" s="14">
        <v>0.42629608249216899</v>
      </c>
      <c r="I460" s="14">
        <v>0.41130572818901601</v>
      </c>
      <c r="J460" s="14">
        <v>0.36696832051418499</v>
      </c>
      <c r="K460" s="14">
        <v>0.38103408170109798</v>
      </c>
      <c r="L460" s="14">
        <v>0.39342919887851402</v>
      </c>
      <c r="M460" s="14"/>
      <c r="N460" s="14">
        <v>0.43969995362547598</v>
      </c>
      <c r="O460" s="14">
        <v>0.400233022322736</v>
      </c>
      <c r="P460" s="14">
        <v>0.40280471564130998</v>
      </c>
      <c r="Q460" s="14">
        <v>0.37830087449120497</v>
      </c>
      <c r="R460" s="14"/>
      <c r="S460" s="14">
        <v>0.44612363523444798</v>
      </c>
      <c r="T460" s="14">
        <v>0.39878037037144698</v>
      </c>
      <c r="U460" s="14">
        <v>0.43582584298237698</v>
      </c>
      <c r="V460" s="14">
        <v>0.38620345597535</v>
      </c>
      <c r="W460" s="14">
        <v>0.449783837840181</v>
      </c>
      <c r="X460" s="14">
        <v>0.41980642413393698</v>
      </c>
      <c r="Y460" s="14">
        <v>0.35276437540964101</v>
      </c>
      <c r="Z460" s="14">
        <v>0.40774510475406001</v>
      </c>
      <c r="AA460" s="14">
        <v>0.42547476234128501</v>
      </c>
      <c r="AB460" s="14">
        <v>0.32588127150907997</v>
      </c>
      <c r="AC460" s="14">
        <v>0.39237793516095099</v>
      </c>
      <c r="AD460" s="14">
        <v>0.37086738998808999</v>
      </c>
      <c r="AE460" s="14"/>
      <c r="AF460" s="14">
        <v>0.44948869618500198</v>
      </c>
      <c r="AG460" s="14">
        <v>0.452291595579428</v>
      </c>
      <c r="AH460" s="14">
        <v>0.40769332737786101</v>
      </c>
      <c r="AI460" s="14">
        <v>0.32022400135915702</v>
      </c>
      <c r="AJ460" s="14"/>
      <c r="AK460" s="14">
        <v>0.46242456041602498</v>
      </c>
      <c r="AL460" s="14">
        <v>0.433856783340624</v>
      </c>
      <c r="AM460" s="14">
        <v>0.46256382872686802</v>
      </c>
      <c r="AN460" s="14">
        <v>0.37231226551947599</v>
      </c>
      <c r="AO460" s="14"/>
      <c r="AP460" s="14">
        <v>0.45919934945608598</v>
      </c>
      <c r="AQ460" s="14">
        <v>0.45412351968951298</v>
      </c>
      <c r="AR460" s="14">
        <v>0.44833161906362901</v>
      </c>
      <c r="AS460" s="14"/>
      <c r="AT460" s="14">
        <v>0.50144995462665698</v>
      </c>
      <c r="AU460" s="14">
        <v>0.35756106933239901</v>
      </c>
      <c r="AV460" s="14"/>
      <c r="AW460" s="14">
        <v>0.48881366636783602</v>
      </c>
      <c r="AX460" s="14">
        <v>0.18719124670311099</v>
      </c>
      <c r="AY460" s="14"/>
      <c r="AZ460" s="14">
        <v>0.40861443155228</v>
      </c>
      <c r="BA460" s="14">
        <v>0.40121710265351501</v>
      </c>
    </row>
    <row r="461" spans="2:53" x14ac:dyDescent="0.35">
      <c r="B461" t="s">
        <v>296</v>
      </c>
      <c r="C461" s="14">
        <v>0.29285549711234998</v>
      </c>
      <c r="D461" s="14">
        <v>0.28736417845232298</v>
      </c>
      <c r="E461" s="14">
        <v>0.29740398445730998</v>
      </c>
      <c r="F461" s="14"/>
      <c r="G461" s="14">
        <v>0.31651448716235298</v>
      </c>
      <c r="H461" s="14">
        <v>0.24164945675278901</v>
      </c>
      <c r="I461" s="14">
        <v>0.266303560027985</v>
      </c>
      <c r="J461" s="14">
        <v>0.31604981814323002</v>
      </c>
      <c r="K461" s="14">
        <v>0.29192996848171099</v>
      </c>
      <c r="L461" s="14">
        <v>0.32227058773202999</v>
      </c>
      <c r="M461" s="14"/>
      <c r="N461" s="14">
        <v>0.23613842856056</v>
      </c>
      <c r="O461" s="14">
        <v>0.31944256613736599</v>
      </c>
      <c r="P461" s="14">
        <v>0.30280447385422099</v>
      </c>
      <c r="Q461" s="14">
        <v>0.321173044207818</v>
      </c>
      <c r="R461" s="14"/>
      <c r="S461" s="14">
        <v>0.24783580045794401</v>
      </c>
      <c r="T461" s="14">
        <v>0.32833179913987098</v>
      </c>
      <c r="U461" s="14">
        <v>0.29917299912477402</v>
      </c>
      <c r="V461" s="14">
        <v>0.34479200095408602</v>
      </c>
      <c r="W461" s="14">
        <v>0.21197072765722699</v>
      </c>
      <c r="X461" s="14">
        <v>0.27564757558046599</v>
      </c>
      <c r="Y461" s="14">
        <v>0.266968025543595</v>
      </c>
      <c r="Z461" s="14">
        <v>0.25039140066889898</v>
      </c>
      <c r="AA461" s="14">
        <v>0.28735027577384298</v>
      </c>
      <c r="AB461" s="14">
        <v>0.37942616583524802</v>
      </c>
      <c r="AC461" s="14">
        <v>0.27913498611704202</v>
      </c>
      <c r="AD461" s="14">
        <v>0.32666439046542001</v>
      </c>
      <c r="AE461" s="14"/>
      <c r="AF461" s="14">
        <v>0.2390058049463</v>
      </c>
      <c r="AG461" s="14">
        <v>0.23183601665050199</v>
      </c>
      <c r="AH461" s="14">
        <v>0.32606697913655502</v>
      </c>
      <c r="AI461" s="14">
        <v>0.415915649672641</v>
      </c>
      <c r="AJ461" s="14"/>
      <c r="AK461" s="14">
        <v>0.251212746656852</v>
      </c>
      <c r="AL461" s="14">
        <v>0.27160733632099499</v>
      </c>
      <c r="AM461" s="14">
        <v>0.23812609332490001</v>
      </c>
      <c r="AN461" s="14">
        <v>0.30078285177640302</v>
      </c>
      <c r="AO461" s="14"/>
      <c r="AP461" s="14">
        <v>0.25171892318150602</v>
      </c>
      <c r="AQ461" s="14">
        <v>0.25368169086216702</v>
      </c>
      <c r="AR461" s="14">
        <v>0.24043257024621001</v>
      </c>
      <c r="AS461" s="14"/>
      <c r="AT461" s="14">
        <v>0.145085298362048</v>
      </c>
      <c r="AU461" s="14">
        <v>0.36703658142312201</v>
      </c>
      <c r="AV461" s="14"/>
      <c r="AW461" s="14">
        <v>0.217090965096147</v>
      </c>
      <c r="AX461" s="14">
        <v>0.44669517867861203</v>
      </c>
      <c r="AY461" s="14"/>
      <c r="AZ461" s="14">
        <v>0.296409608843688</v>
      </c>
      <c r="BA461" s="14">
        <v>0.28984411966599999</v>
      </c>
    </row>
    <row r="462" spans="2:53" x14ac:dyDescent="0.35">
      <c r="B462" t="s">
        <v>297</v>
      </c>
      <c r="C462" s="14">
        <v>6.1773614922350201E-2</v>
      </c>
      <c r="D462" s="14">
        <v>6.05096540879351E-2</v>
      </c>
      <c r="E462" s="14">
        <v>6.3252511022416802E-2</v>
      </c>
      <c r="F462" s="14"/>
      <c r="G462" s="14">
        <v>6.3117930386537499E-2</v>
      </c>
      <c r="H462" s="14">
        <v>6.36766508175685E-2</v>
      </c>
      <c r="I462" s="14">
        <v>5.0149183355062903E-2</v>
      </c>
      <c r="J462" s="14">
        <v>6.2198228648190801E-2</v>
      </c>
      <c r="K462" s="14">
        <v>6.1797915940223103E-2</v>
      </c>
      <c r="L462" s="14">
        <v>6.8416072224191798E-2</v>
      </c>
      <c r="M462" s="14"/>
      <c r="N462" s="14">
        <v>4.96103906786583E-2</v>
      </c>
      <c r="O462" s="14">
        <v>6.5626884338491301E-2</v>
      </c>
      <c r="P462" s="14">
        <v>5.00046938109329E-2</v>
      </c>
      <c r="Q462" s="14">
        <v>7.8956601500433904E-2</v>
      </c>
      <c r="R462" s="14"/>
      <c r="S462" s="14">
        <v>5.9561225005801299E-2</v>
      </c>
      <c r="T462" s="14">
        <v>5.8464675973086001E-2</v>
      </c>
      <c r="U462" s="14">
        <v>5.8458437668261899E-2</v>
      </c>
      <c r="V462" s="14">
        <v>2.07501831977174E-2</v>
      </c>
      <c r="W462" s="14">
        <v>7.1907650525796202E-2</v>
      </c>
      <c r="X462" s="14">
        <v>4.2184499867086798E-2</v>
      </c>
      <c r="Y462" s="14">
        <v>9.8630820219052007E-2</v>
      </c>
      <c r="Z462" s="14">
        <v>4.3613652314489403E-2</v>
      </c>
      <c r="AA462" s="14">
        <v>7.9374584855712402E-2</v>
      </c>
      <c r="AB462" s="14">
        <v>9.3058338676910907E-2</v>
      </c>
      <c r="AC462" s="14">
        <v>3.6426627745830401E-2</v>
      </c>
      <c r="AD462" s="14">
        <v>6.3281405963591802E-2</v>
      </c>
      <c r="AE462" s="14"/>
      <c r="AF462" s="14">
        <v>4.0496203950868503E-2</v>
      </c>
      <c r="AG462" s="14">
        <v>8.28770183535463E-2</v>
      </c>
      <c r="AH462" s="14">
        <v>7.9943437742693094E-2</v>
      </c>
      <c r="AI462" s="14">
        <v>3.0716231473501901E-2</v>
      </c>
      <c r="AJ462" s="14"/>
      <c r="AK462" s="14">
        <v>2.2356020899871602E-2</v>
      </c>
      <c r="AL462" s="14">
        <v>7.5531082978565395E-2</v>
      </c>
      <c r="AM462" s="14">
        <v>5.2158796898697499E-2</v>
      </c>
      <c r="AN462" s="14">
        <v>0.10218751372177499</v>
      </c>
      <c r="AO462" s="14"/>
      <c r="AP462" s="14">
        <v>2.4551941250726999E-2</v>
      </c>
      <c r="AQ462" s="14">
        <v>7.1549560281408298E-2</v>
      </c>
      <c r="AR462" s="14">
        <v>5.3882589000918801E-2</v>
      </c>
      <c r="AS462" s="14"/>
      <c r="AT462" s="14">
        <v>3.6064505106724001E-2</v>
      </c>
      <c r="AU462" s="14">
        <v>7.5338491220101306E-2</v>
      </c>
      <c r="AV462" s="14"/>
      <c r="AW462" s="14">
        <v>4.0187073511080099E-2</v>
      </c>
      <c r="AX462" s="14">
        <v>0.126823477883861</v>
      </c>
      <c r="AY462" s="14"/>
      <c r="AZ462" s="14">
        <v>5.9346215998902697E-2</v>
      </c>
      <c r="BA462" s="14">
        <v>6.3830335398218099E-2</v>
      </c>
    </row>
    <row r="463" spans="2:53" x14ac:dyDescent="0.35">
      <c r="B463" t="s">
        <v>298</v>
      </c>
      <c r="C463" s="14">
        <v>2.4917391488501701E-2</v>
      </c>
      <c r="D463" s="14">
        <v>2.5863385170717498E-2</v>
      </c>
      <c r="E463" s="14">
        <v>2.30941104586606E-2</v>
      </c>
      <c r="F463" s="14"/>
      <c r="G463" s="14">
        <v>1.36482659810972E-2</v>
      </c>
      <c r="H463" s="14">
        <v>1.9769473173237399E-2</v>
      </c>
      <c r="I463" s="14">
        <v>3.2898568743129797E-2</v>
      </c>
      <c r="J463" s="14">
        <v>3.7900827171045301E-2</v>
      </c>
      <c r="K463" s="14">
        <v>3.1894330296004497E-2</v>
      </c>
      <c r="L463" s="14">
        <v>1.48436706584516E-2</v>
      </c>
      <c r="M463" s="14"/>
      <c r="N463" s="14">
        <v>2.4123509898298E-2</v>
      </c>
      <c r="O463" s="14">
        <v>3.7837725471756997E-2</v>
      </c>
      <c r="P463" s="14">
        <v>1.5003617541048399E-2</v>
      </c>
      <c r="Q463" s="14">
        <v>2.1486017479102001E-2</v>
      </c>
      <c r="R463" s="14"/>
      <c r="S463" s="14">
        <v>2.5750567804401499E-2</v>
      </c>
      <c r="T463" s="14">
        <v>1.09229508167984E-2</v>
      </c>
      <c r="U463" s="14">
        <v>2.2925393150544301E-2</v>
      </c>
      <c r="V463" s="14">
        <v>1.5865344527112801E-2</v>
      </c>
      <c r="W463" s="14">
        <v>2.5473774898576999E-2</v>
      </c>
      <c r="X463" s="14">
        <v>1.50463996995735E-2</v>
      </c>
      <c r="Y463" s="14">
        <v>4.0123096116476402E-2</v>
      </c>
      <c r="Z463" s="14">
        <v>2.1749899965557699E-2</v>
      </c>
      <c r="AA463" s="14">
        <v>8.6056684268191706E-3</v>
      </c>
      <c r="AB463" s="14">
        <v>4.94911622392065E-2</v>
      </c>
      <c r="AC463" s="14">
        <v>5.6234878263491203E-2</v>
      </c>
      <c r="AD463" s="14">
        <v>3.9645974525861299E-2</v>
      </c>
      <c r="AE463" s="14"/>
      <c r="AF463" s="14">
        <v>2.94815076047359E-3</v>
      </c>
      <c r="AG463" s="14">
        <v>3.6719386845766797E-2</v>
      </c>
      <c r="AH463" s="14">
        <v>3.52879497189982E-2</v>
      </c>
      <c r="AI463" s="14">
        <v>3.1042039732121302E-2</v>
      </c>
      <c r="AJ463" s="14"/>
      <c r="AK463" s="14">
        <v>2.4592402925314501E-3</v>
      </c>
      <c r="AL463" s="14">
        <v>3.37798401129231E-2</v>
      </c>
      <c r="AM463" s="14">
        <v>1.88910927170216E-2</v>
      </c>
      <c r="AN463" s="14">
        <v>2.55127091599716E-2</v>
      </c>
      <c r="AO463" s="14"/>
      <c r="AP463" s="14">
        <v>2.6858937107679102E-3</v>
      </c>
      <c r="AQ463" s="14">
        <v>2.2129325614237499E-2</v>
      </c>
      <c r="AR463" s="14">
        <v>2.2137141453962901E-2</v>
      </c>
      <c r="AS463" s="14"/>
      <c r="AT463" s="14">
        <v>1.2655893534992E-2</v>
      </c>
      <c r="AU463" s="14">
        <v>3.02400502916957E-2</v>
      </c>
      <c r="AV463" s="14"/>
      <c r="AW463" s="14">
        <v>8.1457333109499694E-3</v>
      </c>
      <c r="AX463" s="14">
        <v>0.113987010711649</v>
      </c>
      <c r="AY463" s="14"/>
      <c r="AZ463" s="14">
        <v>1.8522919896799901E-2</v>
      </c>
      <c r="BA463" s="14">
        <v>3.0335388723307499E-2</v>
      </c>
    </row>
    <row r="464" spans="2:53" x14ac:dyDescent="0.35">
      <c r="B464" t="s">
        <v>71</v>
      </c>
      <c r="C464" s="14">
        <v>3.8219951272719703E-2</v>
      </c>
      <c r="D464" s="14">
        <v>1.97826898646375E-2</v>
      </c>
      <c r="E464" s="14">
        <v>5.6387099930497897E-2</v>
      </c>
      <c r="F464" s="14"/>
      <c r="G464" s="14">
        <v>2.7875914386230799E-2</v>
      </c>
      <c r="H464" s="14">
        <v>5.1253020974302302E-2</v>
      </c>
      <c r="I464" s="14">
        <v>3.8777380467038602E-2</v>
      </c>
      <c r="J464" s="14">
        <v>3.0380240172559001E-2</v>
      </c>
      <c r="K464" s="14">
        <v>4.81007915028017E-2</v>
      </c>
      <c r="L464" s="14">
        <v>3.37050496824466E-2</v>
      </c>
      <c r="M464" s="14"/>
      <c r="N464" s="14">
        <v>1.6929684398198599E-2</v>
      </c>
      <c r="O464" s="14">
        <v>1.6605011669814901E-2</v>
      </c>
      <c r="P464" s="14">
        <v>5.0926098660138898E-2</v>
      </c>
      <c r="Q464" s="14">
        <v>7.3285336519158306E-2</v>
      </c>
      <c r="R464" s="14"/>
      <c r="S464" s="14">
        <v>2.7765975147343101E-2</v>
      </c>
      <c r="T464" s="14">
        <v>3.2239238016702802E-2</v>
      </c>
      <c r="U464" s="14">
        <v>3.4870917094540897E-2</v>
      </c>
      <c r="V464" s="14">
        <v>4.2138533458900597E-2</v>
      </c>
      <c r="W464" s="14">
        <v>2.7951590762763E-2</v>
      </c>
      <c r="X464" s="14">
        <v>4.7073417510790298E-2</v>
      </c>
      <c r="Y464" s="14">
        <v>5.7883911924277102E-2</v>
      </c>
      <c r="Z464" s="14">
        <v>5.9550624044153802E-2</v>
      </c>
      <c r="AA464" s="14">
        <v>4.1357114548372702E-2</v>
      </c>
      <c r="AB464" s="14">
        <v>2.6728030933493099E-2</v>
      </c>
      <c r="AC464" s="14">
        <v>5.56405215985269E-2</v>
      </c>
      <c r="AD464" s="14">
        <v>2.0541289973068699E-2</v>
      </c>
      <c r="AE464" s="14"/>
      <c r="AF464" s="14">
        <v>3.0646720839599E-2</v>
      </c>
      <c r="AG464" s="14">
        <v>3.3460153403356598E-2</v>
      </c>
      <c r="AH464" s="14">
        <v>2.02859031846691E-2</v>
      </c>
      <c r="AI464" s="14">
        <v>4.7824426539300503E-2</v>
      </c>
      <c r="AJ464" s="14"/>
      <c r="AK464" s="14">
        <v>2.2608227166539801E-2</v>
      </c>
      <c r="AL464" s="14">
        <v>2.3249694669046E-2</v>
      </c>
      <c r="AM464" s="14">
        <v>2.3395523900139301E-2</v>
      </c>
      <c r="AN464" s="14">
        <v>5.3834297588266002E-2</v>
      </c>
      <c r="AO464" s="14"/>
      <c r="AP464" s="14">
        <v>1.9063055331476501E-2</v>
      </c>
      <c r="AQ464" s="14">
        <v>2.00169678743948E-2</v>
      </c>
      <c r="AR464" s="14">
        <v>2.8415665851212E-2</v>
      </c>
      <c r="AS464" s="14"/>
      <c r="AT464" s="14">
        <v>7.5595071939005996E-3</v>
      </c>
      <c r="AU464" s="14">
        <v>5.16830077197937E-2</v>
      </c>
      <c r="AV464" s="14"/>
      <c r="AW464" s="14">
        <v>1.44586117659688E-2</v>
      </c>
      <c r="AX464" s="14">
        <v>7.76160784965923E-2</v>
      </c>
      <c r="AY464" s="14"/>
      <c r="AZ464" s="14">
        <v>1.8206882870381701E-2</v>
      </c>
      <c r="BA464" s="14">
        <v>5.5176903494472802E-2</v>
      </c>
    </row>
    <row r="465" spans="2:53" x14ac:dyDescent="0.35">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2:53" x14ac:dyDescent="0.35">
      <c r="B466" s="6" t="s">
        <v>309</v>
      </c>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2:53" x14ac:dyDescent="0.35">
      <c r="B467" s="24" t="s">
        <v>78</v>
      </c>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2:53" x14ac:dyDescent="0.35">
      <c r="B468" t="s">
        <v>300</v>
      </c>
      <c r="C468" s="14">
        <v>0.74041323226693101</v>
      </c>
      <c r="D468" s="14">
        <v>0.72957088786887903</v>
      </c>
      <c r="E468" s="14">
        <v>0.75095886738766404</v>
      </c>
      <c r="F468" s="14"/>
      <c r="G468" s="14">
        <v>0.72109904454422502</v>
      </c>
      <c r="H468" s="14">
        <v>0.66422731988731198</v>
      </c>
      <c r="I468" s="14">
        <v>0.72467310292176901</v>
      </c>
      <c r="J468" s="14">
        <v>0.76303882146109003</v>
      </c>
      <c r="K468" s="14">
        <v>0.78531413351217205</v>
      </c>
      <c r="L468" s="14">
        <v>0.77946251321714</v>
      </c>
      <c r="M468" s="14"/>
      <c r="N468" s="14">
        <v>0.68319081079897304</v>
      </c>
      <c r="O468" s="14">
        <v>0.75343625248153101</v>
      </c>
      <c r="P468" s="14">
        <v>0.76234076056731903</v>
      </c>
      <c r="Q468" s="14">
        <v>0.76654754864026298</v>
      </c>
      <c r="R468" s="14"/>
      <c r="S468" s="14">
        <v>0.69377710978579499</v>
      </c>
      <c r="T468" s="14">
        <v>0.77442922542292403</v>
      </c>
      <c r="U468" s="14">
        <v>0.74161150074025906</v>
      </c>
      <c r="V468" s="14">
        <v>0.72445980082707995</v>
      </c>
      <c r="W468" s="14">
        <v>0.74005244909678702</v>
      </c>
      <c r="X468" s="14">
        <v>0.69810278750957899</v>
      </c>
      <c r="Y468" s="14">
        <v>0.75417033868129602</v>
      </c>
      <c r="Z468" s="14">
        <v>0.70842101340548203</v>
      </c>
      <c r="AA468" s="14">
        <v>0.73269484224345405</v>
      </c>
      <c r="AB468" s="14">
        <v>0.83016164007444504</v>
      </c>
      <c r="AC468" s="14">
        <v>0.747870878386654</v>
      </c>
      <c r="AD468" s="14">
        <v>0.73582492501050301</v>
      </c>
      <c r="AE468" s="14"/>
      <c r="AF468" s="14">
        <v>0.74269549020423198</v>
      </c>
      <c r="AG468" s="14">
        <v>0.692775716401278</v>
      </c>
      <c r="AH468" s="14">
        <v>0.696276383644862</v>
      </c>
      <c r="AI468" s="14">
        <v>0.79139053701668005</v>
      </c>
      <c r="AJ468" s="14"/>
      <c r="AK468" s="14">
        <v>0.71452900467689495</v>
      </c>
      <c r="AL468" s="14">
        <v>0.72392452964148402</v>
      </c>
      <c r="AM468" s="14">
        <v>0.740480455998485</v>
      </c>
      <c r="AN468" s="14">
        <v>0.71252207800835299</v>
      </c>
      <c r="AO468" s="14"/>
      <c r="AP468" s="14">
        <v>0.73376147088709998</v>
      </c>
      <c r="AQ468" s="14">
        <v>0.68966624858660597</v>
      </c>
      <c r="AR468" s="14">
        <v>0.75190465330950595</v>
      </c>
      <c r="AS468" s="14"/>
      <c r="AT468" s="14">
        <v>0.62437276473626202</v>
      </c>
      <c r="AU468" s="14">
        <v>0.80311392633755097</v>
      </c>
      <c r="AV468" s="14"/>
      <c r="AW468" s="14">
        <v>0.729701183302923</v>
      </c>
      <c r="AX468" s="14">
        <v>0.73722981140820998</v>
      </c>
      <c r="AY468" s="14"/>
      <c r="AZ468" s="14">
        <v>0.78969937907647403</v>
      </c>
      <c r="BA468" s="14">
        <v>0.69865337716414699</v>
      </c>
    </row>
    <row r="469" spans="2:53" x14ac:dyDescent="0.35">
      <c r="B469" t="s">
        <v>301</v>
      </c>
      <c r="C469" s="14">
        <v>0.50194497017172801</v>
      </c>
      <c r="D469" s="14">
        <v>0.48967886016495299</v>
      </c>
      <c r="E469" s="14">
        <v>0.51393865035836195</v>
      </c>
      <c r="F469" s="14"/>
      <c r="G469" s="14">
        <v>0.37511528447077702</v>
      </c>
      <c r="H469" s="14">
        <v>0.41832586177236503</v>
      </c>
      <c r="I469" s="14">
        <v>0.41730716831539899</v>
      </c>
      <c r="J469" s="14">
        <v>0.49546374598831899</v>
      </c>
      <c r="K469" s="14">
        <v>0.57361061306265304</v>
      </c>
      <c r="L469" s="14">
        <v>0.67999943595560697</v>
      </c>
      <c r="M469" s="14"/>
      <c r="N469" s="14">
        <v>0.55863741355026497</v>
      </c>
      <c r="O469" s="14">
        <v>0.49984049572898098</v>
      </c>
      <c r="P469" s="14">
        <v>0.48277775160890202</v>
      </c>
      <c r="Q469" s="14">
        <v>0.45982749768999398</v>
      </c>
      <c r="R469" s="14"/>
      <c r="S469" s="14">
        <v>0.54442697235389603</v>
      </c>
      <c r="T469" s="14">
        <v>0.54534880470340696</v>
      </c>
      <c r="U469" s="14">
        <v>0.47872208718797998</v>
      </c>
      <c r="V469" s="14">
        <v>0.53616925742385901</v>
      </c>
      <c r="W469" s="14">
        <v>0.52737937750945396</v>
      </c>
      <c r="X469" s="14">
        <v>0.45800747443386902</v>
      </c>
      <c r="Y469" s="14">
        <v>0.45034496779203698</v>
      </c>
      <c r="Z469" s="14">
        <v>0.43567352022322198</v>
      </c>
      <c r="AA469" s="14">
        <v>0.46859513413471199</v>
      </c>
      <c r="AB469" s="14">
        <v>0.57438389622837804</v>
      </c>
      <c r="AC469" s="14">
        <v>0.44978540599463401</v>
      </c>
      <c r="AD469" s="14">
        <v>0.36422420720744603</v>
      </c>
      <c r="AE469" s="14"/>
      <c r="AF469" s="14">
        <v>0.56765795298103705</v>
      </c>
      <c r="AG469" s="14">
        <v>0.46498428153879101</v>
      </c>
      <c r="AH469" s="14">
        <v>0.58679659111511695</v>
      </c>
      <c r="AI469" s="14">
        <v>0.44818970325931801</v>
      </c>
      <c r="AJ469" s="14"/>
      <c r="AK469" s="14">
        <v>0.58410195744314997</v>
      </c>
      <c r="AL469" s="14">
        <v>0.48244362851943001</v>
      </c>
      <c r="AM469" s="14">
        <v>0.453555531992134</v>
      </c>
      <c r="AN469" s="14">
        <v>0.56028490540843501</v>
      </c>
      <c r="AO469" s="14"/>
      <c r="AP469" s="14">
        <v>0.59061845694932602</v>
      </c>
      <c r="AQ469" s="14">
        <v>0.45312589393876501</v>
      </c>
      <c r="AR469" s="14">
        <v>0.48828840726136102</v>
      </c>
      <c r="AS469" s="14"/>
      <c r="AT469" s="14">
        <v>0.52563075230588197</v>
      </c>
      <c r="AU469" s="14">
        <v>0.49549482151957902</v>
      </c>
      <c r="AV469" s="14"/>
      <c r="AW469" s="14">
        <v>0.51909543691594195</v>
      </c>
      <c r="AX469" s="14">
        <v>0.46783008856102598</v>
      </c>
      <c r="AY469" s="14"/>
      <c r="AZ469" s="14">
        <v>0.54117318582477902</v>
      </c>
      <c r="BA469" s="14">
        <v>0.468707139510253</v>
      </c>
    </row>
    <row r="470" spans="2:53" x14ac:dyDescent="0.35">
      <c r="B470" t="s">
        <v>302</v>
      </c>
      <c r="C470" s="14">
        <v>0.26951375473046402</v>
      </c>
      <c r="D470" s="14">
        <v>0.24093063561813999</v>
      </c>
      <c r="E470" s="14">
        <v>0.29753182211122398</v>
      </c>
      <c r="F470" s="14"/>
      <c r="G470" s="14">
        <v>0.21303183482926299</v>
      </c>
      <c r="H470" s="14">
        <v>0.273202699506575</v>
      </c>
      <c r="I470" s="14">
        <v>0.237404387818689</v>
      </c>
      <c r="J470" s="14">
        <v>0.235742470396262</v>
      </c>
      <c r="K470" s="14">
        <v>0.30041338804770701</v>
      </c>
      <c r="L470" s="14">
        <v>0.33668148603669701</v>
      </c>
      <c r="M470" s="14"/>
      <c r="N470" s="14">
        <v>0.31233252028689101</v>
      </c>
      <c r="O470" s="14">
        <v>0.261024284274469</v>
      </c>
      <c r="P470" s="14">
        <v>0.25276215076696801</v>
      </c>
      <c r="Q470" s="14">
        <v>0.24442993927319501</v>
      </c>
      <c r="R470" s="14"/>
      <c r="S470" s="14">
        <v>0.33275472909964499</v>
      </c>
      <c r="T470" s="14">
        <v>0.27386457822207</v>
      </c>
      <c r="U470" s="14">
        <v>0.216329570572659</v>
      </c>
      <c r="V470" s="14">
        <v>0.30677497318007002</v>
      </c>
      <c r="W470" s="14">
        <v>0.32449530997257497</v>
      </c>
      <c r="X470" s="14">
        <v>0.252727457199245</v>
      </c>
      <c r="Y470" s="14">
        <v>0.16057970958253601</v>
      </c>
      <c r="Z470" s="14">
        <v>0.33044959991374401</v>
      </c>
      <c r="AA470" s="14">
        <v>0.22065786963363401</v>
      </c>
      <c r="AB470" s="14">
        <v>0.23961778733126199</v>
      </c>
      <c r="AC470" s="14">
        <v>0.304682287616653</v>
      </c>
      <c r="AD470" s="14">
        <v>0.32714676942659499</v>
      </c>
      <c r="AE470" s="14"/>
      <c r="AF470" s="14">
        <v>0.31653776973147002</v>
      </c>
      <c r="AG470" s="14">
        <v>0.24664468078063101</v>
      </c>
      <c r="AH470" s="14">
        <v>0.293687094692615</v>
      </c>
      <c r="AI470" s="14">
        <v>0.22391856855765099</v>
      </c>
      <c r="AJ470" s="14"/>
      <c r="AK470" s="14">
        <v>0.33173951164243998</v>
      </c>
      <c r="AL470" s="14">
        <v>0.25302891381014098</v>
      </c>
      <c r="AM470" s="14">
        <v>0.250343481101855</v>
      </c>
      <c r="AN470" s="14">
        <v>0.27582172129883897</v>
      </c>
      <c r="AO470" s="14"/>
      <c r="AP470" s="14">
        <v>0.33581860032977501</v>
      </c>
      <c r="AQ470" s="14">
        <v>0.24954908774533599</v>
      </c>
      <c r="AR470" s="14">
        <v>0.26328482168745199</v>
      </c>
      <c r="AS470" s="14"/>
      <c r="AT470" s="14">
        <v>0.35772498056353302</v>
      </c>
      <c r="AU470" s="14">
        <v>0.22676601955904399</v>
      </c>
      <c r="AV470" s="14"/>
      <c r="AW470" s="14">
        <v>0.30948477636763899</v>
      </c>
      <c r="AX470" s="14">
        <v>0.13491982353241999</v>
      </c>
      <c r="AY470" s="14"/>
      <c r="AZ470" s="14">
        <v>0.293084528254837</v>
      </c>
      <c r="BA470" s="14">
        <v>0.249542380404084</v>
      </c>
    </row>
    <row r="471" spans="2:53" x14ac:dyDescent="0.35">
      <c r="B471" t="s">
        <v>303</v>
      </c>
      <c r="C471" s="14">
        <v>0.22397170684527601</v>
      </c>
      <c r="D471" s="14">
        <v>0.23175506008181801</v>
      </c>
      <c r="E471" s="14">
        <v>0.217249977285985</v>
      </c>
      <c r="F471" s="14"/>
      <c r="G471" s="14">
        <v>0.38951531229368003</v>
      </c>
      <c r="H471" s="14">
        <v>0.28599522686706902</v>
      </c>
      <c r="I471" s="14">
        <v>0.22783604237517199</v>
      </c>
      <c r="J471" s="14">
        <v>0.21693643545035199</v>
      </c>
      <c r="K471" s="14">
        <v>0.139768992101169</v>
      </c>
      <c r="L471" s="14">
        <v>0.12294215325659601</v>
      </c>
      <c r="M471" s="14"/>
      <c r="N471" s="14">
        <v>0.24417398390016801</v>
      </c>
      <c r="O471" s="14">
        <v>0.196886952905234</v>
      </c>
      <c r="P471" s="14">
        <v>0.22012924960363001</v>
      </c>
      <c r="Q471" s="14">
        <v>0.234221283989962</v>
      </c>
      <c r="R471" s="14"/>
      <c r="S471" s="14">
        <v>0.26421901772626299</v>
      </c>
      <c r="T471" s="14">
        <v>0.16318347387966101</v>
      </c>
      <c r="U471" s="14">
        <v>0.176494147813583</v>
      </c>
      <c r="V471" s="14">
        <v>0.245759143821487</v>
      </c>
      <c r="W471" s="14">
        <v>0.287529430116999</v>
      </c>
      <c r="X471" s="14">
        <v>0.24586075424827999</v>
      </c>
      <c r="Y471" s="14">
        <v>0.25678285012441998</v>
      </c>
      <c r="Z471" s="14">
        <v>0.25468489023361701</v>
      </c>
      <c r="AA471" s="14">
        <v>0.20786133293807499</v>
      </c>
      <c r="AB471" s="14">
        <v>0.187528726145365</v>
      </c>
      <c r="AC471" s="14">
        <v>0.14893439742849601</v>
      </c>
      <c r="AD471" s="14">
        <v>0.31215927083575401</v>
      </c>
      <c r="AE471" s="14"/>
      <c r="AF471" s="14">
        <v>0.18817811364501499</v>
      </c>
      <c r="AG471" s="14">
        <v>0.214920268892861</v>
      </c>
      <c r="AH471" s="14">
        <v>0.18085142986708599</v>
      </c>
      <c r="AI471" s="14">
        <v>0.25374467376457699</v>
      </c>
      <c r="AJ471" s="14"/>
      <c r="AK471" s="14">
        <v>0.22071181570715401</v>
      </c>
      <c r="AL471" s="14">
        <v>0.219398391593529</v>
      </c>
      <c r="AM471" s="14">
        <v>0.18531821116410299</v>
      </c>
      <c r="AN471" s="14">
        <v>0.18713258881643599</v>
      </c>
      <c r="AO471" s="14"/>
      <c r="AP471" s="14">
        <v>0.22790551062400799</v>
      </c>
      <c r="AQ471" s="14">
        <v>0.23765736905263199</v>
      </c>
      <c r="AR471" s="14">
        <v>0.203326422678615</v>
      </c>
      <c r="AS471" s="14"/>
      <c r="AT471" s="14">
        <v>0.216519599939585</v>
      </c>
      <c r="AU471" s="14">
        <v>0.22714690311855201</v>
      </c>
      <c r="AV471" s="14"/>
      <c r="AW471" s="14">
        <v>0.26168612703327998</v>
      </c>
      <c r="AX471" s="14">
        <v>0.13624217746263201</v>
      </c>
      <c r="AY471" s="14"/>
      <c r="AZ471" s="14">
        <v>0.226259949189035</v>
      </c>
      <c r="BA471" s="14">
        <v>0.22203289290056499</v>
      </c>
    </row>
    <row r="472" spans="2:53" x14ac:dyDescent="0.35">
      <c r="B472" t="s">
        <v>304</v>
      </c>
      <c r="C472" s="14">
        <v>0.18168718222777</v>
      </c>
      <c r="D472" s="14">
        <v>0.18583722149703699</v>
      </c>
      <c r="E472" s="14">
        <v>0.178348934186393</v>
      </c>
      <c r="F472" s="14"/>
      <c r="G472" s="14">
        <v>0.20308250467826899</v>
      </c>
      <c r="H472" s="14">
        <v>0.169186275408541</v>
      </c>
      <c r="I472" s="14">
        <v>0.16612765873490401</v>
      </c>
      <c r="J472" s="14">
        <v>0.157476707246267</v>
      </c>
      <c r="K472" s="14">
        <v>0.169532249938775</v>
      </c>
      <c r="L472" s="14">
        <v>0.218216877976706</v>
      </c>
      <c r="M472" s="14"/>
      <c r="N472" s="14">
        <v>0.20405673339319599</v>
      </c>
      <c r="O472" s="14">
        <v>0.19061266422782999</v>
      </c>
      <c r="P472" s="14">
        <v>0.203706281994529</v>
      </c>
      <c r="Q472" s="14">
        <v>0.124892842655312</v>
      </c>
      <c r="R472" s="14"/>
      <c r="S472" s="14">
        <v>0.133365616936992</v>
      </c>
      <c r="T472" s="14">
        <v>0.217150699179225</v>
      </c>
      <c r="U472" s="14">
        <v>0.23133153484188801</v>
      </c>
      <c r="V472" s="14">
        <v>0.20243357980555801</v>
      </c>
      <c r="W472" s="14">
        <v>0.19311299115748201</v>
      </c>
      <c r="X472" s="14">
        <v>0.22572631004889601</v>
      </c>
      <c r="Y472" s="14">
        <v>0.108266467741345</v>
      </c>
      <c r="Z472" s="14">
        <v>0.19396875559327001</v>
      </c>
      <c r="AA472" s="14">
        <v>0.14684540708744101</v>
      </c>
      <c r="AB472" s="14">
        <v>0.18344559455631201</v>
      </c>
      <c r="AC472" s="14">
        <v>0.22631270246052601</v>
      </c>
      <c r="AD472" s="14">
        <v>0.127489467730935</v>
      </c>
      <c r="AE472" s="14"/>
      <c r="AF472" s="14">
        <v>0.216249844741951</v>
      </c>
      <c r="AG472" s="14">
        <v>0.164690848363373</v>
      </c>
      <c r="AH472" s="14">
        <v>0.23362838118351301</v>
      </c>
      <c r="AI472" s="14">
        <v>0.112270054797889</v>
      </c>
      <c r="AJ472" s="14"/>
      <c r="AK472" s="14">
        <v>0.20554529036003999</v>
      </c>
      <c r="AL472" s="14">
        <v>0.16710449631271701</v>
      </c>
      <c r="AM472" s="14">
        <v>0.22065343864690101</v>
      </c>
      <c r="AN472" s="14">
        <v>0.202172838847272</v>
      </c>
      <c r="AO472" s="14"/>
      <c r="AP472" s="14">
        <v>0.221417545170667</v>
      </c>
      <c r="AQ472" s="14">
        <v>0.164736362474108</v>
      </c>
      <c r="AR472" s="14">
        <v>0.19690649020767401</v>
      </c>
      <c r="AS472" s="14"/>
      <c r="AT472" s="14">
        <v>0.25146711529281801</v>
      </c>
      <c r="AU472" s="14">
        <v>0.14937281855954601</v>
      </c>
      <c r="AV472" s="14"/>
      <c r="AW472" s="14">
        <v>0.21007662047964301</v>
      </c>
      <c r="AX472" s="14">
        <v>0.12265939012801599</v>
      </c>
      <c r="AY472" s="14"/>
      <c r="AZ472" s="14">
        <v>0.17078464624192299</v>
      </c>
      <c r="BA472" s="14">
        <v>0.19092483524984899</v>
      </c>
    </row>
    <row r="473" spans="2:53" x14ac:dyDescent="0.35">
      <c r="B473" t="s">
        <v>305</v>
      </c>
      <c r="C473" s="14">
        <v>0.15956689654197301</v>
      </c>
      <c r="D473" s="14">
        <v>0.16194875677263601</v>
      </c>
      <c r="E473" s="14">
        <v>0.15786915830875001</v>
      </c>
      <c r="F473" s="14"/>
      <c r="G473" s="14">
        <v>0.22423969510946401</v>
      </c>
      <c r="H473" s="14">
        <v>0.20790044548299999</v>
      </c>
      <c r="I473" s="14">
        <v>0.2058097825163</v>
      </c>
      <c r="J473" s="14">
        <v>0.14318326550338101</v>
      </c>
      <c r="K473" s="14">
        <v>0.123695582598051</v>
      </c>
      <c r="L473" s="14">
        <v>7.7173197917602201E-2</v>
      </c>
      <c r="M473" s="14"/>
      <c r="N473" s="14">
        <v>0.17587257811816001</v>
      </c>
      <c r="O473" s="14">
        <v>0.153063722784818</v>
      </c>
      <c r="P473" s="14">
        <v>0.14809982209314199</v>
      </c>
      <c r="Q473" s="14">
        <v>0.15813696000091301</v>
      </c>
      <c r="R473" s="14"/>
      <c r="S473" s="14">
        <v>0.18985357818986501</v>
      </c>
      <c r="T473" s="14">
        <v>0.14295967678673499</v>
      </c>
      <c r="U473" s="14">
        <v>0.13287888890567201</v>
      </c>
      <c r="V473" s="14">
        <v>0.205073882192395</v>
      </c>
      <c r="W473" s="14">
        <v>0.22715519051063901</v>
      </c>
      <c r="X473" s="14">
        <v>0.20957684942212401</v>
      </c>
      <c r="Y473" s="14">
        <v>0.13959410062918601</v>
      </c>
      <c r="Z473" s="14">
        <v>0.192679573489732</v>
      </c>
      <c r="AA473" s="14">
        <v>0.14053717115755901</v>
      </c>
      <c r="AB473" s="14">
        <v>9.6172065976380006E-2</v>
      </c>
      <c r="AC473" s="14">
        <v>6.4226904568657303E-2</v>
      </c>
      <c r="AD473" s="14">
        <v>0.14539044133432699</v>
      </c>
      <c r="AE473" s="14"/>
      <c r="AF473" s="14">
        <v>0.16648964549315201</v>
      </c>
      <c r="AG473" s="14">
        <v>0.137083380396397</v>
      </c>
      <c r="AH473" s="14">
        <v>0.14468485066859499</v>
      </c>
      <c r="AI473" s="14">
        <v>0.19605042618837801</v>
      </c>
      <c r="AJ473" s="14"/>
      <c r="AK473" s="14">
        <v>0.18960426350491599</v>
      </c>
      <c r="AL473" s="14">
        <v>0.148692762322538</v>
      </c>
      <c r="AM473" s="14">
        <v>0.147990071055351</v>
      </c>
      <c r="AN473" s="14">
        <v>0.16525203602272101</v>
      </c>
      <c r="AO473" s="14"/>
      <c r="AP473" s="14">
        <v>0.18981492111000001</v>
      </c>
      <c r="AQ473" s="14">
        <v>0.16937447560094401</v>
      </c>
      <c r="AR473" s="14">
        <v>0.14903231766335501</v>
      </c>
      <c r="AS473" s="14"/>
      <c r="AT473" s="14">
        <v>0.20321021359351901</v>
      </c>
      <c r="AU473" s="14">
        <v>0.137806857065597</v>
      </c>
      <c r="AV473" s="14"/>
      <c r="AW473" s="14">
        <v>0.18547608392262999</v>
      </c>
      <c r="AX473" s="14">
        <v>0.10628494141795899</v>
      </c>
      <c r="AY473" s="14"/>
      <c r="AZ473" s="14">
        <v>0.16635736810846599</v>
      </c>
      <c r="BA473" s="14">
        <v>0.153813370915552</v>
      </c>
    </row>
    <row r="474" spans="2:53" x14ac:dyDescent="0.35">
      <c r="B474" t="s">
        <v>306</v>
      </c>
      <c r="C474" s="14">
        <v>0.15233445749691099</v>
      </c>
      <c r="D474" s="14">
        <v>0.161606110330199</v>
      </c>
      <c r="E474" s="14">
        <v>0.14387568762283601</v>
      </c>
      <c r="F474" s="14"/>
      <c r="G474" s="14">
        <v>0.162141454527472</v>
      </c>
      <c r="H474" s="14">
        <v>0.13470489112248801</v>
      </c>
      <c r="I474" s="14">
        <v>0.112246320827653</v>
      </c>
      <c r="J474" s="14">
        <v>0.11627377016526701</v>
      </c>
      <c r="K474" s="14">
        <v>0.15029905845036001</v>
      </c>
      <c r="L474" s="14">
        <v>0.22347665402073699</v>
      </c>
      <c r="M474" s="14"/>
      <c r="N474" s="14">
        <v>0.18242690509280099</v>
      </c>
      <c r="O474" s="14">
        <v>0.147562323243804</v>
      </c>
      <c r="P474" s="14">
        <v>0.15366339521205299</v>
      </c>
      <c r="Q474" s="14">
        <v>0.122792822352205</v>
      </c>
      <c r="R474" s="14"/>
      <c r="S474" s="14">
        <v>0.13919576490138899</v>
      </c>
      <c r="T474" s="14">
        <v>0.15314263167007999</v>
      </c>
      <c r="U474" s="14">
        <v>0.15175208599176501</v>
      </c>
      <c r="V474" s="14">
        <v>0.19612456635939099</v>
      </c>
      <c r="W474" s="14">
        <v>0.14472605454878101</v>
      </c>
      <c r="X474" s="14">
        <v>0.172086042317946</v>
      </c>
      <c r="Y474" s="14">
        <v>0.15522725488491601</v>
      </c>
      <c r="Z474" s="14">
        <v>0.20624001052622501</v>
      </c>
      <c r="AA474" s="14">
        <v>0.142639699131064</v>
      </c>
      <c r="AB474" s="14">
        <v>0.14092275058879</v>
      </c>
      <c r="AC474" s="14">
        <v>9.4655516350756697E-2</v>
      </c>
      <c r="AD474" s="14">
        <v>0.12588456817025401</v>
      </c>
      <c r="AE474" s="14"/>
      <c r="AF474" s="14">
        <v>0.19919261772178801</v>
      </c>
      <c r="AG474" s="14">
        <v>0.14735471446414999</v>
      </c>
      <c r="AH474" s="14">
        <v>0.15216399514946699</v>
      </c>
      <c r="AI474" s="14">
        <v>9.3436137447826903E-2</v>
      </c>
      <c r="AJ474" s="14"/>
      <c r="AK474" s="14">
        <v>0.20420585130066701</v>
      </c>
      <c r="AL474" s="14">
        <v>0.151577153628561</v>
      </c>
      <c r="AM474" s="14">
        <v>0.17571572267940699</v>
      </c>
      <c r="AN474" s="14">
        <v>0.14882775300904</v>
      </c>
      <c r="AO474" s="14"/>
      <c r="AP474" s="14">
        <v>0.19244232769661901</v>
      </c>
      <c r="AQ474" s="14">
        <v>0.161458107037452</v>
      </c>
      <c r="AR474" s="14">
        <v>0.183707631817426</v>
      </c>
      <c r="AS474" s="14"/>
      <c r="AT474" s="14">
        <v>0.22040533868022799</v>
      </c>
      <c r="AU474" s="14">
        <v>0.119755241755837</v>
      </c>
      <c r="AV474" s="14"/>
      <c r="AW474" s="14">
        <v>0.17994867411625601</v>
      </c>
      <c r="AX474" s="14">
        <v>9.6562989430637805E-2</v>
      </c>
      <c r="AY474" s="14"/>
      <c r="AZ474" s="14">
        <v>0.146698046499907</v>
      </c>
      <c r="BA474" s="14">
        <v>0.157110154559296</v>
      </c>
    </row>
    <row r="475" spans="2:53" x14ac:dyDescent="0.35">
      <c r="B475" t="s">
        <v>307</v>
      </c>
      <c r="C475" s="14">
        <v>0.122358424337331</v>
      </c>
      <c r="D475" s="14">
        <v>0.120439303722956</v>
      </c>
      <c r="E475" s="14">
        <v>0.124716623623793</v>
      </c>
      <c r="F475" s="14"/>
      <c r="G475" s="14">
        <v>0.16435520559511499</v>
      </c>
      <c r="H475" s="14">
        <v>0.17280486861263999</v>
      </c>
      <c r="I475" s="14">
        <v>0.15978811403990201</v>
      </c>
      <c r="J475" s="14">
        <v>8.1457218415044205E-2</v>
      </c>
      <c r="K475" s="14">
        <v>6.9569232309955001E-2</v>
      </c>
      <c r="L475" s="14">
        <v>9.1801998706664403E-2</v>
      </c>
      <c r="M475" s="14"/>
      <c r="N475" s="14">
        <v>0.15050351632539399</v>
      </c>
      <c r="O475" s="14">
        <v>0.119941119364933</v>
      </c>
      <c r="P475" s="14">
        <v>0.106547493448911</v>
      </c>
      <c r="Q475" s="14">
        <v>0.106963050030788</v>
      </c>
      <c r="R475" s="14"/>
      <c r="S475" s="14">
        <v>0.185983246812674</v>
      </c>
      <c r="T475" s="14">
        <v>0.116881770581463</v>
      </c>
      <c r="U475" s="14">
        <v>5.8750093798405803E-2</v>
      </c>
      <c r="V475" s="14">
        <v>9.9365462642325597E-2</v>
      </c>
      <c r="W475" s="14">
        <v>0.13491031793852601</v>
      </c>
      <c r="X475" s="14">
        <v>0.140319270270886</v>
      </c>
      <c r="Y475" s="14">
        <v>9.8041088853488195E-2</v>
      </c>
      <c r="Z475" s="14">
        <v>0.13657618310964001</v>
      </c>
      <c r="AA475" s="14">
        <v>0.114369977384033</v>
      </c>
      <c r="AB475" s="14">
        <v>0.114061976583982</v>
      </c>
      <c r="AC475" s="14">
        <v>0.13604165162273299</v>
      </c>
      <c r="AD475" s="14">
        <v>8.1325787114012504E-2</v>
      </c>
      <c r="AE475" s="14"/>
      <c r="AF475" s="14">
        <v>9.5315744537962599E-2</v>
      </c>
      <c r="AG475" s="14">
        <v>0.145029370960677</v>
      </c>
      <c r="AH475" s="14">
        <v>0.184099598009549</v>
      </c>
      <c r="AI475" s="14">
        <v>0.120778269780903</v>
      </c>
      <c r="AJ475" s="14"/>
      <c r="AK475" s="14">
        <v>0.129983345230168</v>
      </c>
      <c r="AL475" s="14">
        <v>0.134040934401809</v>
      </c>
      <c r="AM475" s="14">
        <v>9.7711666560853699E-2</v>
      </c>
      <c r="AN475" s="14">
        <v>0.131155887667145</v>
      </c>
      <c r="AO475" s="14"/>
      <c r="AP475" s="14">
        <v>0.12945988636640399</v>
      </c>
      <c r="AQ475" s="14">
        <v>0.14909721773231099</v>
      </c>
      <c r="AR475" s="14">
        <v>8.0532944063999107E-2</v>
      </c>
      <c r="AS475" s="14"/>
      <c r="AT475" s="14">
        <v>0.14345989999561601</v>
      </c>
      <c r="AU475" s="14">
        <v>0.111214447468619</v>
      </c>
      <c r="AV475" s="14"/>
      <c r="AW475" s="14">
        <v>0.138855752364485</v>
      </c>
      <c r="AX475" s="14">
        <v>0.104781736263504</v>
      </c>
      <c r="AY475" s="14"/>
      <c r="AZ475" s="14">
        <v>0.113253818879871</v>
      </c>
      <c r="BA475" s="14">
        <v>0.13007270166034399</v>
      </c>
    </row>
    <row r="476" spans="2:53" x14ac:dyDescent="0.35">
      <c r="B476" t="s">
        <v>308</v>
      </c>
      <c r="C476" s="14">
        <v>6.6269779671900994E-2</v>
      </c>
      <c r="D476" s="14">
        <v>7.4518800870796695E-2</v>
      </c>
      <c r="E476" s="14">
        <v>5.8470633679384001E-2</v>
      </c>
      <c r="F476" s="14"/>
      <c r="G476" s="14">
        <v>8.2339120048334297E-2</v>
      </c>
      <c r="H476" s="14">
        <v>0.117019898836763</v>
      </c>
      <c r="I476" s="14">
        <v>4.8482941363518502E-2</v>
      </c>
      <c r="J476" s="14">
        <v>3.4243393118876399E-2</v>
      </c>
      <c r="K476" s="14">
        <v>7.4624730526208202E-2</v>
      </c>
      <c r="L476" s="14">
        <v>4.90662331096232E-2</v>
      </c>
      <c r="M476" s="14"/>
      <c r="N476" s="14">
        <v>8.9704048044958198E-2</v>
      </c>
      <c r="O476" s="14">
        <v>5.3028875244803E-2</v>
      </c>
      <c r="P476" s="14">
        <v>4.3063185526245801E-2</v>
      </c>
      <c r="Q476" s="14">
        <v>7.2798856804251702E-2</v>
      </c>
      <c r="R476" s="14"/>
      <c r="S476" s="14">
        <v>7.3231156818830606E-2</v>
      </c>
      <c r="T476" s="14">
        <v>6.5454598743392101E-2</v>
      </c>
      <c r="U476" s="14">
        <v>1.7222807596912498E-2</v>
      </c>
      <c r="V476" s="14">
        <v>9.4609619780845006E-2</v>
      </c>
      <c r="W476" s="14">
        <v>6.0154192641957302E-2</v>
      </c>
      <c r="X476" s="14">
        <v>9.1221991526824198E-2</v>
      </c>
      <c r="Y476" s="14">
        <v>0.11150142805956299</v>
      </c>
      <c r="Z476" s="14">
        <v>6.8352790271825503E-2</v>
      </c>
      <c r="AA476" s="14">
        <v>5.6881001998233101E-2</v>
      </c>
      <c r="AB476" s="14">
        <v>5.0058041856716202E-2</v>
      </c>
      <c r="AC476" s="14">
        <v>1.83157275432752E-2</v>
      </c>
      <c r="AD476" s="14">
        <v>6.2396495279342802E-2</v>
      </c>
      <c r="AE476" s="14"/>
      <c r="AF476" s="14">
        <v>6.5798271929869007E-2</v>
      </c>
      <c r="AG476" s="14">
        <v>7.5266807587783396E-2</v>
      </c>
      <c r="AH476" s="14">
        <v>6.1599398911211599E-2</v>
      </c>
      <c r="AI476" s="14">
        <v>3.8219812706302397E-2</v>
      </c>
      <c r="AJ476" s="14"/>
      <c r="AK476" s="14">
        <v>9.1410462190741101E-2</v>
      </c>
      <c r="AL476" s="14">
        <v>6.26575692421283E-2</v>
      </c>
      <c r="AM476" s="14">
        <v>5.5456961362026699E-2</v>
      </c>
      <c r="AN476" s="14">
        <v>5.3857498309180803E-2</v>
      </c>
      <c r="AO476" s="14"/>
      <c r="AP476" s="14">
        <v>7.72318632226109E-2</v>
      </c>
      <c r="AQ476" s="14">
        <v>8.3796138601266196E-2</v>
      </c>
      <c r="AR476" s="14">
        <v>5.4312165502276598E-2</v>
      </c>
      <c r="AS476" s="14"/>
      <c r="AT476" s="14">
        <v>0.10400811161873599</v>
      </c>
      <c r="AU476" s="14">
        <v>4.7203474341599098E-2</v>
      </c>
      <c r="AV476" s="14"/>
      <c r="AW476" s="14">
        <v>8.2446915887916097E-2</v>
      </c>
      <c r="AX476" s="14">
        <v>2.5831816980184299E-2</v>
      </c>
      <c r="AY476" s="14"/>
      <c r="AZ476" s="14">
        <v>4.3536823853058203E-2</v>
      </c>
      <c r="BA476" s="14">
        <v>8.5531276106616205E-2</v>
      </c>
    </row>
    <row r="477" spans="2:53" x14ac:dyDescent="0.35">
      <c r="B477" t="s">
        <v>122</v>
      </c>
      <c r="C477" s="14">
        <v>1.96464832630284E-2</v>
      </c>
      <c r="D477" s="14">
        <v>1.45302003762071E-2</v>
      </c>
      <c r="E477" s="14">
        <v>2.4723489846336599E-2</v>
      </c>
      <c r="F477" s="14"/>
      <c r="G477" s="14">
        <v>0</v>
      </c>
      <c r="H477" s="14">
        <v>1.34893946815917E-2</v>
      </c>
      <c r="I477" s="14">
        <v>1.64644893890557E-2</v>
      </c>
      <c r="J477" s="14">
        <v>1.11399146530339E-2</v>
      </c>
      <c r="K477" s="14">
        <v>2.2828323715462201E-2</v>
      </c>
      <c r="L477" s="14">
        <v>4.5059381514886102E-2</v>
      </c>
      <c r="M477" s="14"/>
      <c r="N477" s="14">
        <v>2.4934035414358999E-2</v>
      </c>
      <c r="O477" s="14">
        <v>2.3916395437103801E-2</v>
      </c>
      <c r="P477" s="14">
        <v>1.1851751126250001E-2</v>
      </c>
      <c r="Q477" s="14">
        <v>1.48861262675996E-2</v>
      </c>
      <c r="R477" s="14"/>
      <c r="S477" s="14">
        <v>6.8574190653655697E-3</v>
      </c>
      <c r="T477" s="14">
        <v>2.8155599171116499E-2</v>
      </c>
      <c r="U477" s="14">
        <v>2.2082674581260699E-2</v>
      </c>
      <c r="V477" s="14">
        <v>3.2278088434473301E-2</v>
      </c>
      <c r="W477" s="14">
        <v>6.6336357850179202E-3</v>
      </c>
      <c r="X477" s="14">
        <v>2.54958393160142E-2</v>
      </c>
      <c r="Y477" s="14">
        <v>2.7942171466720601E-2</v>
      </c>
      <c r="Z477" s="14">
        <v>1.1029836824683999E-2</v>
      </c>
      <c r="AA477" s="14">
        <v>2.59744367177819E-2</v>
      </c>
      <c r="AB477" s="14">
        <v>1.24054662963347E-2</v>
      </c>
      <c r="AC477" s="14">
        <v>1.8924088311904098E-2</v>
      </c>
      <c r="AD477" s="14">
        <v>0</v>
      </c>
      <c r="AE477" s="14"/>
      <c r="AF477" s="14">
        <v>2.84603736597768E-2</v>
      </c>
      <c r="AG477" s="14">
        <v>1.37986744106675E-2</v>
      </c>
      <c r="AH477" s="14">
        <v>2.7027870053259202E-2</v>
      </c>
      <c r="AI477" s="14">
        <v>1.68173614139615E-2</v>
      </c>
      <c r="AJ477" s="14"/>
      <c r="AK477" s="14">
        <v>3.2431347249802601E-2</v>
      </c>
      <c r="AL477" s="14">
        <v>9.7158784461228408E-3</v>
      </c>
      <c r="AM477" s="14">
        <v>1.9604141215790599E-2</v>
      </c>
      <c r="AN477" s="14">
        <v>2.6721488047872E-2</v>
      </c>
      <c r="AO477" s="14"/>
      <c r="AP477" s="14">
        <v>3.0624665735043501E-2</v>
      </c>
      <c r="AQ477" s="14">
        <v>9.6468279119269508E-3</v>
      </c>
      <c r="AR477" s="14">
        <v>9.5371016076223995E-3</v>
      </c>
      <c r="AS477" s="14"/>
      <c r="AT477" s="14">
        <v>2.8149090978680499E-2</v>
      </c>
      <c r="AU477" s="14">
        <v>1.43927251735057E-2</v>
      </c>
      <c r="AV477" s="14"/>
      <c r="AW477" s="14">
        <v>1.8484143743099202E-2</v>
      </c>
      <c r="AX477" s="14">
        <v>1.72913667918425E-2</v>
      </c>
      <c r="AY477" s="14"/>
      <c r="AZ477" s="14">
        <v>1.7299361966855501E-2</v>
      </c>
      <c r="BA477" s="14">
        <v>2.1635184989207201E-2</v>
      </c>
    </row>
    <row r="478" spans="2:53" x14ac:dyDescent="0.35">
      <c r="B478" t="s">
        <v>123</v>
      </c>
      <c r="C478" s="14">
        <v>5.1833396876404397E-2</v>
      </c>
      <c r="D478" s="14">
        <v>5.0609070004230997E-2</v>
      </c>
      <c r="E478" s="14">
        <v>5.2259021479198003E-2</v>
      </c>
      <c r="F478" s="14"/>
      <c r="G478" s="14">
        <v>3.3464067949171401E-2</v>
      </c>
      <c r="H478" s="14">
        <v>5.5941922192261503E-2</v>
      </c>
      <c r="I478" s="14">
        <v>3.7759983660915E-2</v>
      </c>
      <c r="J478" s="14">
        <v>5.4560764466770099E-2</v>
      </c>
      <c r="K478" s="14">
        <v>5.5419037716836303E-2</v>
      </c>
      <c r="L478" s="14">
        <v>6.7473779371549497E-2</v>
      </c>
      <c r="M478" s="14"/>
      <c r="N478" s="14">
        <v>5.0939716357574501E-2</v>
      </c>
      <c r="O478" s="14">
        <v>4.7427711490541903E-2</v>
      </c>
      <c r="P478" s="14">
        <v>5.5319944778158901E-2</v>
      </c>
      <c r="Q478" s="14">
        <v>5.3497492227925901E-2</v>
      </c>
      <c r="R478" s="14"/>
      <c r="S478" s="14">
        <v>4.3615111996469398E-2</v>
      </c>
      <c r="T478" s="14">
        <v>6.5172096557440704E-2</v>
      </c>
      <c r="U478" s="14">
        <v>5.6731414752500001E-2</v>
      </c>
      <c r="V478" s="14">
        <v>3.0979919516630101E-2</v>
      </c>
      <c r="W478" s="14">
        <v>3.42830454497772E-2</v>
      </c>
      <c r="X478" s="14">
        <v>5.3308169782094302E-2</v>
      </c>
      <c r="Y478" s="14">
        <v>4.5675788742424103E-2</v>
      </c>
      <c r="Z478" s="14">
        <v>8.0448742016435995E-2</v>
      </c>
      <c r="AA478" s="14">
        <v>6.5890950598940304E-2</v>
      </c>
      <c r="AB478" s="14">
        <v>4.3654341884374302E-2</v>
      </c>
      <c r="AC478" s="14">
        <v>5.7037434829089698E-2</v>
      </c>
      <c r="AD478" s="14">
        <v>6.1517702862906899E-2</v>
      </c>
      <c r="AE478" s="14"/>
      <c r="AF478" s="14">
        <v>3.9486942557790602E-2</v>
      </c>
      <c r="AG478" s="14">
        <v>4.9652119012518502E-2</v>
      </c>
      <c r="AH478" s="14">
        <v>4.8955539813049703E-2</v>
      </c>
      <c r="AI478" s="14">
        <v>7.7894473732930805E-2</v>
      </c>
      <c r="AJ478" s="14"/>
      <c r="AK478" s="14">
        <v>4.0951166230864498E-2</v>
      </c>
      <c r="AL478" s="14">
        <v>4.0964271546702402E-2</v>
      </c>
      <c r="AM478" s="14">
        <v>5.5551080353861998E-2</v>
      </c>
      <c r="AN478" s="14">
        <v>6.0308754725668302E-2</v>
      </c>
      <c r="AO478" s="14"/>
      <c r="AP478" s="14">
        <v>3.1233091963563199E-2</v>
      </c>
      <c r="AQ478" s="14">
        <v>4.4857680186870703E-2</v>
      </c>
      <c r="AR478" s="14">
        <v>4.4950862451981502E-2</v>
      </c>
      <c r="AS478" s="14"/>
      <c r="AT478" s="14">
        <v>4.19703473545599E-2</v>
      </c>
      <c r="AU478" s="14">
        <v>5.5059632645100998E-2</v>
      </c>
      <c r="AV478" s="14"/>
      <c r="AW478" s="14">
        <v>3.9520889903328998E-2</v>
      </c>
      <c r="AX478" s="14">
        <v>6.7159832142933196E-2</v>
      </c>
      <c r="AY478" s="14"/>
      <c r="AZ478" s="14">
        <v>4.6314746675592301E-2</v>
      </c>
      <c r="BA478" s="14">
        <v>5.65093159260193E-2</v>
      </c>
    </row>
    <row r="479" spans="2:53" x14ac:dyDescent="0.35">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2:53" x14ac:dyDescent="0.35">
      <c r="B480" s="6" t="s">
        <v>320</v>
      </c>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2:53" x14ac:dyDescent="0.35">
      <c r="B481" s="24" t="s">
        <v>321</v>
      </c>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2:53" x14ac:dyDescent="0.35">
      <c r="B482" t="s">
        <v>310</v>
      </c>
      <c r="C482" s="14">
        <v>0.526906804755227</v>
      </c>
      <c r="D482" s="14">
        <v>0.48542174477431499</v>
      </c>
      <c r="E482" s="14">
        <v>0.56999532046413703</v>
      </c>
      <c r="F482" s="14"/>
      <c r="G482" s="14">
        <v>0.37542301574950598</v>
      </c>
      <c r="H482" s="14">
        <v>0.422352064259366</v>
      </c>
      <c r="I482" s="14">
        <v>0.50894727924646599</v>
      </c>
      <c r="J482" s="14">
        <v>0.53866449157171004</v>
      </c>
      <c r="K482" s="14">
        <v>0.55631661673696897</v>
      </c>
      <c r="L482" s="14">
        <v>0.71195950597994895</v>
      </c>
      <c r="M482" s="14"/>
      <c r="N482" s="14">
        <v>0.51965625872611798</v>
      </c>
      <c r="O482" s="14">
        <v>0.57270691617629499</v>
      </c>
      <c r="P482" s="14">
        <v>0.47865135516982799</v>
      </c>
      <c r="Q482" s="14">
        <v>0.53948921642547099</v>
      </c>
      <c r="R482" s="14"/>
      <c r="S482" s="14">
        <v>0.44714655836338102</v>
      </c>
      <c r="T482" s="14">
        <v>0.51147369349793004</v>
      </c>
      <c r="U482" s="14">
        <v>0.51690794099611403</v>
      </c>
      <c r="V482" s="14">
        <v>0.57842653179320003</v>
      </c>
      <c r="W482" s="14">
        <v>0.57900395590521003</v>
      </c>
      <c r="X482" s="14">
        <v>0.53402388281883195</v>
      </c>
      <c r="Y482" s="14">
        <v>0.49928971245609899</v>
      </c>
      <c r="Z482" s="14">
        <v>0.486097796008227</v>
      </c>
      <c r="AA482" s="14">
        <v>0.45993454516255</v>
      </c>
      <c r="AB482" s="14">
        <v>0.66677709365905602</v>
      </c>
      <c r="AC482" s="14">
        <v>0.64743863611180696</v>
      </c>
      <c r="AD482" s="14">
        <v>0.56404181518960606</v>
      </c>
      <c r="AE482" s="14"/>
      <c r="AF482" s="14">
        <v>0.59198330195998905</v>
      </c>
      <c r="AG482" s="14">
        <v>0.460036903220989</v>
      </c>
      <c r="AH482" s="14">
        <v>0.49248363660677502</v>
      </c>
      <c r="AI482" s="14">
        <v>0.54048473311039102</v>
      </c>
      <c r="AJ482" s="14"/>
      <c r="AK482" s="14">
        <v>0.54937040550328597</v>
      </c>
      <c r="AL482" s="14">
        <v>0.497669278915434</v>
      </c>
      <c r="AM482" s="14">
        <v>0.56004918193056696</v>
      </c>
      <c r="AN482" s="14">
        <v>0.49080601635633198</v>
      </c>
      <c r="AO482" s="14"/>
      <c r="AP482" s="14">
        <v>0.50831138001456</v>
      </c>
      <c r="AQ482" s="14">
        <v>0.48379563506354301</v>
      </c>
      <c r="AR482" s="14">
        <v>0.55833738526747201</v>
      </c>
      <c r="AS482" s="14"/>
      <c r="AT482" s="14">
        <v>0.50304491454406797</v>
      </c>
      <c r="AU482" s="14">
        <v>0.55345062210076401</v>
      </c>
      <c r="AV482" s="14"/>
      <c r="AW482" s="14">
        <v>0.51553993926573904</v>
      </c>
      <c r="AX482" s="14">
        <v>0.51357491692981205</v>
      </c>
      <c r="AY482" s="14"/>
      <c r="AZ482" s="14">
        <v>0.59432126453726197</v>
      </c>
      <c r="BA482" s="14">
        <v>0.46503034406659799</v>
      </c>
    </row>
    <row r="483" spans="2:53" x14ac:dyDescent="0.35">
      <c r="B483" t="s">
        <v>311</v>
      </c>
      <c r="C483" s="14">
        <v>0.45504592063536597</v>
      </c>
      <c r="D483" s="14">
        <v>0.44040364254624298</v>
      </c>
      <c r="E483" s="14">
        <v>0.469595152188236</v>
      </c>
      <c r="F483" s="14"/>
      <c r="G483" s="14">
        <v>0.47335684613559098</v>
      </c>
      <c r="H483" s="14">
        <v>0.436755632691328</v>
      </c>
      <c r="I483" s="14">
        <v>0.461354857603192</v>
      </c>
      <c r="J483" s="14">
        <v>0.48827881679643298</v>
      </c>
      <c r="K483" s="14">
        <v>0.480454011522986</v>
      </c>
      <c r="L483" s="14">
        <v>0.40951650487896801</v>
      </c>
      <c r="M483" s="14"/>
      <c r="N483" s="14">
        <v>0.46872941412132402</v>
      </c>
      <c r="O483" s="14">
        <v>0.453579701025358</v>
      </c>
      <c r="P483" s="14">
        <v>0.42268643702505498</v>
      </c>
      <c r="Q483" s="14">
        <v>0.47774411719967202</v>
      </c>
      <c r="R483" s="14"/>
      <c r="S483" s="14">
        <v>0.48147754931532399</v>
      </c>
      <c r="T483" s="14">
        <v>0.43214682973512297</v>
      </c>
      <c r="U483" s="14">
        <v>0.440064305936686</v>
      </c>
      <c r="V483" s="14">
        <v>0.506844690903129</v>
      </c>
      <c r="W483" s="14">
        <v>0.36440866960211699</v>
      </c>
      <c r="X483" s="14">
        <v>0.45537340869271398</v>
      </c>
      <c r="Y483" s="14">
        <v>0.398445604472702</v>
      </c>
      <c r="Z483" s="14">
        <v>0.51562137546707898</v>
      </c>
      <c r="AA483" s="14">
        <v>0.43558814300264798</v>
      </c>
      <c r="AB483" s="14">
        <v>0.45578920958385799</v>
      </c>
      <c r="AC483" s="14">
        <v>0.52737854675002105</v>
      </c>
      <c r="AD483" s="14">
        <v>0.552242656743959</v>
      </c>
      <c r="AE483" s="14"/>
      <c r="AF483" s="14">
        <v>0.45009004178648099</v>
      </c>
      <c r="AG483" s="14">
        <v>0.42942913700979701</v>
      </c>
      <c r="AH483" s="14">
        <v>0.46568121021076198</v>
      </c>
      <c r="AI483" s="14">
        <v>0.493380260316302</v>
      </c>
      <c r="AJ483" s="14"/>
      <c r="AK483" s="14">
        <v>0.442543876966982</v>
      </c>
      <c r="AL483" s="14">
        <v>0.41111707858845697</v>
      </c>
      <c r="AM483" s="14">
        <v>0.44955568455865103</v>
      </c>
      <c r="AN483" s="14">
        <v>0.47867662567821201</v>
      </c>
      <c r="AO483" s="14"/>
      <c r="AP483" s="14">
        <v>0.42319259995848402</v>
      </c>
      <c r="AQ483" s="14">
        <v>0.42706060386105599</v>
      </c>
      <c r="AR483" s="14">
        <v>0.47264770104388598</v>
      </c>
      <c r="AS483" s="14"/>
      <c r="AT483" s="14">
        <v>0.44669484127425702</v>
      </c>
      <c r="AU483" s="14">
        <v>0.465523487617864</v>
      </c>
      <c r="AV483" s="14"/>
      <c r="AW483" s="14">
        <v>0.46504208953697002</v>
      </c>
      <c r="AX483" s="14">
        <v>0.36876160196386198</v>
      </c>
      <c r="AY483" s="14"/>
      <c r="AZ483" s="14">
        <v>0.47564753571575902</v>
      </c>
      <c r="BA483" s="14">
        <v>0.43613669804772298</v>
      </c>
    </row>
    <row r="484" spans="2:53" x14ac:dyDescent="0.35">
      <c r="B484" t="s">
        <v>312</v>
      </c>
      <c r="C484" s="14">
        <v>0.32441469988989702</v>
      </c>
      <c r="D484" s="14">
        <v>0.337833092910097</v>
      </c>
      <c r="E484" s="14">
        <v>0.30903300524168298</v>
      </c>
      <c r="F484" s="14"/>
      <c r="G484" s="14">
        <v>0.263968176770082</v>
      </c>
      <c r="H484" s="14">
        <v>0.35589053470041598</v>
      </c>
      <c r="I484" s="14">
        <v>0.38672050131540198</v>
      </c>
      <c r="J484" s="14">
        <v>0.36351445849846298</v>
      </c>
      <c r="K484" s="14">
        <v>0.30599223872040898</v>
      </c>
      <c r="L484" s="14">
        <v>0.26319758121607101</v>
      </c>
      <c r="M484" s="14"/>
      <c r="N484" s="14">
        <v>0.339900505289285</v>
      </c>
      <c r="O484" s="14">
        <v>0.32454843903719499</v>
      </c>
      <c r="P484" s="14">
        <v>0.29269838006844701</v>
      </c>
      <c r="Q484" s="14">
        <v>0.32777372163203999</v>
      </c>
      <c r="R484" s="14"/>
      <c r="S484" s="14">
        <v>0.29275690871811999</v>
      </c>
      <c r="T484" s="14">
        <v>0.37009686583204698</v>
      </c>
      <c r="U484" s="14">
        <v>0.30085442190957601</v>
      </c>
      <c r="V484" s="14">
        <v>0.31062098508186498</v>
      </c>
      <c r="W484" s="14">
        <v>0.23590497234954999</v>
      </c>
      <c r="X484" s="14">
        <v>0.37534933531950398</v>
      </c>
      <c r="Y484" s="14">
        <v>0.36752261191547703</v>
      </c>
      <c r="Z484" s="14">
        <v>0.48266954913355098</v>
      </c>
      <c r="AA484" s="14">
        <v>0.28086036088398098</v>
      </c>
      <c r="AB484" s="14">
        <v>0.34387913677469301</v>
      </c>
      <c r="AC484" s="14">
        <v>0.25249465545406002</v>
      </c>
      <c r="AD484" s="14">
        <v>0.37509281963468299</v>
      </c>
      <c r="AE484" s="14"/>
      <c r="AF484" s="14">
        <v>0.377131961011757</v>
      </c>
      <c r="AG484" s="14">
        <v>0.31736740289891102</v>
      </c>
      <c r="AH484" s="14">
        <v>0.268712969051499</v>
      </c>
      <c r="AI484" s="14">
        <v>0.27741165187170602</v>
      </c>
      <c r="AJ484" s="14"/>
      <c r="AK484" s="14">
        <v>0.39018198928708298</v>
      </c>
      <c r="AL484" s="14">
        <v>0.32069836003490498</v>
      </c>
      <c r="AM484" s="14">
        <v>0.33715675737769801</v>
      </c>
      <c r="AN484" s="14">
        <v>0.286859531314822</v>
      </c>
      <c r="AO484" s="14"/>
      <c r="AP484" s="14">
        <v>0.35286117923351501</v>
      </c>
      <c r="AQ484" s="14">
        <v>0.30260828577804899</v>
      </c>
      <c r="AR484" s="14">
        <v>0.361227740942276</v>
      </c>
      <c r="AS484" s="14"/>
      <c r="AT484" s="14">
        <v>0.29052702773831401</v>
      </c>
      <c r="AU484" s="14">
        <v>0.34834010129122001</v>
      </c>
      <c r="AV484" s="14"/>
      <c r="AW484" s="14">
        <v>0.32891178876140398</v>
      </c>
      <c r="AX484" s="14">
        <v>0.33205069751350202</v>
      </c>
      <c r="AY484" s="14"/>
      <c r="AZ484" s="14">
        <v>0.33055235451969101</v>
      </c>
      <c r="BA484" s="14">
        <v>0.31878124459486601</v>
      </c>
    </row>
    <row r="485" spans="2:53" x14ac:dyDescent="0.35">
      <c r="B485" t="s">
        <v>313</v>
      </c>
      <c r="C485" s="14">
        <v>0.25876905208383499</v>
      </c>
      <c r="D485" s="14">
        <v>0.24929625436123101</v>
      </c>
      <c r="E485" s="14">
        <v>0.26924748900246598</v>
      </c>
      <c r="F485" s="14"/>
      <c r="G485" s="14">
        <v>0.26269880108162502</v>
      </c>
      <c r="H485" s="14">
        <v>0.20775362088527799</v>
      </c>
      <c r="I485" s="14">
        <v>0.23766894949238099</v>
      </c>
      <c r="J485" s="14">
        <v>0.23148124797109401</v>
      </c>
      <c r="K485" s="14">
        <v>0.28234763629934101</v>
      </c>
      <c r="L485" s="14">
        <v>0.32688799727656498</v>
      </c>
      <c r="M485" s="14"/>
      <c r="N485" s="14">
        <v>0.24659497319521301</v>
      </c>
      <c r="O485" s="14">
        <v>0.24819703891477099</v>
      </c>
      <c r="P485" s="14">
        <v>0.25388308754014399</v>
      </c>
      <c r="Q485" s="14">
        <v>0.28954310369476799</v>
      </c>
      <c r="R485" s="14"/>
      <c r="S485" s="14">
        <v>0.22733619909160499</v>
      </c>
      <c r="T485" s="14">
        <v>0.28090531939466401</v>
      </c>
      <c r="U485" s="14">
        <v>0.25696114777045997</v>
      </c>
      <c r="V485" s="14">
        <v>0.27175863131977102</v>
      </c>
      <c r="W485" s="14">
        <v>0.32138522022555599</v>
      </c>
      <c r="X485" s="14">
        <v>0.19894079891088601</v>
      </c>
      <c r="Y485" s="14">
        <v>0.23907183451645</v>
      </c>
      <c r="Z485" s="14">
        <v>0.122417598256543</v>
      </c>
      <c r="AA485" s="14">
        <v>0.285973031874932</v>
      </c>
      <c r="AB485" s="14">
        <v>0.29988043758328098</v>
      </c>
      <c r="AC485" s="14">
        <v>0.30065370041100697</v>
      </c>
      <c r="AD485" s="14">
        <v>0.29742962014459901</v>
      </c>
      <c r="AE485" s="14"/>
      <c r="AF485" s="14">
        <v>0.25001755867738701</v>
      </c>
      <c r="AG485" s="14">
        <v>0.257419988143687</v>
      </c>
      <c r="AH485" s="14">
        <v>0.27904770219882702</v>
      </c>
      <c r="AI485" s="14">
        <v>0.301148256194466</v>
      </c>
      <c r="AJ485" s="14"/>
      <c r="AK485" s="14">
        <v>0.248587638480606</v>
      </c>
      <c r="AL485" s="14">
        <v>0.236999240014684</v>
      </c>
      <c r="AM485" s="14">
        <v>0.22858822840763601</v>
      </c>
      <c r="AN485" s="14">
        <v>0.26840557889029998</v>
      </c>
      <c r="AO485" s="14"/>
      <c r="AP485" s="14">
        <v>0.264410414796862</v>
      </c>
      <c r="AQ485" s="14">
        <v>0.23502849190302</v>
      </c>
      <c r="AR485" s="14">
        <v>0.24063781456011099</v>
      </c>
      <c r="AS485" s="14"/>
      <c r="AT485" s="14">
        <v>0.23853999502597101</v>
      </c>
      <c r="AU485" s="14">
        <v>0.27521401975589099</v>
      </c>
      <c r="AV485" s="14"/>
      <c r="AW485" s="14">
        <v>0.25949725725453998</v>
      </c>
      <c r="AX485" s="14">
        <v>0.29586745459732999</v>
      </c>
      <c r="AY485" s="14"/>
      <c r="AZ485" s="14">
        <v>0.27075708298921802</v>
      </c>
      <c r="BA485" s="14">
        <v>0.24776582035210701</v>
      </c>
    </row>
    <row r="486" spans="2:53" x14ac:dyDescent="0.35">
      <c r="B486" t="s">
        <v>314</v>
      </c>
      <c r="C486" s="14">
        <v>0.24083785022388801</v>
      </c>
      <c r="D486" s="14">
        <v>0.23842825034246801</v>
      </c>
      <c r="E486" s="14">
        <v>0.24380838968923299</v>
      </c>
      <c r="F486" s="14"/>
      <c r="G486" s="14">
        <v>0.155497492815593</v>
      </c>
      <c r="H486" s="14">
        <v>0.22533222146464499</v>
      </c>
      <c r="I486" s="14">
        <v>0.217555671337785</v>
      </c>
      <c r="J486" s="14">
        <v>0.28303407047740597</v>
      </c>
      <c r="K486" s="14">
        <v>0.29225756193395003</v>
      </c>
      <c r="L486" s="14">
        <v>0.26510519905568503</v>
      </c>
      <c r="M486" s="14"/>
      <c r="N486" s="14">
        <v>0.230387080326071</v>
      </c>
      <c r="O486" s="14">
        <v>0.23389299306258199</v>
      </c>
      <c r="P486" s="14">
        <v>0.25974873586772601</v>
      </c>
      <c r="Q486" s="14">
        <v>0.24012496748589399</v>
      </c>
      <c r="R486" s="14"/>
      <c r="S486" s="14">
        <v>0.230135809149421</v>
      </c>
      <c r="T486" s="14">
        <v>0.29746062401777501</v>
      </c>
      <c r="U486" s="14">
        <v>0.26922942272510297</v>
      </c>
      <c r="V486" s="14">
        <v>0.26950576891959099</v>
      </c>
      <c r="W486" s="14">
        <v>0.21748411752640601</v>
      </c>
      <c r="X486" s="14">
        <v>0.21679269060442599</v>
      </c>
      <c r="Y486" s="14">
        <v>0.14737242467612899</v>
      </c>
      <c r="Z486" s="14">
        <v>0.21431870790024399</v>
      </c>
      <c r="AA486" s="14">
        <v>0.27708835241108698</v>
      </c>
      <c r="AB486" s="14">
        <v>0.22371689605366801</v>
      </c>
      <c r="AC486" s="14">
        <v>0.25448310301576099</v>
      </c>
      <c r="AD486" s="14">
        <v>0.18185421303720001</v>
      </c>
      <c r="AE486" s="14"/>
      <c r="AF486" s="14">
        <v>0.22688949912188699</v>
      </c>
      <c r="AG486" s="14">
        <v>0.25827943836377198</v>
      </c>
      <c r="AH486" s="14">
        <v>0.30776455564446398</v>
      </c>
      <c r="AI486" s="14">
        <v>0.221874176054213</v>
      </c>
      <c r="AJ486" s="14"/>
      <c r="AK486" s="14">
        <v>0.232057402396773</v>
      </c>
      <c r="AL486" s="14">
        <v>0.252443080528504</v>
      </c>
      <c r="AM486" s="14">
        <v>0.256435986432416</v>
      </c>
      <c r="AN486" s="14">
        <v>0.27177242020320802</v>
      </c>
      <c r="AO486" s="14"/>
      <c r="AP486" s="14">
        <v>0.24638776931364201</v>
      </c>
      <c r="AQ486" s="14">
        <v>0.248012413468813</v>
      </c>
      <c r="AR486" s="14">
        <v>0.24954667805358</v>
      </c>
      <c r="AS486" s="14"/>
      <c r="AT486" s="14">
        <v>0.26589826183924198</v>
      </c>
      <c r="AU486" s="14">
        <v>0.21969295870198099</v>
      </c>
      <c r="AV486" s="14"/>
      <c r="AW486" s="14">
        <v>0.23855938797999299</v>
      </c>
      <c r="AX486" s="14">
        <v>0.22489851108223299</v>
      </c>
      <c r="AY486" s="14"/>
      <c r="AZ486" s="14">
        <v>0.24946596526393799</v>
      </c>
      <c r="BA486" s="14">
        <v>0.23291852219220499</v>
      </c>
    </row>
    <row r="487" spans="2:53" x14ac:dyDescent="0.35">
      <c r="B487" t="s">
        <v>315</v>
      </c>
      <c r="C487" s="14">
        <v>0.24036584991693999</v>
      </c>
      <c r="D487" s="14">
        <v>0.24822117425750601</v>
      </c>
      <c r="E487" s="14">
        <v>0.232469795622889</v>
      </c>
      <c r="F487" s="14"/>
      <c r="G487" s="14">
        <v>0.32280857769946902</v>
      </c>
      <c r="H487" s="14">
        <v>0.203709291492879</v>
      </c>
      <c r="I487" s="14">
        <v>0.25172369576567699</v>
      </c>
      <c r="J487" s="14">
        <v>0.181927830677133</v>
      </c>
      <c r="K487" s="14">
        <v>0.25795508734867201</v>
      </c>
      <c r="L487" s="14">
        <v>0.24196881548476501</v>
      </c>
      <c r="M487" s="14"/>
      <c r="N487" s="14">
        <v>0.23081963593320001</v>
      </c>
      <c r="O487" s="14">
        <v>0.22501608419482499</v>
      </c>
      <c r="P487" s="14">
        <v>0.29717893021917402</v>
      </c>
      <c r="Q487" s="14">
        <v>0.21294136032365399</v>
      </c>
      <c r="R487" s="14"/>
      <c r="S487" s="14">
        <v>0.234760523558012</v>
      </c>
      <c r="T487" s="14">
        <v>0.22817499565851501</v>
      </c>
      <c r="U487" s="14">
        <v>0.24934483959605</v>
      </c>
      <c r="V487" s="14">
        <v>0.26992736203941597</v>
      </c>
      <c r="W487" s="14">
        <v>0.24959142704923901</v>
      </c>
      <c r="X487" s="14">
        <v>0.33597895964610802</v>
      </c>
      <c r="Y487" s="14">
        <v>0.24821679966465601</v>
      </c>
      <c r="Z487" s="14">
        <v>0.28207811794905202</v>
      </c>
      <c r="AA487" s="14">
        <v>0.16963810630710499</v>
      </c>
      <c r="AB487" s="14">
        <v>0.22651848692079499</v>
      </c>
      <c r="AC487" s="14">
        <v>0.16132353602032001</v>
      </c>
      <c r="AD487" s="14">
        <v>0.22089577447942099</v>
      </c>
      <c r="AE487" s="14"/>
      <c r="AF487" s="14">
        <v>0.238024297525399</v>
      </c>
      <c r="AG487" s="14">
        <v>0.22735554063041999</v>
      </c>
      <c r="AH487" s="14">
        <v>0.13713785245683799</v>
      </c>
      <c r="AI487" s="14">
        <v>0.25730640046689102</v>
      </c>
      <c r="AJ487" s="14"/>
      <c r="AK487" s="14">
        <v>0.239913090821264</v>
      </c>
      <c r="AL487" s="14">
        <v>0.24393798342723699</v>
      </c>
      <c r="AM487" s="14">
        <v>0.25886419558913198</v>
      </c>
      <c r="AN487" s="14">
        <v>0.16971853465518999</v>
      </c>
      <c r="AO487" s="14"/>
      <c r="AP487" s="14">
        <v>0.25219932352054902</v>
      </c>
      <c r="AQ487" s="14">
        <v>0.226947176966173</v>
      </c>
      <c r="AR487" s="14">
        <v>0.260624148186483</v>
      </c>
      <c r="AS487" s="14"/>
      <c r="AT487" s="14">
        <v>0.23169388334803201</v>
      </c>
      <c r="AU487" s="14">
        <v>0.247755614840897</v>
      </c>
      <c r="AV487" s="14"/>
      <c r="AW487" s="14">
        <v>0.24490443251765301</v>
      </c>
      <c r="AX487" s="14">
        <v>0.14977261722680499</v>
      </c>
      <c r="AY487" s="14"/>
      <c r="AZ487" s="14">
        <v>0.22016186618217201</v>
      </c>
      <c r="BA487" s="14">
        <v>0.25891010599137898</v>
      </c>
    </row>
    <row r="488" spans="2:53" x14ac:dyDescent="0.35">
      <c r="B488" t="s">
        <v>316</v>
      </c>
      <c r="C488" s="14">
        <v>0.21736456992575501</v>
      </c>
      <c r="D488" s="14">
        <v>0.206680587887829</v>
      </c>
      <c r="E488" s="14">
        <v>0.22905289864758799</v>
      </c>
      <c r="F488" s="14"/>
      <c r="G488" s="14">
        <v>0.25597447473938401</v>
      </c>
      <c r="H488" s="14">
        <v>0.244287531223434</v>
      </c>
      <c r="I488" s="14">
        <v>0.17427911425015899</v>
      </c>
      <c r="J488" s="14">
        <v>0.19404323511195101</v>
      </c>
      <c r="K488" s="14">
        <v>0.23028726804789401</v>
      </c>
      <c r="L488" s="14">
        <v>0.214610556690919</v>
      </c>
      <c r="M488" s="14"/>
      <c r="N488" s="14">
        <v>0.214174543055271</v>
      </c>
      <c r="O488" s="14">
        <v>0.250023635943741</v>
      </c>
      <c r="P488" s="14">
        <v>0.192643275723097</v>
      </c>
      <c r="Q488" s="14">
        <v>0.21119253102869601</v>
      </c>
      <c r="R488" s="14"/>
      <c r="S488" s="14">
        <v>0.17462339751591299</v>
      </c>
      <c r="T488" s="14">
        <v>0.209980008404932</v>
      </c>
      <c r="U488" s="14">
        <v>0.19351191246049301</v>
      </c>
      <c r="V488" s="14">
        <v>0.232102087462359</v>
      </c>
      <c r="W488" s="14">
        <v>0.25084678888143602</v>
      </c>
      <c r="X488" s="14">
        <v>0.211523436487841</v>
      </c>
      <c r="Y488" s="14">
        <v>0.24481402174967001</v>
      </c>
      <c r="Z488" s="14">
        <v>0.202901068347908</v>
      </c>
      <c r="AA488" s="14">
        <v>0.250877690903338</v>
      </c>
      <c r="AB488" s="14">
        <v>0.205777188710181</v>
      </c>
      <c r="AC488" s="14">
        <v>0.24942337014829599</v>
      </c>
      <c r="AD488" s="14">
        <v>0.222190183339914</v>
      </c>
      <c r="AE488" s="14"/>
      <c r="AF488" s="14">
        <v>0.215289330311147</v>
      </c>
      <c r="AG488" s="14">
        <v>0.19764791474148499</v>
      </c>
      <c r="AH488" s="14">
        <v>0.22138445280685601</v>
      </c>
      <c r="AI488" s="14">
        <v>0.14754376618189499</v>
      </c>
      <c r="AJ488" s="14"/>
      <c r="AK488" s="14">
        <v>0.24738577172916601</v>
      </c>
      <c r="AL488" s="14">
        <v>0.200282919152972</v>
      </c>
      <c r="AM488" s="14">
        <v>0.24788828190914</v>
      </c>
      <c r="AN488" s="14">
        <v>0.24396982467515799</v>
      </c>
      <c r="AO488" s="14"/>
      <c r="AP488" s="14">
        <v>0.229172997315778</v>
      </c>
      <c r="AQ488" s="14">
        <v>0.17566835593116401</v>
      </c>
      <c r="AR488" s="14">
        <v>0.215677503762391</v>
      </c>
      <c r="AS488" s="14"/>
      <c r="AT488" s="14">
        <v>0.26931818318359502</v>
      </c>
      <c r="AU488" s="14">
        <v>0.171582606982675</v>
      </c>
      <c r="AV488" s="14"/>
      <c r="AW488" s="14">
        <v>0.224065116215209</v>
      </c>
      <c r="AX488" s="14">
        <v>0.20737741076003599</v>
      </c>
      <c r="AY488" s="14"/>
      <c r="AZ488" s="14">
        <v>0.22768713280473099</v>
      </c>
      <c r="BA488" s="14">
        <v>0.20788999046235801</v>
      </c>
    </row>
    <row r="489" spans="2:53" x14ac:dyDescent="0.35">
      <c r="B489" t="s">
        <v>317</v>
      </c>
      <c r="C489" s="14">
        <v>0.208299404027915</v>
      </c>
      <c r="D489" s="14">
        <v>0.20946288190541101</v>
      </c>
      <c r="E489" s="14">
        <v>0.207430989204241</v>
      </c>
      <c r="F489" s="14"/>
      <c r="G489" s="14">
        <v>0.18781368599155601</v>
      </c>
      <c r="H489" s="14">
        <v>0.164422962242778</v>
      </c>
      <c r="I489" s="14">
        <v>0.19574762661078901</v>
      </c>
      <c r="J489" s="14">
        <v>0.225234690540703</v>
      </c>
      <c r="K489" s="14">
        <v>0.23893602096604599</v>
      </c>
      <c r="L489" s="14">
        <v>0.23879335055256601</v>
      </c>
      <c r="M489" s="14"/>
      <c r="N489" s="14">
        <v>0.229136387450844</v>
      </c>
      <c r="O489" s="14">
        <v>0.20712140975975499</v>
      </c>
      <c r="P489" s="14">
        <v>0.23037540823313299</v>
      </c>
      <c r="Q489" s="14">
        <v>0.15882571906049001</v>
      </c>
      <c r="R489" s="14"/>
      <c r="S489" s="14">
        <v>0.19511944284473001</v>
      </c>
      <c r="T489" s="14">
        <v>0.26899824106315701</v>
      </c>
      <c r="U489" s="14">
        <v>0.21622117726628201</v>
      </c>
      <c r="V489" s="14">
        <v>0.13666533528906899</v>
      </c>
      <c r="W489" s="14">
        <v>0.19352920034649901</v>
      </c>
      <c r="X489" s="14">
        <v>0.200847676546974</v>
      </c>
      <c r="Y489" s="14">
        <v>0.24349621181769901</v>
      </c>
      <c r="Z489" s="14">
        <v>0.22652844411623599</v>
      </c>
      <c r="AA489" s="14">
        <v>0.22493881888098899</v>
      </c>
      <c r="AB489" s="14">
        <v>0.18024298292103499</v>
      </c>
      <c r="AC489" s="14">
        <v>0.212704092155243</v>
      </c>
      <c r="AD489" s="14">
        <v>0.154756370664104</v>
      </c>
      <c r="AE489" s="14"/>
      <c r="AF489" s="14">
        <v>0.226548310787825</v>
      </c>
      <c r="AG489" s="14">
        <v>0.194801786622393</v>
      </c>
      <c r="AH489" s="14">
        <v>0.280617424963786</v>
      </c>
      <c r="AI489" s="14">
        <v>0.22073570122644401</v>
      </c>
      <c r="AJ489" s="14"/>
      <c r="AK489" s="14">
        <v>0.22490072528067401</v>
      </c>
      <c r="AL489" s="14">
        <v>0.19529034944697801</v>
      </c>
      <c r="AM489" s="14">
        <v>0.181441529440584</v>
      </c>
      <c r="AN489" s="14">
        <v>0.28556415245314598</v>
      </c>
      <c r="AO489" s="14"/>
      <c r="AP489" s="14">
        <v>0.27210707610464702</v>
      </c>
      <c r="AQ489" s="14">
        <v>0.193227766359545</v>
      </c>
      <c r="AR489" s="14">
        <v>0.19337911889977899</v>
      </c>
      <c r="AS489" s="14"/>
      <c r="AT489" s="14">
        <v>0.20319988414476101</v>
      </c>
      <c r="AU489" s="14">
        <v>0.21345337377035201</v>
      </c>
      <c r="AV489" s="14"/>
      <c r="AW489" s="14">
        <v>0.22125320401988299</v>
      </c>
      <c r="AX489" s="14">
        <v>0.1174548486202</v>
      </c>
      <c r="AY489" s="14"/>
      <c r="AZ489" s="14">
        <v>0.19550346940869001</v>
      </c>
      <c r="BA489" s="14">
        <v>0.22004417136715901</v>
      </c>
    </row>
    <row r="490" spans="2:53" x14ac:dyDescent="0.35">
      <c r="B490" t="s">
        <v>318</v>
      </c>
      <c r="C490" s="14">
        <v>0.11987256571126099</v>
      </c>
      <c r="D490" s="14">
        <v>0.14298570520725401</v>
      </c>
      <c r="E490" s="14">
        <v>9.5615518264005397E-2</v>
      </c>
      <c r="F490" s="14"/>
      <c r="G490" s="14">
        <v>0.15406431906905901</v>
      </c>
      <c r="H490" s="14">
        <v>0.22732494757037999</v>
      </c>
      <c r="I490" s="14">
        <v>0.18477933791409001</v>
      </c>
      <c r="J490" s="14">
        <v>6.4413554498764597E-2</v>
      </c>
      <c r="K490" s="14">
        <v>6.9450731316121297E-2</v>
      </c>
      <c r="L490" s="14">
        <v>2.0284463625342E-2</v>
      </c>
      <c r="M490" s="14"/>
      <c r="N490" s="14">
        <v>0.13370417186589001</v>
      </c>
      <c r="O490" s="14">
        <v>0.100668792262866</v>
      </c>
      <c r="P490" s="14">
        <v>0.130625404077583</v>
      </c>
      <c r="Q490" s="14">
        <v>0.114256879934967</v>
      </c>
      <c r="R490" s="14"/>
      <c r="S490" s="14">
        <v>0.18146508979213299</v>
      </c>
      <c r="T490" s="14">
        <v>5.1919472120765503E-2</v>
      </c>
      <c r="U490" s="14">
        <v>0.109648191478188</v>
      </c>
      <c r="V490" s="14">
        <v>0.133672488739186</v>
      </c>
      <c r="W490" s="14">
        <v>0.111485511880777</v>
      </c>
      <c r="X490" s="14">
        <v>0.162813947050612</v>
      </c>
      <c r="Y490" s="14">
        <v>0.14856702064982499</v>
      </c>
      <c r="Z490" s="14">
        <v>7.4482326278969793E-2</v>
      </c>
      <c r="AA490" s="14">
        <v>0.157278328945157</v>
      </c>
      <c r="AB490" s="14">
        <v>3.0840375771212899E-2</v>
      </c>
      <c r="AC490" s="14">
        <v>5.0316042477492898E-2</v>
      </c>
      <c r="AD490" s="14">
        <v>0.14299276485920001</v>
      </c>
      <c r="AE490" s="14"/>
      <c r="AF490" s="14">
        <v>8.8999257144109695E-2</v>
      </c>
      <c r="AG490" s="14">
        <v>0.17318913646720099</v>
      </c>
      <c r="AH490" s="14">
        <v>6.4814296857839404E-2</v>
      </c>
      <c r="AI490" s="14">
        <v>0.123619167285383</v>
      </c>
      <c r="AJ490" s="14"/>
      <c r="AK490" s="14">
        <v>0.112498171981375</v>
      </c>
      <c r="AL490" s="14">
        <v>0.15771295298701599</v>
      </c>
      <c r="AM490" s="14">
        <v>7.8377472960567698E-2</v>
      </c>
      <c r="AN490" s="14">
        <v>0.12824580941101499</v>
      </c>
      <c r="AO490" s="14"/>
      <c r="AP490" s="14">
        <v>0.109918963919083</v>
      </c>
      <c r="AQ490" s="14">
        <v>0.206883831150002</v>
      </c>
      <c r="AR490" s="14">
        <v>6.1840655474010998E-2</v>
      </c>
      <c r="AS490" s="14"/>
      <c r="AT490" s="14">
        <v>0.15647142853479901</v>
      </c>
      <c r="AU490" s="14">
        <v>8.9686023908347207E-2</v>
      </c>
      <c r="AV490" s="14"/>
      <c r="AW490" s="14">
        <v>0.12926560713535601</v>
      </c>
      <c r="AX490" s="14">
        <v>7.5327284991735202E-2</v>
      </c>
      <c r="AY490" s="14"/>
      <c r="AZ490" s="14">
        <v>0.109289809342888</v>
      </c>
      <c r="BA490" s="14">
        <v>0.12958596415014501</v>
      </c>
    </row>
    <row r="491" spans="2:53" x14ac:dyDescent="0.35">
      <c r="B491" t="s">
        <v>319</v>
      </c>
      <c r="C491" s="14">
        <v>0.116212718008581</v>
      </c>
      <c r="D491" s="14">
        <v>0.11475940280011999</v>
      </c>
      <c r="E491" s="14">
        <v>0.11795371614913</v>
      </c>
      <c r="F491" s="14"/>
      <c r="G491" s="14">
        <v>0.116038692711548</v>
      </c>
      <c r="H491" s="14">
        <v>0.17352356002272401</v>
      </c>
      <c r="I491" s="14">
        <v>0.11478176279652599</v>
      </c>
      <c r="J491" s="14">
        <v>0.10837645530961799</v>
      </c>
      <c r="K491" s="14">
        <v>6.3434612087612002E-2</v>
      </c>
      <c r="L491" s="14">
        <v>0.10787644640229101</v>
      </c>
      <c r="M491" s="14"/>
      <c r="N491" s="14">
        <v>0.14705690415235001</v>
      </c>
      <c r="O491" s="14">
        <v>0.100918628967963</v>
      </c>
      <c r="P491" s="14">
        <v>8.2250427032011103E-2</v>
      </c>
      <c r="Q491" s="14">
        <v>0.12306270730094</v>
      </c>
      <c r="R491" s="14"/>
      <c r="S491" s="14">
        <v>0.139997035837713</v>
      </c>
      <c r="T491" s="14">
        <v>0.100398776535295</v>
      </c>
      <c r="U491" s="14">
        <v>0.13554520582205701</v>
      </c>
      <c r="V491" s="14">
        <v>8.4959880488489306E-2</v>
      </c>
      <c r="W491" s="14">
        <v>0.12438555744044499</v>
      </c>
      <c r="X491" s="14">
        <v>9.0954305758089701E-2</v>
      </c>
      <c r="Y491" s="14">
        <v>0.14980148439418101</v>
      </c>
      <c r="Z491" s="14">
        <v>0.129386124879876</v>
      </c>
      <c r="AA491" s="14">
        <v>0.16398595512004299</v>
      </c>
      <c r="AB491" s="14">
        <v>6.9742361564557806E-2</v>
      </c>
      <c r="AC491" s="14">
        <v>6.7465445616915504E-2</v>
      </c>
      <c r="AD491" s="14">
        <v>7.0090091187856599E-2</v>
      </c>
      <c r="AE491" s="14"/>
      <c r="AF491" s="14">
        <v>0.104200573142262</v>
      </c>
      <c r="AG491" s="14">
        <v>0.15768863699507399</v>
      </c>
      <c r="AH491" s="14">
        <v>9.1556496277212004E-2</v>
      </c>
      <c r="AI491" s="14">
        <v>8.1336950476217598E-2</v>
      </c>
      <c r="AJ491" s="14"/>
      <c r="AK491" s="14">
        <v>0.11584628476927</v>
      </c>
      <c r="AL491" s="14">
        <v>0.142838483799685</v>
      </c>
      <c r="AM491" s="14">
        <v>7.8247506623454102E-2</v>
      </c>
      <c r="AN491" s="14">
        <v>0.131256938734293</v>
      </c>
      <c r="AO491" s="14"/>
      <c r="AP491" s="14">
        <v>0.114952829573019</v>
      </c>
      <c r="AQ491" s="14">
        <v>0.153936921712851</v>
      </c>
      <c r="AR491" s="14">
        <v>0.102778719848841</v>
      </c>
      <c r="AS491" s="14"/>
      <c r="AT491" s="14">
        <v>0.15468323572397999</v>
      </c>
      <c r="AU491" s="14">
        <v>8.2755997087474595E-2</v>
      </c>
      <c r="AV491" s="14"/>
      <c r="AW491" s="14">
        <v>0.116167253334922</v>
      </c>
      <c r="AX491" s="14">
        <v>7.3205737072403299E-2</v>
      </c>
      <c r="AY491" s="14"/>
      <c r="AZ491" s="14">
        <v>0.11350568724874401</v>
      </c>
      <c r="BA491" s="14">
        <v>0.11869737015792001</v>
      </c>
    </row>
    <row r="492" spans="2:53" x14ac:dyDescent="0.35">
      <c r="B492" t="s">
        <v>122</v>
      </c>
      <c r="C492" s="14">
        <v>5.5766413869187698E-3</v>
      </c>
      <c r="D492" s="14">
        <v>3.19416770617581E-3</v>
      </c>
      <c r="E492" s="14">
        <v>8.1082934425102792E-3</v>
      </c>
      <c r="F492" s="14"/>
      <c r="G492" s="14">
        <v>0</v>
      </c>
      <c r="H492" s="14">
        <v>0</v>
      </c>
      <c r="I492" s="14">
        <v>8.8774200330979207E-3</v>
      </c>
      <c r="J492" s="14">
        <v>4.8243423702438301E-3</v>
      </c>
      <c r="K492" s="14">
        <v>1.7768903165240199E-2</v>
      </c>
      <c r="L492" s="14">
        <v>3.8210617625053398E-3</v>
      </c>
      <c r="M492" s="14"/>
      <c r="N492" s="14">
        <v>7.56393658579108E-3</v>
      </c>
      <c r="O492" s="14">
        <v>3.2047538535897599E-3</v>
      </c>
      <c r="P492" s="14">
        <v>3.8758068157240299E-3</v>
      </c>
      <c r="Q492" s="14">
        <v>3.7464566679531802E-3</v>
      </c>
      <c r="R492" s="14"/>
      <c r="S492" s="14">
        <v>1.0060755997027101E-2</v>
      </c>
      <c r="T492" s="14">
        <v>1.9161237965695799E-2</v>
      </c>
      <c r="U492" s="14">
        <v>0</v>
      </c>
      <c r="V492" s="14">
        <v>0</v>
      </c>
      <c r="W492" s="14">
        <v>0</v>
      </c>
      <c r="X492" s="14">
        <v>0</v>
      </c>
      <c r="Y492" s="14">
        <v>0</v>
      </c>
      <c r="Z492" s="14">
        <v>0</v>
      </c>
      <c r="AA492" s="14">
        <v>7.2165708791595302E-3</v>
      </c>
      <c r="AB492" s="14">
        <v>0</v>
      </c>
      <c r="AC492" s="14">
        <v>1.6183574896050001E-2</v>
      </c>
      <c r="AD492" s="14">
        <v>0</v>
      </c>
      <c r="AE492" s="14"/>
      <c r="AF492" s="14">
        <v>6.3208352176709198E-3</v>
      </c>
      <c r="AG492" s="14">
        <v>2.8074893253546098E-3</v>
      </c>
      <c r="AH492" s="14">
        <v>0</v>
      </c>
      <c r="AI492" s="14">
        <v>1.38342593613269E-2</v>
      </c>
      <c r="AJ492" s="14"/>
      <c r="AK492" s="14">
        <v>7.3240373360907102E-3</v>
      </c>
      <c r="AL492" s="14">
        <v>2.32103053886478E-3</v>
      </c>
      <c r="AM492" s="14">
        <v>0</v>
      </c>
      <c r="AN492" s="14">
        <v>0</v>
      </c>
      <c r="AO492" s="14"/>
      <c r="AP492" s="14">
        <v>7.9920257900853893E-3</v>
      </c>
      <c r="AQ492" s="14">
        <v>0</v>
      </c>
      <c r="AR492" s="14">
        <v>3.7066447624077301E-3</v>
      </c>
      <c r="AS492" s="14"/>
      <c r="AT492" s="14">
        <v>5.2373867387807997E-3</v>
      </c>
      <c r="AU492" s="14">
        <v>5.97617854908005E-3</v>
      </c>
      <c r="AV492" s="14"/>
      <c r="AW492" s="14">
        <v>5.4189326096843998E-3</v>
      </c>
      <c r="AX492" s="14">
        <v>0</v>
      </c>
      <c r="AY492" s="14"/>
      <c r="AZ492" s="14">
        <v>5.0186853015957798E-3</v>
      </c>
      <c r="BA492" s="14">
        <v>6.0887621973664601E-3</v>
      </c>
    </row>
    <row r="493" spans="2:53" x14ac:dyDescent="0.35">
      <c r="B493" t="s">
        <v>123</v>
      </c>
      <c r="C493" s="14">
        <v>9.8951245352438804E-3</v>
      </c>
      <c r="D493" s="14">
        <v>1.10370516074501E-2</v>
      </c>
      <c r="E493" s="14">
        <v>8.7036079148570308E-3</v>
      </c>
      <c r="F493" s="14"/>
      <c r="G493" s="14">
        <v>0</v>
      </c>
      <c r="H493" s="14">
        <v>1.3697235920297901E-2</v>
      </c>
      <c r="I493" s="14">
        <v>9.0153400895676399E-3</v>
      </c>
      <c r="J493" s="14">
        <v>1.01532552233396E-2</v>
      </c>
      <c r="K493" s="14">
        <v>6.5143326019367499E-3</v>
      </c>
      <c r="L493" s="14">
        <v>1.6101884806256399E-2</v>
      </c>
      <c r="M493" s="14"/>
      <c r="N493" s="14">
        <v>2.40932321620234E-3</v>
      </c>
      <c r="O493" s="14">
        <v>1.3248091895144601E-2</v>
      </c>
      <c r="P493" s="14">
        <v>1.59621100255662E-2</v>
      </c>
      <c r="Q493" s="14">
        <v>1.09183629050778E-2</v>
      </c>
      <c r="R493" s="14"/>
      <c r="S493" s="14">
        <v>2.1624177727474301E-2</v>
      </c>
      <c r="T493" s="14">
        <v>6.28736326910648E-3</v>
      </c>
      <c r="U493" s="14">
        <v>9.3218822286310395E-3</v>
      </c>
      <c r="V493" s="14">
        <v>1.00376867146693E-2</v>
      </c>
      <c r="W493" s="14">
        <v>9.4124903888910903E-3</v>
      </c>
      <c r="X493" s="14">
        <v>8.1294586243287007E-3</v>
      </c>
      <c r="Y493" s="14">
        <v>1.0562176609333101E-2</v>
      </c>
      <c r="Z493" s="14">
        <v>0</v>
      </c>
      <c r="AA493" s="14">
        <v>0</v>
      </c>
      <c r="AB493" s="14">
        <v>1.3688923841507701E-2</v>
      </c>
      <c r="AC493" s="14">
        <v>1.7410709983967501E-2</v>
      </c>
      <c r="AD493" s="14">
        <v>0</v>
      </c>
      <c r="AE493" s="14"/>
      <c r="AF493" s="14">
        <v>1.2950125300629899E-2</v>
      </c>
      <c r="AG493" s="14">
        <v>2.63241694323584E-3</v>
      </c>
      <c r="AH493" s="14">
        <v>2.4732762547792601E-2</v>
      </c>
      <c r="AI493" s="14">
        <v>1.5868432888430199E-2</v>
      </c>
      <c r="AJ493" s="14"/>
      <c r="AK493" s="14">
        <v>1.07029266887744E-2</v>
      </c>
      <c r="AL493" s="14">
        <v>9.3930839283645103E-3</v>
      </c>
      <c r="AM493" s="14">
        <v>1.2538036715413699E-2</v>
      </c>
      <c r="AN493" s="14">
        <v>9.7608811377539809E-3</v>
      </c>
      <c r="AO493" s="14"/>
      <c r="AP493" s="14">
        <v>7.9166890623583799E-3</v>
      </c>
      <c r="AQ493" s="14">
        <v>9.3797889483535103E-3</v>
      </c>
      <c r="AR493" s="14">
        <v>1.17361271364498E-2</v>
      </c>
      <c r="AS493" s="14"/>
      <c r="AT493" s="14">
        <v>7.1359212758447099E-3</v>
      </c>
      <c r="AU493" s="14">
        <v>1.2433096671742701E-2</v>
      </c>
      <c r="AV493" s="14"/>
      <c r="AW493" s="14">
        <v>5.6509655066472597E-3</v>
      </c>
      <c r="AX493" s="14">
        <v>5.8360940976338697E-2</v>
      </c>
      <c r="AY493" s="14"/>
      <c r="AZ493" s="14">
        <v>6.5729516952663198E-3</v>
      </c>
      <c r="BA493" s="14">
        <v>1.29443857441645E-2</v>
      </c>
    </row>
    <row r="494" spans="2:53" x14ac:dyDescent="0.35">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2:53" x14ac:dyDescent="0.35">
      <c r="B495" s="6" t="s">
        <v>329</v>
      </c>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2:53" x14ac:dyDescent="0.35">
      <c r="B496" s="24" t="s">
        <v>330</v>
      </c>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2:53" x14ac:dyDescent="0.35">
      <c r="B497" t="s">
        <v>322</v>
      </c>
      <c r="C497" s="14">
        <v>0.54930330996657495</v>
      </c>
      <c r="D497" s="14">
        <v>0.63114090352752705</v>
      </c>
      <c r="E497" s="14">
        <v>0.46410459304519902</v>
      </c>
      <c r="F497" s="14"/>
      <c r="G497" s="14">
        <v>0.56220186905307101</v>
      </c>
      <c r="H497" s="14">
        <v>0.58659106546504203</v>
      </c>
      <c r="I497" s="14">
        <v>0.29287056098342501</v>
      </c>
      <c r="J497" s="14">
        <v>0.64074477650808503</v>
      </c>
      <c r="K497" s="14">
        <v>0.52551841912285702</v>
      </c>
      <c r="L497" s="14">
        <v>0.64752478317325202</v>
      </c>
      <c r="M497" s="14"/>
      <c r="N497" s="14">
        <v>0.62812854647974903</v>
      </c>
      <c r="O497" s="14">
        <v>0.51712464711494399</v>
      </c>
      <c r="P497" s="14">
        <v>0.70774046242490596</v>
      </c>
      <c r="Q497" s="14">
        <v>0.432342349598345</v>
      </c>
      <c r="R497" s="14"/>
      <c r="S497" s="14">
        <v>0.42397709659466198</v>
      </c>
      <c r="T497" s="14">
        <v>0.63247647059630696</v>
      </c>
      <c r="U497" s="14">
        <v>0.56873593964679303</v>
      </c>
      <c r="V497" s="14">
        <v>0.43100343153656601</v>
      </c>
      <c r="W497" s="14">
        <v>0.46071890595172799</v>
      </c>
      <c r="X497" s="14">
        <v>0.17564881580616501</v>
      </c>
      <c r="Y497" s="14">
        <v>0.54291077928849696</v>
      </c>
      <c r="Z497" s="14">
        <v>0.49678422141560602</v>
      </c>
      <c r="AA497" s="14">
        <v>0.65349828722821901</v>
      </c>
      <c r="AB497" s="14">
        <v>0.65970117735201705</v>
      </c>
      <c r="AC497" s="14">
        <v>0.79288692952095596</v>
      </c>
      <c r="AD497" s="14">
        <v>0.61210570639737905</v>
      </c>
      <c r="AE497" s="14"/>
      <c r="AF497" s="14">
        <v>0.438801195507529</v>
      </c>
      <c r="AG497" s="14">
        <v>0.57588892039864403</v>
      </c>
      <c r="AH497" s="14">
        <v>0.71281972687279505</v>
      </c>
      <c r="AI497" s="14">
        <v>0.236124933078076</v>
      </c>
      <c r="AJ497" s="14"/>
      <c r="AK497" s="14">
        <v>9.7019217771169106E-2</v>
      </c>
      <c r="AL497" s="14">
        <v>0.62404656132649305</v>
      </c>
      <c r="AM497" s="14">
        <v>0.38219991002056097</v>
      </c>
      <c r="AN497" s="14">
        <v>0.63142479340008795</v>
      </c>
      <c r="AO497" s="14"/>
      <c r="AP497" s="14">
        <v>0.193532525947686</v>
      </c>
      <c r="AQ497" s="14">
        <v>0.63728119384844695</v>
      </c>
      <c r="AR497" s="14">
        <v>0.41307716148843199</v>
      </c>
      <c r="AS497" s="14"/>
      <c r="AT497" s="14">
        <v>0.491620324889955</v>
      </c>
      <c r="AU497" s="14">
        <v>0.56691957771666401</v>
      </c>
      <c r="AV497" s="14"/>
      <c r="AW497" s="14">
        <v>0.51765766587131401</v>
      </c>
      <c r="AX497" s="14">
        <v>0.61727101946817597</v>
      </c>
      <c r="AY497" s="14"/>
      <c r="AZ497" s="14">
        <v>0.59243434798872996</v>
      </c>
      <c r="BA497" s="14">
        <v>0.51908316578445501</v>
      </c>
    </row>
    <row r="498" spans="2:53" x14ac:dyDescent="0.35">
      <c r="B498" t="s">
        <v>323</v>
      </c>
      <c r="C498" s="14">
        <v>0.36689466179756502</v>
      </c>
      <c r="D498" s="14">
        <v>0.37897636544350899</v>
      </c>
      <c r="E498" s="14">
        <v>0.35932248427014502</v>
      </c>
      <c r="F498" s="14"/>
      <c r="G498" s="14">
        <v>0.24152504555717</v>
      </c>
      <c r="H498" s="14">
        <v>0.393123516019799</v>
      </c>
      <c r="I498" s="14">
        <v>0.389197174638441</v>
      </c>
      <c r="J498" s="14">
        <v>0.41011821879483601</v>
      </c>
      <c r="K498" s="14">
        <v>0.34322271624183198</v>
      </c>
      <c r="L498" s="14">
        <v>0.379815980152657</v>
      </c>
      <c r="M498" s="14"/>
      <c r="N498" s="14">
        <v>0.32749515335704699</v>
      </c>
      <c r="O498" s="14">
        <v>0.43715117227586298</v>
      </c>
      <c r="P498" s="14">
        <v>0.38706072232016098</v>
      </c>
      <c r="Q498" s="14">
        <v>0.32382664591451299</v>
      </c>
      <c r="R498" s="14"/>
      <c r="S498" s="14">
        <v>0.49449811491092399</v>
      </c>
      <c r="T498" s="14">
        <v>0.21865855682502</v>
      </c>
      <c r="U498" s="14">
        <v>0.41849963349531399</v>
      </c>
      <c r="V498" s="14">
        <v>0.27513634688113697</v>
      </c>
      <c r="W498" s="14">
        <v>0.39878993604120799</v>
      </c>
      <c r="X498" s="14">
        <v>0.37344851019303799</v>
      </c>
      <c r="Y498" s="14">
        <v>0.33329437950531499</v>
      </c>
      <c r="Z498" s="14">
        <v>0.16400674025401901</v>
      </c>
      <c r="AA498" s="14">
        <v>0.34135842985940601</v>
      </c>
      <c r="AB498" s="14">
        <v>0.40013242861937698</v>
      </c>
      <c r="AC498" s="14">
        <v>0.40701597632925401</v>
      </c>
      <c r="AD498" s="14">
        <v>0.38567254498215298</v>
      </c>
      <c r="AE498" s="14"/>
      <c r="AF498" s="14">
        <v>0.39840198816306599</v>
      </c>
      <c r="AG498" s="14">
        <v>0.40276938224021203</v>
      </c>
      <c r="AH498" s="14">
        <v>0.28947310350598798</v>
      </c>
      <c r="AI498" s="14">
        <v>0.31606404377289099</v>
      </c>
      <c r="AJ498" s="14"/>
      <c r="AK498" s="14">
        <v>0.39068459503384501</v>
      </c>
      <c r="AL498" s="14">
        <v>0.36156658744293302</v>
      </c>
      <c r="AM498" s="14">
        <v>0.34059448033246897</v>
      </c>
      <c r="AN498" s="14">
        <v>0.46255647139068901</v>
      </c>
      <c r="AO498" s="14"/>
      <c r="AP498" s="14">
        <v>0.61061616463066004</v>
      </c>
      <c r="AQ498" s="14">
        <v>0.38156961500598602</v>
      </c>
      <c r="AR498" s="14">
        <v>0.36692182842410398</v>
      </c>
      <c r="AS498" s="14"/>
      <c r="AT498" s="14">
        <v>0.56643854502712598</v>
      </c>
      <c r="AU498" s="14">
        <v>0.327758721147278</v>
      </c>
      <c r="AV498" s="14"/>
      <c r="AW498" s="14">
        <v>0.36409557859124603</v>
      </c>
      <c r="AX498" s="14">
        <v>0.36531698007282198</v>
      </c>
      <c r="AY498" s="14"/>
      <c r="AZ498" s="14">
        <v>0.42620000755420201</v>
      </c>
      <c r="BA498" s="14">
        <v>0.32534184550282602</v>
      </c>
    </row>
    <row r="499" spans="2:53" x14ac:dyDescent="0.35">
      <c r="B499" t="s">
        <v>324</v>
      </c>
      <c r="C499" s="14">
        <v>0.33620666396100901</v>
      </c>
      <c r="D499" s="14">
        <v>0.36147338765904802</v>
      </c>
      <c r="E499" s="14">
        <v>0.315392140107629</v>
      </c>
      <c r="F499" s="14"/>
      <c r="G499" s="14">
        <v>0.51334934338891103</v>
      </c>
      <c r="H499" s="14">
        <v>0.33697148981797198</v>
      </c>
      <c r="I499" s="14">
        <v>0.44991291782253601</v>
      </c>
      <c r="J499" s="14">
        <v>0.31388125912438802</v>
      </c>
      <c r="K499" s="14">
        <v>0.176015204144016</v>
      </c>
      <c r="L499" s="14">
        <v>0.27850389022816202</v>
      </c>
      <c r="M499" s="14"/>
      <c r="N499" s="14">
        <v>0.183729030090795</v>
      </c>
      <c r="O499" s="14">
        <v>0.386401014141322</v>
      </c>
      <c r="P499" s="14">
        <v>0.221961339825164</v>
      </c>
      <c r="Q499" s="14">
        <v>0.46257861574396397</v>
      </c>
      <c r="R499" s="14"/>
      <c r="S499" s="14">
        <v>0.38522173008417598</v>
      </c>
      <c r="T499" s="14">
        <v>0.21352906600673599</v>
      </c>
      <c r="U499" s="14">
        <v>0.496645723633383</v>
      </c>
      <c r="V499" s="14">
        <v>0.29333778349199502</v>
      </c>
      <c r="W499" s="14">
        <v>0.39528048360630502</v>
      </c>
      <c r="X499" s="14">
        <v>0.365165966905109</v>
      </c>
      <c r="Y499" s="14">
        <v>0.33190268356526098</v>
      </c>
      <c r="Z499" s="14">
        <v>0.16471459110164799</v>
      </c>
      <c r="AA499" s="14">
        <v>0.40395240379088598</v>
      </c>
      <c r="AB499" s="14">
        <v>0.21522062755674501</v>
      </c>
      <c r="AC499" s="14">
        <v>0.40123243652742402</v>
      </c>
      <c r="AD499" s="14">
        <v>0.38518394558699398</v>
      </c>
      <c r="AE499" s="14"/>
      <c r="AF499" s="14">
        <v>0.32915943846163698</v>
      </c>
      <c r="AG499" s="14">
        <v>0.32208796906785497</v>
      </c>
      <c r="AH499" s="14">
        <v>0.41555558424376399</v>
      </c>
      <c r="AI499" s="14">
        <v>0.28544806326632799</v>
      </c>
      <c r="AJ499" s="14"/>
      <c r="AK499" s="14">
        <v>0.29108550499673602</v>
      </c>
      <c r="AL499" s="14">
        <v>0.35488011962784799</v>
      </c>
      <c r="AM499" s="14">
        <v>0.43982068839822203</v>
      </c>
      <c r="AN499" s="14">
        <v>0.37333795915657902</v>
      </c>
      <c r="AO499" s="14"/>
      <c r="AP499" s="14">
        <v>0.38663339147036602</v>
      </c>
      <c r="AQ499" s="14">
        <v>0.262980225632653</v>
      </c>
      <c r="AR499" s="14">
        <v>0.39650701114641701</v>
      </c>
      <c r="AS499" s="14"/>
      <c r="AT499" s="14">
        <v>0.17199984101802501</v>
      </c>
      <c r="AU499" s="14">
        <v>0.37465306647396202</v>
      </c>
      <c r="AV499" s="14"/>
      <c r="AW499" s="14">
        <v>0.30934461755112103</v>
      </c>
      <c r="AX499" s="14">
        <v>0.37457448591354697</v>
      </c>
      <c r="AY499" s="14"/>
      <c r="AZ499" s="14">
        <v>0.31080413238787402</v>
      </c>
      <c r="BA499" s="14">
        <v>0.35400517292192701</v>
      </c>
    </row>
    <row r="500" spans="2:53" x14ac:dyDescent="0.35">
      <c r="B500" t="s">
        <v>325</v>
      </c>
      <c r="C500" s="14">
        <v>0.32963927956136702</v>
      </c>
      <c r="D500" s="14">
        <v>0.27677512365664098</v>
      </c>
      <c r="E500" s="14">
        <v>0.38511930212097001</v>
      </c>
      <c r="F500" s="14"/>
      <c r="G500" s="14">
        <v>0.61988088558425303</v>
      </c>
      <c r="H500" s="14">
        <v>0.37926238986356797</v>
      </c>
      <c r="I500" s="14">
        <v>0.29401320939546599</v>
      </c>
      <c r="J500" s="14">
        <v>0.39835215459768702</v>
      </c>
      <c r="K500" s="14">
        <v>0.17890405210983101</v>
      </c>
      <c r="L500" s="14">
        <v>0.18771038967454101</v>
      </c>
      <c r="M500" s="14"/>
      <c r="N500" s="14">
        <v>0.277672399709121</v>
      </c>
      <c r="O500" s="14">
        <v>0.302176332731249</v>
      </c>
      <c r="P500" s="14">
        <v>0.283872814376051</v>
      </c>
      <c r="Q500" s="14">
        <v>0.42030389735499202</v>
      </c>
      <c r="R500" s="14"/>
      <c r="S500" s="14">
        <v>0.30511128146201799</v>
      </c>
      <c r="T500" s="14">
        <v>0.37677544909504301</v>
      </c>
      <c r="U500" s="14">
        <v>0.286841247919215</v>
      </c>
      <c r="V500" s="14">
        <v>0</v>
      </c>
      <c r="W500" s="14">
        <v>0.33623002639420602</v>
      </c>
      <c r="X500" s="14">
        <v>0.37411390734765199</v>
      </c>
      <c r="Y500" s="14">
        <v>0.36575627234783598</v>
      </c>
      <c r="Z500" s="14">
        <v>0.33920903833037502</v>
      </c>
      <c r="AA500" s="14">
        <v>0.36003911151505003</v>
      </c>
      <c r="AB500" s="14">
        <v>0.31468748972841698</v>
      </c>
      <c r="AC500" s="14">
        <v>0.51466429152930604</v>
      </c>
      <c r="AD500" s="14">
        <v>0.189996059842829</v>
      </c>
      <c r="AE500" s="14"/>
      <c r="AF500" s="14">
        <v>0.326293179099096</v>
      </c>
      <c r="AG500" s="14">
        <v>0.27921292425160799</v>
      </c>
      <c r="AH500" s="14">
        <v>0.171071094288302</v>
      </c>
      <c r="AI500" s="14">
        <v>0.26226096280452099</v>
      </c>
      <c r="AJ500" s="14"/>
      <c r="AK500" s="14">
        <v>0.38993092719483302</v>
      </c>
      <c r="AL500" s="14">
        <v>0.27305370382736999</v>
      </c>
      <c r="AM500" s="14">
        <v>0.39391516518337599</v>
      </c>
      <c r="AN500" s="14">
        <v>0.37984408177655699</v>
      </c>
      <c r="AO500" s="14"/>
      <c r="AP500" s="14">
        <v>0.51184274216527903</v>
      </c>
      <c r="AQ500" s="14">
        <v>0.167440437966349</v>
      </c>
      <c r="AR500" s="14">
        <v>0.33669485914784297</v>
      </c>
      <c r="AS500" s="14"/>
      <c r="AT500" s="14">
        <v>0.23889421153208801</v>
      </c>
      <c r="AU500" s="14">
        <v>0.35075626201280602</v>
      </c>
      <c r="AV500" s="14"/>
      <c r="AW500" s="14">
        <v>0.34507906311111802</v>
      </c>
      <c r="AX500" s="14">
        <v>0.33428588695484801</v>
      </c>
      <c r="AY500" s="14"/>
      <c r="AZ500" s="14">
        <v>0.33284046338062501</v>
      </c>
      <c r="BA500" s="14">
        <v>0.32739634173729398</v>
      </c>
    </row>
    <row r="501" spans="2:53" x14ac:dyDescent="0.35">
      <c r="B501" t="s">
        <v>326</v>
      </c>
      <c r="C501" s="14">
        <v>0.235843657176354</v>
      </c>
      <c r="D501" s="14">
        <v>0.25472405248688201</v>
      </c>
      <c r="E501" s="14">
        <v>0.20856338411119499</v>
      </c>
      <c r="F501" s="14"/>
      <c r="G501" s="14">
        <v>9.1804463194676805E-2</v>
      </c>
      <c r="H501" s="14">
        <v>0.24671416693772799</v>
      </c>
      <c r="I501" s="14">
        <v>0.23153023801806299</v>
      </c>
      <c r="J501" s="14">
        <v>0.22079254234492501</v>
      </c>
      <c r="K501" s="14">
        <v>0.301567504110895</v>
      </c>
      <c r="L501" s="14">
        <v>0.28337424996690103</v>
      </c>
      <c r="M501" s="14"/>
      <c r="N501" s="14">
        <v>0.30770316353280203</v>
      </c>
      <c r="O501" s="14">
        <v>0.26093392243290497</v>
      </c>
      <c r="P501" s="14">
        <v>0.153409161996092</v>
      </c>
      <c r="Q501" s="14">
        <v>0.206843171839969</v>
      </c>
      <c r="R501" s="14"/>
      <c r="S501" s="14">
        <v>0.19715774879018699</v>
      </c>
      <c r="T501" s="14">
        <v>0.26133520193284399</v>
      </c>
      <c r="U501" s="14">
        <v>0.13593183345252899</v>
      </c>
      <c r="V501" s="14">
        <v>0.28130179684844597</v>
      </c>
      <c r="W501" s="14">
        <v>0.13049955098323901</v>
      </c>
      <c r="X501" s="14">
        <v>0.25912198813776499</v>
      </c>
      <c r="Y501" s="14">
        <v>0.24030623278768101</v>
      </c>
      <c r="Z501" s="14">
        <v>0.67127866864433205</v>
      </c>
      <c r="AA501" s="14">
        <v>0.25072384702269801</v>
      </c>
      <c r="AB501" s="14">
        <v>0.25865168176797598</v>
      </c>
      <c r="AC501" s="14">
        <v>0.201216769562195</v>
      </c>
      <c r="AD501" s="14">
        <v>0.19567648513932401</v>
      </c>
      <c r="AE501" s="14"/>
      <c r="AF501" s="14">
        <v>0.23326305557159799</v>
      </c>
      <c r="AG501" s="14">
        <v>0.339658427344387</v>
      </c>
      <c r="AH501" s="14">
        <v>0.17294309553425199</v>
      </c>
      <c r="AI501" s="14">
        <v>0.151508033037274</v>
      </c>
      <c r="AJ501" s="14"/>
      <c r="AK501" s="14">
        <v>0.38766944435299</v>
      </c>
      <c r="AL501" s="14">
        <v>0.218415505872712</v>
      </c>
      <c r="AM501" s="14">
        <v>0.16868931860108999</v>
      </c>
      <c r="AN501" s="14">
        <v>0.16572686527695199</v>
      </c>
      <c r="AO501" s="14"/>
      <c r="AP501" s="14">
        <v>0.28956708795400699</v>
      </c>
      <c r="AQ501" s="14">
        <v>0.27839032518747497</v>
      </c>
      <c r="AR501" s="14">
        <v>0.162705901229483</v>
      </c>
      <c r="AS501" s="14"/>
      <c r="AT501" s="14">
        <v>0.38828094170624899</v>
      </c>
      <c r="AU501" s="14">
        <v>0.20505424346684301</v>
      </c>
      <c r="AV501" s="14"/>
      <c r="AW501" s="14">
        <v>0.229610514629315</v>
      </c>
      <c r="AX501" s="14">
        <v>0.22494378085076899</v>
      </c>
      <c r="AY501" s="14"/>
      <c r="AZ501" s="14">
        <v>0.203285536840808</v>
      </c>
      <c r="BA501" s="14">
        <v>0.25865579284379703</v>
      </c>
    </row>
    <row r="502" spans="2:53" x14ac:dyDescent="0.35">
      <c r="B502" t="s">
        <v>327</v>
      </c>
      <c r="C502" s="14">
        <v>8.7364427657005903E-2</v>
      </c>
      <c r="D502" s="14">
        <v>7.88544567519842E-2</v>
      </c>
      <c r="E502" s="14">
        <v>9.6691625968308298E-2</v>
      </c>
      <c r="F502" s="14"/>
      <c r="G502" s="14">
        <v>4.8764893943782098E-2</v>
      </c>
      <c r="H502" s="14">
        <v>3.1706846557519403E-2</v>
      </c>
      <c r="I502" s="14">
        <v>0.16808298446622899</v>
      </c>
      <c r="J502" s="14">
        <v>0.110890750547568</v>
      </c>
      <c r="K502" s="14">
        <v>3.4669996218313501E-2</v>
      </c>
      <c r="L502" s="14">
        <v>0.108067853878521</v>
      </c>
      <c r="M502" s="14"/>
      <c r="N502" s="14">
        <v>9.6215642262030998E-2</v>
      </c>
      <c r="O502" s="14">
        <v>8.5986078753851697E-2</v>
      </c>
      <c r="P502" s="14">
        <v>7.1273901489421296E-2</v>
      </c>
      <c r="Q502" s="14">
        <v>9.3962228874272205E-2</v>
      </c>
      <c r="R502" s="14"/>
      <c r="S502" s="14">
        <v>8.1251225116630799E-2</v>
      </c>
      <c r="T502" s="14">
        <v>0.15303785930056599</v>
      </c>
      <c r="U502" s="14">
        <v>0</v>
      </c>
      <c r="V502" s="14">
        <v>0.14071668958413999</v>
      </c>
      <c r="W502" s="14">
        <v>0</v>
      </c>
      <c r="X502" s="14">
        <v>0.18710499069126699</v>
      </c>
      <c r="Y502" s="14">
        <v>0.120319742784169</v>
      </c>
      <c r="Z502" s="14">
        <v>0</v>
      </c>
      <c r="AA502" s="14">
        <v>0.14627819458906899</v>
      </c>
      <c r="AB502" s="14">
        <v>4.2450706918697803E-2</v>
      </c>
      <c r="AC502" s="14">
        <v>0.107582193846358</v>
      </c>
      <c r="AD502" s="14">
        <v>0</v>
      </c>
      <c r="AE502" s="14"/>
      <c r="AF502" s="14">
        <v>0.13771267833804601</v>
      </c>
      <c r="AG502" s="14">
        <v>0.11801816414593699</v>
      </c>
      <c r="AH502" s="14">
        <v>0</v>
      </c>
      <c r="AI502" s="14">
        <v>0.15847528056201299</v>
      </c>
      <c r="AJ502" s="14"/>
      <c r="AK502" s="14">
        <v>0</v>
      </c>
      <c r="AL502" s="14">
        <v>9.1777867897855497E-2</v>
      </c>
      <c r="AM502" s="14">
        <v>0.17239045176753701</v>
      </c>
      <c r="AN502" s="14">
        <v>4.1624879598812899E-2</v>
      </c>
      <c r="AO502" s="14"/>
      <c r="AP502" s="14">
        <v>9.9746393650040094E-2</v>
      </c>
      <c r="AQ502" s="14">
        <v>0.108356869959746</v>
      </c>
      <c r="AR502" s="14">
        <v>0.100362397870828</v>
      </c>
      <c r="AS502" s="14"/>
      <c r="AT502" s="14">
        <v>0.17927611242851901</v>
      </c>
      <c r="AU502" s="14">
        <v>6.08416523932317E-2</v>
      </c>
      <c r="AV502" s="14"/>
      <c r="AW502" s="14">
        <v>9.8194668487872797E-2</v>
      </c>
      <c r="AX502" s="14">
        <v>3.99383458183276E-2</v>
      </c>
      <c r="AY502" s="14"/>
      <c r="AZ502" s="14">
        <v>9.2096338610718698E-2</v>
      </c>
      <c r="BA502" s="14">
        <v>8.4048972295029695E-2</v>
      </c>
    </row>
    <row r="503" spans="2:53" x14ac:dyDescent="0.35">
      <c r="B503" t="s">
        <v>328</v>
      </c>
      <c r="C503" s="14">
        <v>5.2560562160028898E-2</v>
      </c>
      <c r="D503" s="14">
        <v>4.5544313014032098E-2</v>
      </c>
      <c r="E503" s="14">
        <v>6.0025743499110003E-2</v>
      </c>
      <c r="F503" s="14"/>
      <c r="G503" s="14">
        <v>9.8061613417240803E-2</v>
      </c>
      <c r="H503" s="14">
        <v>6.2976573833098307E-2</v>
      </c>
      <c r="I503" s="14">
        <v>7.7051407473676004E-2</v>
      </c>
      <c r="J503" s="14">
        <v>0</v>
      </c>
      <c r="K503" s="14">
        <v>3.8679504797574399E-2</v>
      </c>
      <c r="L503" s="14">
        <v>5.8263087684719002E-2</v>
      </c>
      <c r="M503" s="14"/>
      <c r="N503" s="14">
        <v>7.1004830654197701E-2</v>
      </c>
      <c r="O503" s="14">
        <v>8.1412605967949497E-2</v>
      </c>
      <c r="P503" s="14">
        <v>0</v>
      </c>
      <c r="Q503" s="14">
        <v>3.86736385730055E-2</v>
      </c>
      <c r="R503" s="14"/>
      <c r="S503" s="14">
        <v>0</v>
      </c>
      <c r="T503" s="14">
        <v>5.0135314903763301E-2</v>
      </c>
      <c r="U503" s="14">
        <v>0.14820798691289899</v>
      </c>
      <c r="V503" s="14">
        <v>0</v>
      </c>
      <c r="W503" s="14">
        <v>0</v>
      </c>
      <c r="X503" s="14">
        <v>8.6436265893267805E-2</v>
      </c>
      <c r="Y503" s="14">
        <v>0</v>
      </c>
      <c r="Z503" s="14">
        <v>0</v>
      </c>
      <c r="AA503" s="14">
        <v>5.5415949652908698E-2</v>
      </c>
      <c r="AB503" s="14">
        <v>0.16818203851904701</v>
      </c>
      <c r="AC503" s="14">
        <v>0</v>
      </c>
      <c r="AD503" s="14">
        <v>0</v>
      </c>
      <c r="AE503" s="14"/>
      <c r="AF503" s="14">
        <v>3.6103164796509699E-2</v>
      </c>
      <c r="AG503" s="14">
        <v>4.5238933239682498E-2</v>
      </c>
      <c r="AH503" s="14">
        <v>0</v>
      </c>
      <c r="AI503" s="14">
        <v>6.1670309462428401E-2</v>
      </c>
      <c r="AJ503" s="14"/>
      <c r="AK503" s="14">
        <v>0</v>
      </c>
      <c r="AL503" s="14">
        <v>4.1073602788746902E-2</v>
      </c>
      <c r="AM503" s="14">
        <v>5.4188465720713501E-2</v>
      </c>
      <c r="AN503" s="14">
        <v>4.1299692039107702E-2</v>
      </c>
      <c r="AO503" s="14"/>
      <c r="AP503" s="14">
        <v>0</v>
      </c>
      <c r="AQ503" s="14">
        <v>4.4731984262493203E-2</v>
      </c>
      <c r="AR503" s="14">
        <v>0.100074779237437</v>
      </c>
      <c r="AS503" s="14"/>
      <c r="AT503" s="14">
        <v>9.2733557668515806E-2</v>
      </c>
      <c r="AU503" s="14">
        <v>4.4253746565072499E-2</v>
      </c>
      <c r="AV503" s="14"/>
      <c r="AW503" s="14">
        <v>5.9954903722785398E-2</v>
      </c>
      <c r="AX503" s="14">
        <v>5.6712254691458901E-2</v>
      </c>
      <c r="AY503" s="14"/>
      <c r="AZ503" s="14">
        <v>5.8675219583864603E-2</v>
      </c>
      <c r="BA503" s="14">
        <v>4.82762732245837E-2</v>
      </c>
    </row>
    <row r="504" spans="2:53" x14ac:dyDescent="0.35">
      <c r="B504" t="s">
        <v>122</v>
      </c>
      <c r="C504" s="14">
        <v>0.126862084682244</v>
      </c>
      <c r="D504" s="14">
        <v>0.12789000590984401</v>
      </c>
      <c r="E504" s="14">
        <v>0.12732246514597401</v>
      </c>
      <c r="F504" s="14"/>
      <c r="G504" s="14">
        <v>0</v>
      </c>
      <c r="H504" s="14">
        <v>0.175610809978654</v>
      </c>
      <c r="I504" s="14">
        <v>7.0806490294974794E-2</v>
      </c>
      <c r="J504" s="14">
        <v>0.11369611905502</v>
      </c>
      <c r="K504" s="14">
        <v>0.23703347427253599</v>
      </c>
      <c r="L504" s="14">
        <v>0.13926669182488899</v>
      </c>
      <c r="M504" s="14"/>
      <c r="N504" s="14">
        <v>0.18855772971732301</v>
      </c>
      <c r="O504" s="14">
        <v>9.3316450349430993E-2</v>
      </c>
      <c r="P504" s="14">
        <v>0.144415894338766</v>
      </c>
      <c r="Q504" s="14">
        <v>9.14564598876767E-2</v>
      </c>
      <c r="R504" s="14"/>
      <c r="S504" s="14">
        <v>7.9288040755371797E-2</v>
      </c>
      <c r="T504" s="14">
        <v>5.0428697039402601E-2</v>
      </c>
      <c r="U504" s="14">
        <v>0.155110719044773</v>
      </c>
      <c r="V504" s="14">
        <v>0.29028674195242599</v>
      </c>
      <c r="W504" s="14">
        <v>0.195951818981974</v>
      </c>
      <c r="X504" s="14">
        <v>8.61326983788189E-2</v>
      </c>
      <c r="Y504" s="14">
        <v>7.9982802631791194E-2</v>
      </c>
      <c r="Z504" s="14">
        <v>0.168745982125132</v>
      </c>
      <c r="AA504" s="14">
        <v>0.19354733176632799</v>
      </c>
      <c r="AB504" s="14">
        <v>0.12556473445445501</v>
      </c>
      <c r="AC504" s="14">
        <v>9.2085342699551598E-2</v>
      </c>
      <c r="AD504" s="14">
        <v>0.19789823375979201</v>
      </c>
      <c r="AE504" s="14"/>
      <c r="AF504" s="14">
        <v>0.202311871076056</v>
      </c>
      <c r="AG504" s="14">
        <v>0.113298610514595</v>
      </c>
      <c r="AH504" s="14">
        <v>0.18964337142077201</v>
      </c>
      <c r="AI504" s="14">
        <v>0.17561269951070901</v>
      </c>
      <c r="AJ504" s="14"/>
      <c r="AK504" s="14">
        <v>0.220542563630825</v>
      </c>
      <c r="AL504" s="14">
        <v>0.14175439368051099</v>
      </c>
      <c r="AM504" s="14">
        <v>0.15824378087601601</v>
      </c>
      <c r="AN504" s="14">
        <v>8.2230205740370294E-2</v>
      </c>
      <c r="AO504" s="14"/>
      <c r="AP504" s="14">
        <v>0</v>
      </c>
      <c r="AQ504" s="14">
        <v>0.110528390029923</v>
      </c>
      <c r="AR504" s="14">
        <v>0.261970460009049</v>
      </c>
      <c r="AS504" s="14"/>
      <c r="AT504" s="14">
        <v>0.16732273949562801</v>
      </c>
      <c r="AU504" s="14">
        <v>0.119980271436802</v>
      </c>
      <c r="AV504" s="14"/>
      <c r="AW504" s="14">
        <v>0.12663763433373801</v>
      </c>
      <c r="AX504" s="14">
        <v>0.127313148253237</v>
      </c>
      <c r="AY504" s="14"/>
      <c r="AZ504" s="14">
        <v>9.3660496113105104E-2</v>
      </c>
      <c r="BA504" s="14">
        <v>0.15012507207242501</v>
      </c>
    </row>
    <row r="505" spans="2:53" x14ac:dyDescent="0.35">
      <c r="B505" t="s">
        <v>123</v>
      </c>
      <c r="C505" s="14">
        <v>3.25192528785734E-2</v>
      </c>
      <c r="D505" s="14">
        <v>2.0448667762701E-2</v>
      </c>
      <c r="E505" s="14">
        <v>4.4693424606982099E-2</v>
      </c>
      <c r="F505" s="14"/>
      <c r="G505" s="14">
        <v>0</v>
      </c>
      <c r="H505" s="14">
        <v>3.5660670300192598E-2</v>
      </c>
      <c r="I505" s="14">
        <v>0</v>
      </c>
      <c r="J505" s="14">
        <v>2.6154324422898299E-2</v>
      </c>
      <c r="K505" s="14">
        <v>0.14104968941316601</v>
      </c>
      <c r="L505" s="14">
        <v>0</v>
      </c>
      <c r="M505" s="14"/>
      <c r="N505" s="14">
        <v>2.1472376349539201E-2</v>
      </c>
      <c r="O505" s="14">
        <v>3.4404661192498097E-2</v>
      </c>
      <c r="P505" s="14">
        <v>7.2115092700181696E-2</v>
      </c>
      <c r="Q505" s="14">
        <v>1.78288699853584E-2</v>
      </c>
      <c r="R505" s="14"/>
      <c r="S505" s="14">
        <v>7.4281346039941007E-2</v>
      </c>
      <c r="T505" s="14">
        <v>0</v>
      </c>
      <c r="U505" s="14">
        <v>0</v>
      </c>
      <c r="V505" s="14">
        <v>0.13507367770713299</v>
      </c>
      <c r="W505" s="14">
        <v>7.5859147960236906E-2</v>
      </c>
      <c r="X505" s="14">
        <v>8.9241074606506002E-2</v>
      </c>
      <c r="Y505" s="14">
        <v>4.5712378849510897E-2</v>
      </c>
      <c r="Z505" s="14">
        <v>0</v>
      </c>
      <c r="AA505" s="14">
        <v>0</v>
      </c>
      <c r="AB505" s="14">
        <v>0</v>
      </c>
      <c r="AC505" s="14">
        <v>0</v>
      </c>
      <c r="AD505" s="14">
        <v>0</v>
      </c>
      <c r="AE505" s="14"/>
      <c r="AF505" s="14">
        <v>3.1412126603858101E-2</v>
      </c>
      <c r="AG505" s="14">
        <v>3.0107028122261299E-2</v>
      </c>
      <c r="AH505" s="14">
        <v>5.4539162505672797E-2</v>
      </c>
      <c r="AI505" s="14">
        <v>0.113360324192043</v>
      </c>
      <c r="AJ505" s="14"/>
      <c r="AK505" s="14">
        <v>0</v>
      </c>
      <c r="AL505" s="14">
        <v>2.63789850366941E-2</v>
      </c>
      <c r="AM505" s="14">
        <v>5.3441844696067199E-2</v>
      </c>
      <c r="AN505" s="14">
        <v>3.8534687604015398E-2</v>
      </c>
      <c r="AO505" s="14"/>
      <c r="AP505" s="14">
        <v>0</v>
      </c>
      <c r="AQ505" s="14">
        <v>2.0659296914212599E-2</v>
      </c>
      <c r="AR505" s="14">
        <v>3.1385628311494301E-2</v>
      </c>
      <c r="AS505" s="14"/>
      <c r="AT505" s="14">
        <v>2.8512792029101602E-2</v>
      </c>
      <c r="AU505" s="14">
        <v>3.4105970508122301E-2</v>
      </c>
      <c r="AV505" s="14"/>
      <c r="AW505" s="14">
        <v>4.1148311322480098E-2</v>
      </c>
      <c r="AX505" s="14">
        <v>2.8175172160540499E-2</v>
      </c>
      <c r="AY505" s="14"/>
      <c r="AZ505" s="14">
        <v>1.24662640291589E-2</v>
      </c>
      <c r="BA505" s="14">
        <v>4.6569557302048203E-2</v>
      </c>
    </row>
    <row r="506" spans="2:53" x14ac:dyDescent="0.35">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2:53" x14ac:dyDescent="0.35">
      <c r="B507" s="6" t="s">
        <v>352</v>
      </c>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2:53" x14ac:dyDescent="0.35">
      <c r="B508" s="24" t="s">
        <v>78</v>
      </c>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2:53" x14ac:dyDescent="0.35">
      <c r="B509" t="s">
        <v>331</v>
      </c>
      <c r="C509" s="14">
        <v>0.63806964476704398</v>
      </c>
      <c r="D509" s="14">
        <v>0.59364706978289195</v>
      </c>
      <c r="E509" s="14">
        <v>0.68102491852206304</v>
      </c>
      <c r="F509" s="14"/>
      <c r="G509" s="14">
        <v>0.49205559742230098</v>
      </c>
      <c r="H509" s="14">
        <v>0.53106961096633198</v>
      </c>
      <c r="I509" s="14">
        <v>0.61209171022826403</v>
      </c>
      <c r="J509" s="14">
        <v>0.67490078961854905</v>
      </c>
      <c r="K509" s="14">
        <v>0.73326223631627696</v>
      </c>
      <c r="L509" s="14">
        <v>0.74915734445641102</v>
      </c>
      <c r="M509" s="14"/>
      <c r="N509" s="14">
        <v>0.61652226336610905</v>
      </c>
      <c r="O509" s="14">
        <v>0.64641215189620504</v>
      </c>
      <c r="P509" s="14">
        <v>0.64187899686044003</v>
      </c>
      <c r="Q509" s="14">
        <v>0.64658793265568204</v>
      </c>
      <c r="R509" s="14"/>
      <c r="S509" s="14">
        <v>0.57311895968201698</v>
      </c>
      <c r="T509" s="14">
        <v>0.670484378620122</v>
      </c>
      <c r="U509" s="14">
        <v>0.59666264586449502</v>
      </c>
      <c r="V509" s="14">
        <v>0.65523832000010596</v>
      </c>
      <c r="W509" s="14">
        <v>0.69297070116288495</v>
      </c>
      <c r="X509" s="14">
        <v>0.60443439485808903</v>
      </c>
      <c r="Y509" s="14">
        <v>0.66822997424969899</v>
      </c>
      <c r="Z509" s="14">
        <v>0.54891824778770704</v>
      </c>
      <c r="AA509" s="14">
        <v>0.60744490849599497</v>
      </c>
      <c r="AB509" s="14">
        <v>0.70410996954699601</v>
      </c>
      <c r="AC509" s="14">
        <v>0.68053314467341897</v>
      </c>
      <c r="AD509" s="14">
        <v>0.714042291402323</v>
      </c>
      <c r="AE509" s="14"/>
      <c r="AF509" s="14">
        <v>0.650210996438778</v>
      </c>
      <c r="AG509" s="14">
        <v>0.58908138328052295</v>
      </c>
      <c r="AH509" s="14">
        <v>0.61302125948267705</v>
      </c>
      <c r="AI509" s="14">
        <v>0.69653399814924399</v>
      </c>
      <c r="AJ509" s="14"/>
      <c r="AK509" s="14">
        <v>0.65296570960298495</v>
      </c>
      <c r="AL509" s="14">
        <v>0.59766355701834395</v>
      </c>
      <c r="AM509" s="14">
        <v>0.62440069662853004</v>
      </c>
      <c r="AN509" s="14">
        <v>0.635410817966235</v>
      </c>
      <c r="AO509" s="14"/>
      <c r="AP509" s="14">
        <v>0.65975724128165503</v>
      </c>
      <c r="AQ509" s="14">
        <v>0.55584046837331702</v>
      </c>
      <c r="AR509" s="14">
        <v>0.64125140603955</v>
      </c>
      <c r="AS509" s="14"/>
      <c r="AT509" s="14">
        <v>0.52702373231265498</v>
      </c>
      <c r="AU509" s="14">
        <v>0.69846603613668801</v>
      </c>
      <c r="AV509" s="14"/>
      <c r="AW509" s="14">
        <v>0.59678781502085498</v>
      </c>
      <c r="AX509" s="14">
        <v>0.70167483373078798</v>
      </c>
      <c r="AY509" s="14"/>
      <c r="AZ509" s="14">
        <v>0.68559790040158997</v>
      </c>
      <c r="BA509" s="14">
        <v>0.59779924026055098</v>
      </c>
    </row>
    <row r="510" spans="2:53" x14ac:dyDescent="0.35">
      <c r="B510" t="s">
        <v>332</v>
      </c>
      <c r="C510" s="14">
        <v>0.51539892954385202</v>
      </c>
      <c r="D510" s="14">
        <v>0.53183167126897801</v>
      </c>
      <c r="E510" s="14">
        <v>0.49940140039869102</v>
      </c>
      <c r="F510" s="14"/>
      <c r="G510" s="14">
        <v>0.55509355813715699</v>
      </c>
      <c r="H510" s="14">
        <v>0.48977471609881701</v>
      </c>
      <c r="I510" s="14">
        <v>0.50515534793650096</v>
      </c>
      <c r="J510" s="14">
        <v>0.50008533026426805</v>
      </c>
      <c r="K510" s="14">
        <v>0.52563482072840195</v>
      </c>
      <c r="L510" s="14">
        <v>0.52382266089832097</v>
      </c>
      <c r="M510" s="14"/>
      <c r="N510" s="14">
        <v>0.52863489639656902</v>
      </c>
      <c r="O510" s="14">
        <v>0.52203651537669005</v>
      </c>
      <c r="P510" s="14">
        <v>0.51450672929095598</v>
      </c>
      <c r="Q510" s="14">
        <v>0.491669233991751</v>
      </c>
      <c r="R510" s="14"/>
      <c r="S510" s="14">
        <v>0.54920483084956595</v>
      </c>
      <c r="T510" s="14">
        <v>0.52135663516788899</v>
      </c>
      <c r="U510" s="14">
        <v>0.54877169254026803</v>
      </c>
      <c r="V510" s="14">
        <v>0.52261271377136498</v>
      </c>
      <c r="W510" s="14">
        <v>0.45446878470534602</v>
      </c>
      <c r="X510" s="14">
        <v>0.55127099887136499</v>
      </c>
      <c r="Y510" s="14">
        <v>0.57267760821387703</v>
      </c>
      <c r="Z510" s="14">
        <v>0.50453082127065396</v>
      </c>
      <c r="AA510" s="14">
        <v>0.479487196921355</v>
      </c>
      <c r="AB510" s="14">
        <v>0.46092140637240298</v>
      </c>
      <c r="AC510" s="14">
        <v>0.482170694147528</v>
      </c>
      <c r="AD510" s="14">
        <v>0.46765234876876699</v>
      </c>
      <c r="AE510" s="14"/>
      <c r="AF510" s="14">
        <v>0.60007685190979199</v>
      </c>
      <c r="AG510" s="14">
        <v>0.47314352410107402</v>
      </c>
      <c r="AH510" s="14">
        <v>0.397152717053885</v>
      </c>
      <c r="AI510" s="14">
        <v>0.51935572613747105</v>
      </c>
      <c r="AJ510" s="14"/>
      <c r="AK510" s="14">
        <v>0.59448659659382497</v>
      </c>
      <c r="AL510" s="14">
        <v>0.49988041273739298</v>
      </c>
      <c r="AM510" s="14">
        <v>0.59822065299447302</v>
      </c>
      <c r="AN510" s="14">
        <v>0.41039594948298302</v>
      </c>
      <c r="AO510" s="14"/>
      <c r="AP510" s="14">
        <v>0.58325831827380503</v>
      </c>
      <c r="AQ510" s="14">
        <v>0.48391592687517199</v>
      </c>
      <c r="AR510" s="14">
        <v>0.60604298166107795</v>
      </c>
      <c r="AS510" s="14"/>
      <c r="AT510" s="14">
        <v>0.57138006403336095</v>
      </c>
      <c r="AU510" s="14">
        <v>0.48625263460665502</v>
      </c>
      <c r="AV510" s="14"/>
      <c r="AW510" s="14">
        <v>0.59114824969794599</v>
      </c>
      <c r="AX510" s="14">
        <v>0.29924775900509099</v>
      </c>
      <c r="AY510" s="14"/>
      <c r="AZ510" s="14">
        <v>0.56911581950922097</v>
      </c>
      <c r="BA510" s="14">
        <v>0.469884932472943</v>
      </c>
    </row>
    <row r="511" spans="2:53" x14ac:dyDescent="0.35">
      <c r="B511" t="s">
        <v>333</v>
      </c>
      <c r="C511" s="14">
        <v>0.41880355574067901</v>
      </c>
      <c r="D511" s="14">
        <v>0.40952590394921001</v>
      </c>
      <c r="E511" s="14">
        <v>0.42852430311380302</v>
      </c>
      <c r="F511" s="14"/>
      <c r="G511" s="14">
        <v>0.35525899160632102</v>
      </c>
      <c r="H511" s="14">
        <v>0.37210135095726199</v>
      </c>
      <c r="I511" s="14">
        <v>0.43009970487892402</v>
      </c>
      <c r="J511" s="14">
        <v>0.39609148736522198</v>
      </c>
      <c r="K511" s="14">
        <v>0.47149868748557</v>
      </c>
      <c r="L511" s="14">
        <v>0.47277657444339899</v>
      </c>
      <c r="M511" s="14"/>
      <c r="N511" s="14">
        <v>0.47035399058597499</v>
      </c>
      <c r="O511" s="14">
        <v>0.43349799552844198</v>
      </c>
      <c r="P511" s="14">
        <v>0.424642317991902</v>
      </c>
      <c r="Q511" s="14">
        <v>0.34102113847897098</v>
      </c>
      <c r="R511" s="14"/>
      <c r="S511" s="14">
        <v>0.43618206290352102</v>
      </c>
      <c r="T511" s="14">
        <v>0.449453541607375</v>
      </c>
      <c r="U511" s="14">
        <v>0.36761722254219298</v>
      </c>
      <c r="V511" s="14">
        <v>0.48131007710365897</v>
      </c>
      <c r="W511" s="14">
        <v>0.45097108617249199</v>
      </c>
      <c r="X511" s="14">
        <v>0.42014734207443799</v>
      </c>
      <c r="Y511" s="14">
        <v>0.36564899210803598</v>
      </c>
      <c r="Z511" s="14">
        <v>0.44338723948146103</v>
      </c>
      <c r="AA511" s="14">
        <v>0.40656269993257799</v>
      </c>
      <c r="AB511" s="14">
        <v>0.36859981204053799</v>
      </c>
      <c r="AC511" s="14">
        <v>0.37735840437880402</v>
      </c>
      <c r="AD511" s="14">
        <v>0.449113119182391</v>
      </c>
      <c r="AE511" s="14"/>
      <c r="AF511" s="14">
        <v>0.53500580830497002</v>
      </c>
      <c r="AG511" s="14">
        <v>0.38374087911077898</v>
      </c>
      <c r="AH511" s="14">
        <v>0.34697092560857101</v>
      </c>
      <c r="AI511" s="14">
        <v>0.35625440171509598</v>
      </c>
      <c r="AJ511" s="14"/>
      <c r="AK511" s="14">
        <v>0.55775079298654295</v>
      </c>
      <c r="AL511" s="14">
        <v>0.40968740298130801</v>
      </c>
      <c r="AM511" s="14">
        <v>0.411591698134953</v>
      </c>
      <c r="AN511" s="14">
        <v>0.32348194927194401</v>
      </c>
      <c r="AO511" s="14"/>
      <c r="AP511" s="14">
        <v>0.49644576525501799</v>
      </c>
      <c r="AQ511" s="14">
        <v>0.42526620460495701</v>
      </c>
      <c r="AR511" s="14">
        <v>0.44403459936685302</v>
      </c>
      <c r="AS511" s="14"/>
      <c r="AT511" s="14">
        <v>0.53168700457620199</v>
      </c>
      <c r="AU511" s="14">
        <v>0.36650113937349299</v>
      </c>
      <c r="AV511" s="14"/>
      <c r="AW511" s="14">
        <v>0.49693711717503802</v>
      </c>
      <c r="AX511" s="14">
        <v>0.209460407886013</v>
      </c>
      <c r="AY511" s="14"/>
      <c r="AZ511" s="14">
        <v>0.46763641138863299</v>
      </c>
      <c r="BA511" s="14">
        <v>0.377427771506743</v>
      </c>
    </row>
    <row r="512" spans="2:53" x14ac:dyDescent="0.35">
      <c r="B512" t="s">
        <v>334</v>
      </c>
      <c r="C512" s="14">
        <v>0.39354981111797999</v>
      </c>
      <c r="D512" s="14">
        <v>0.35603218284577898</v>
      </c>
      <c r="E512" s="14">
        <v>0.43076680079831398</v>
      </c>
      <c r="F512" s="14"/>
      <c r="G512" s="14">
        <v>0.41036114077894398</v>
      </c>
      <c r="H512" s="14">
        <v>0.40603589371166099</v>
      </c>
      <c r="I512" s="14">
        <v>0.36309307122709</v>
      </c>
      <c r="J512" s="14">
        <v>0.43341248852673597</v>
      </c>
      <c r="K512" s="14">
        <v>0.40398958697427001</v>
      </c>
      <c r="L512" s="14">
        <v>0.35751386207659103</v>
      </c>
      <c r="M512" s="14"/>
      <c r="N512" s="14">
        <v>0.356159020601303</v>
      </c>
      <c r="O512" s="14">
        <v>0.43692062599138298</v>
      </c>
      <c r="P512" s="14">
        <v>0.38856397348699401</v>
      </c>
      <c r="Q512" s="14">
        <v>0.39311207553169902</v>
      </c>
      <c r="R512" s="14"/>
      <c r="S512" s="14">
        <v>0.41612994468468201</v>
      </c>
      <c r="T512" s="14">
        <v>0.40282391960027902</v>
      </c>
      <c r="U512" s="14">
        <v>0.41753043554469199</v>
      </c>
      <c r="V512" s="14">
        <v>0.36640721128172199</v>
      </c>
      <c r="W512" s="14">
        <v>0.42431805221929197</v>
      </c>
      <c r="X512" s="14">
        <v>0.33067512562677798</v>
      </c>
      <c r="Y512" s="14">
        <v>0.38916135855775302</v>
      </c>
      <c r="Z512" s="14">
        <v>0.40436724041469702</v>
      </c>
      <c r="AA512" s="14">
        <v>0.40497331169285999</v>
      </c>
      <c r="AB512" s="14">
        <v>0.37625679273651902</v>
      </c>
      <c r="AC512" s="14">
        <v>0.36962108804211702</v>
      </c>
      <c r="AD512" s="14">
        <v>0.42974579736822399</v>
      </c>
      <c r="AE512" s="14"/>
      <c r="AF512" s="14">
        <v>0.39310743387417502</v>
      </c>
      <c r="AG512" s="14">
        <v>0.37655890326681701</v>
      </c>
      <c r="AH512" s="14">
        <v>0.33027738786915201</v>
      </c>
      <c r="AI512" s="14">
        <v>0.43513053378664601</v>
      </c>
      <c r="AJ512" s="14"/>
      <c r="AK512" s="14">
        <v>0.38673516626617799</v>
      </c>
      <c r="AL512" s="14">
        <v>0.37997504354706901</v>
      </c>
      <c r="AM512" s="14">
        <v>0.39900188677061899</v>
      </c>
      <c r="AN512" s="14">
        <v>0.34681408734086899</v>
      </c>
      <c r="AO512" s="14"/>
      <c r="AP512" s="14">
        <v>0.41293156908348599</v>
      </c>
      <c r="AQ512" s="14">
        <v>0.33570982596954102</v>
      </c>
      <c r="AR512" s="14">
        <v>0.392871178372588</v>
      </c>
      <c r="AS512" s="14"/>
      <c r="AT512" s="14">
        <v>0.29129709065989401</v>
      </c>
      <c r="AU512" s="14">
        <v>0.44539527048041799</v>
      </c>
      <c r="AV512" s="14"/>
      <c r="AW512" s="14">
        <v>0.370264797236942</v>
      </c>
      <c r="AX512" s="14">
        <v>0.433027849059963</v>
      </c>
      <c r="AY512" s="14"/>
      <c r="AZ512" s="14">
        <v>0.40291574974793698</v>
      </c>
      <c r="BA512" s="14">
        <v>0.385614107773184</v>
      </c>
    </row>
    <row r="513" spans="2:53" x14ac:dyDescent="0.35">
      <c r="B513" t="s">
        <v>335</v>
      </c>
      <c r="C513" s="14">
        <v>0.37084524922099399</v>
      </c>
      <c r="D513" s="14">
        <v>0.37127522320703299</v>
      </c>
      <c r="E513" s="14">
        <v>0.37091254661607598</v>
      </c>
      <c r="F513" s="14"/>
      <c r="G513" s="14">
        <v>0.32018139973869802</v>
      </c>
      <c r="H513" s="14">
        <v>0.35047308855588299</v>
      </c>
      <c r="I513" s="14">
        <v>0.369509120077195</v>
      </c>
      <c r="J513" s="14">
        <v>0.35755503022639901</v>
      </c>
      <c r="K513" s="14">
        <v>0.43043816262970502</v>
      </c>
      <c r="L513" s="14">
        <v>0.39274818282935697</v>
      </c>
      <c r="M513" s="14"/>
      <c r="N513" s="14">
        <v>0.44036878867374701</v>
      </c>
      <c r="O513" s="14">
        <v>0.34253952579001101</v>
      </c>
      <c r="P513" s="14">
        <v>0.35647336999685297</v>
      </c>
      <c r="Q513" s="14">
        <v>0.33906407038246</v>
      </c>
      <c r="R513" s="14"/>
      <c r="S513" s="14">
        <v>0.381233747435482</v>
      </c>
      <c r="T513" s="14">
        <v>0.42314807443665903</v>
      </c>
      <c r="U513" s="14">
        <v>0.422113342373994</v>
      </c>
      <c r="V513" s="14">
        <v>0.35565368630523803</v>
      </c>
      <c r="W513" s="14">
        <v>0.39234837363083003</v>
      </c>
      <c r="X513" s="14">
        <v>0.391380380058726</v>
      </c>
      <c r="Y513" s="14">
        <v>0.35789701533303803</v>
      </c>
      <c r="Z513" s="14">
        <v>0.37381563231595499</v>
      </c>
      <c r="AA513" s="14">
        <v>0.31650085119958599</v>
      </c>
      <c r="AB513" s="14">
        <v>0.31109845260185898</v>
      </c>
      <c r="AC513" s="14">
        <v>0.35597476930519401</v>
      </c>
      <c r="AD513" s="14">
        <v>0.32653744234570597</v>
      </c>
      <c r="AE513" s="14"/>
      <c r="AF513" s="14">
        <v>0.46133898896542902</v>
      </c>
      <c r="AG513" s="14">
        <v>0.35569861747383302</v>
      </c>
      <c r="AH513" s="14">
        <v>0.24472849345315301</v>
      </c>
      <c r="AI513" s="14">
        <v>0.34605389372402501</v>
      </c>
      <c r="AJ513" s="14"/>
      <c r="AK513" s="14">
        <v>0.44109798618365897</v>
      </c>
      <c r="AL513" s="14">
        <v>0.34828585344256402</v>
      </c>
      <c r="AM513" s="14">
        <v>0.47753198989402601</v>
      </c>
      <c r="AN513" s="14">
        <v>0.30162586586897</v>
      </c>
      <c r="AO513" s="14"/>
      <c r="AP513" s="14">
        <v>0.44602495214558702</v>
      </c>
      <c r="AQ513" s="14">
        <v>0.35470507790818301</v>
      </c>
      <c r="AR513" s="14">
        <v>0.46362330121225098</v>
      </c>
      <c r="AS513" s="14"/>
      <c r="AT513" s="14">
        <v>0.49096914909702999</v>
      </c>
      <c r="AU513" s="14">
        <v>0.315940351518947</v>
      </c>
      <c r="AV513" s="14"/>
      <c r="AW513" s="14">
        <v>0.43969916736949999</v>
      </c>
      <c r="AX513" s="14">
        <v>0.17453268427294899</v>
      </c>
      <c r="AY513" s="14"/>
      <c r="AZ513" s="14">
        <v>0.42507351569590102</v>
      </c>
      <c r="BA513" s="14">
        <v>0.32489796591604803</v>
      </c>
    </row>
    <row r="514" spans="2:53" x14ac:dyDescent="0.35">
      <c r="B514" t="s">
        <v>336</v>
      </c>
      <c r="C514" s="14">
        <v>0.34272806792357702</v>
      </c>
      <c r="D514" s="14">
        <v>0.33859629246050799</v>
      </c>
      <c r="E514" s="14">
        <v>0.34714199704600401</v>
      </c>
      <c r="F514" s="14"/>
      <c r="G514" s="14">
        <v>0.27080058845299998</v>
      </c>
      <c r="H514" s="14">
        <v>0.27933032946584402</v>
      </c>
      <c r="I514" s="14">
        <v>0.33127383035500702</v>
      </c>
      <c r="J514" s="14">
        <v>0.302832839778861</v>
      </c>
      <c r="K514" s="14">
        <v>0.41396316094948499</v>
      </c>
      <c r="L514" s="14">
        <v>0.43582694406330003</v>
      </c>
      <c r="M514" s="14"/>
      <c r="N514" s="14">
        <v>0.40755709238141702</v>
      </c>
      <c r="O514" s="14">
        <v>0.35913102578783002</v>
      </c>
      <c r="P514" s="14">
        <v>0.28947176939136199</v>
      </c>
      <c r="Q514" s="14">
        <v>0.30149136060075599</v>
      </c>
      <c r="R514" s="14"/>
      <c r="S514" s="14">
        <v>0.31824854663930802</v>
      </c>
      <c r="T514" s="14">
        <v>0.43662429748964399</v>
      </c>
      <c r="U514" s="14">
        <v>0.36059604637102499</v>
      </c>
      <c r="V514" s="14">
        <v>0.28139613638354399</v>
      </c>
      <c r="W514" s="14">
        <v>0.36677924510274701</v>
      </c>
      <c r="X514" s="14">
        <v>0.35752114755340603</v>
      </c>
      <c r="Y514" s="14">
        <v>0.30450440271385099</v>
      </c>
      <c r="Z514" s="14">
        <v>0.41214753033981999</v>
      </c>
      <c r="AA514" s="14">
        <v>0.33047097324734398</v>
      </c>
      <c r="AB514" s="14">
        <v>0.30694734760763298</v>
      </c>
      <c r="AC514" s="14">
        <v>0.357596857980162</v>
      </c>
      <c r="AD514" s="14">
        <v>0.223376419182228</v>
      </c>
      <c r="AE514" s="14"/>
      <c r="AF514" s="14">
        <v>0.40752112909205102</v>
      </c>
      <c r="AG514" s="14">
        <v>0.31537793374129403</v>
      </c>
      <c r="AH514" s="14">
        <v>0.41198305726738799</v>
      </c>
      <c r="AI514" s="14">
        <v>0.31025158355490201</v>
      </c>
      <c r="AJ514" s="14"/>
      <c r="AK514" s="14">
        <v>0.43295466657477799</v>
      </c>
      <c r="AL514" s="14">
        <v>0.32623602073425201</v>
      </c>
      <c r="AM514" s="14">
        <v>0.32569304396140297</v>
      </c>
      <c r="AN514" s="14">
        <v>0.37580752766488001</v>
      </c>
      <c r="AO514" s="14"/>
      <c r="AP514" s="14">
        <v>0.42962133278904602</v>
      </c>
      <c r="AQ514" s="14">
        <v>0.33967941591441297</v>
      </c>
      <c r="AR514" s="14">
        <v>0.33278157373574202</v>
      </c>
      <c r="AS514" s="14"/>
      <c r="AT514" s="14">
        <v>0.50338051312134102</v>
      </c>
      <c r="AU514" s="14">
        <v>0.26742484913590697</v>
      </c>
      <c r="AV514" s="14"/>
      <c r="AW514" s="14">
        <v>0.39677924124851</v>
      </c>
      <c r="AX514" s="14">
        <v>0.19860085293273</v>
      </c>
      <c r="AY514" s="14"/>
      <c r="AZ514" s="14">
        <v>0.38916374081090699</v>
      </c>
      <c r="BA514" s="14">
        <v>0.30338340219288701</v>
      </c>
    </row>
    <row r="515" spans="2:53" x14ac:dyDescent="0.35">
      <c r="B515" t="s">
        <v>337</v>
      </c>
      <c r="C515" s="14">
        <v>0.33878074297563399</v>
      </c>
      <c r="D515" s="14">
        <v>0.32734638705739499</v>
      </c>
      <c r="E515" s="14">
        <v>0.35129105457464899</v>
      </c>
      <c r="F515" s="14"/>
      <c r="G515" s="14">
        <v>0.31316378596919198</v>
      </c>
      <c r="H515" s="14">
        <v>0.33175915601922101</v>
      </c>
      <c r="I515" s="14">
        <v>0.32574011042575701</v>
      </c>
      <c r="J515" s="14">
        <v>0.366199371100488</v>
      </c>
      <c r="K515" s="14">
        <v>0.33618455055623198</v>
      </c>
      <c r="L515" s="14">
        <v>0.35156974999771301</v>
      </c>
      <c r="M515" s="14"/>
      <c r="N515" s="14">
        <v>0.322904970933382</v>
      </c>
      <c r="O515" s="14">
        <v>0.38313143115763598</v>
      </c>
      <c r="P515" s="14">
        <v>0.312453664177614</v>
      </c>
      <c r="Q515" s="14">
        <v>0.33358649119329198</v>
      </c>
      <c r="R515" s="14"/>
      <c r="S515" s="14">
        <v>0.31520057524040301</v>
      </c>
      <c r="T515" s="14">
        <v>0.37767888410203099</v>
      </c>
      <c r="U515" s="14">
        <v>0.29533662693475699</v>
      </c>
      <c r="V515" s="14">
        <v>0.27140685931680503</v>
      </c>
      <c r="W515" s="14">
        <v>0.30562469785927499</v>
      </c>
      <c r="X515" s="14">
        <v>0.33664508748211802</v>
      </c>
      <c r="Y515" s="14">
        <v>0.418959732579469</v>
      </c>
      <c r="Z515" s="14">
        <v>0.37242370455597201</v>
      </c>
      <c r="AA515" s="14">
        <v>0.31710683098186199</v>
      </c>
      <c r="AB515" s="14">
        <v>0.39899493535425501</v>
      </c>
      <c r="AC515" s="14">
        <v>0.34980274769132402</v>
      </c>
      <c r="AD515" s="14">
        <v>0.30424210933780699</v>
      </c>
      <c r="AE515" s="14"/>
      <c r="AF515" s="14">
        <v>0.33709613011151102</v>
      </c>
      <c r="AG515" s="14">
        <v>0.33709938099189402</v>
      </c>
      <c r="AH515" s="14">
        <v>0.35533295582772201</v>
      </c>
      <c r="AI515" s="14">
        <v>0.36123796336497099</v>
      </c>
      <c r="AJ515" s="14"/>
      <c r="AK515" s="14">
        <v>0.27968615977772399</v>
      </c>
      <c r="AL515" s="14">
        <v>0.36389596077186798</v>
      </c>
      <c r="AM515" s="14">
        <v>0.34768003964202399</v>
      </c>
      <c r="AN515" s="14">
        <v>0.34706799889650503</v>
      </c>
      <c r="AO515" s="14"/>
      <c r="AP515" s="14">
        <v>0.31769114715121899</v>
      </c>
      <c r="AQ515" s="14">
        <v>0.32169494631092699</v>
      </c>
      <c r="AR515" s="14">
        <v>0.33816507817389002</v>
      </c>
      <c r="AS515" s="14"/>
      <c r="AT515" s="14">
        <v>0.25674238150579698</v>
      </c>
      <c r="AU515" s="14">
        <v>0.38312611345416298</v>
      </c>
      <c r="AV515" s="14"/>
      <c r="AW515" s="14">
        <v>0.32848613720759201</v>
      </c>
      <c r="AX515" s="14">
        <v>0.33905821535779201</v>
      </c>
      <c r="AY515" s="14"/>
      <c r="AZ515" s="14">
        <v>0.33561286612784302</v>
      </c>
      <c r="BA515" s="14">
        <v>0.34146486593331798</v>
      </c>
    </row>
    <row r="516" spans="2:53" x14ac:dyDescent="0.35">
      <c r="B516" t="s">
        <v>338</v>
      </c>
      <c r="C516" s="14">
        <v>0.30590802627992097</v>
      </c>
      <c r="D516" s="14">
        <v>0.310614294445752</v>
      </c>
      <c r="E516" s="14">
        <v>0.30052135444883299</v>
      </c>
      <c r="F516" s="14"/>
      <c r="G516" s="14">
        <v>0.30217966215103798</v>
      </c>
      <c r="H516" s="14">
        <v>0.27099650730570601</v>
      </c>
      <c r="I516" s="14">
        <v>0.29762610670288198</v>
      </c>
      <c r="J516" s="14">
        <v>0.36911904683029301</v>
      </c>
      <c r="K516" s="14">
        <v>0.33960913695240902</v>
      </c>
      <c r="L516" s="14">
        <v>0.269455949064487</v>
      </c>
      <c r="M516" s="14"/>
      <c r="N516" s="14">
        <v>0.28352408918671701</v>
      </c>
      <c r="O516" s="14">
        <v>0.34134044831947102</v>
      </c>
      <c r="P516" s="14">
        <v>0.27859569260216499</v>
      </c>
      <c r="Q516" s="14">
        <v>0.31738632703842601</v>
      </c>
      <c r="R516" s="14"/>
      <c r="S516" s="14">
        <v>0.300414960108285</v>
      </c>
      <c r="T516" s="14">
        <v>0.36447610321881002</v>
      </c>
      <c r="U516" s="14">
        <v>0.27789325896620198</v>
      </c>
      <c r="V516" s="14">
        <v>0.22791960661812899</v>
      </c>
      <c r="W516" s="14">
        <v>0.308033403164095</v>
      </c>
      <c r="X516" s="14">
        <v>0.26075393809927</v>
      </c>
      <c r="Y516" s="14">
        <v>0.31838650488695402</v>
      </c>
      <c r="Z516" s="14">
        <v>0.27133234188823302</v>
      </c>
      <c r="AA516" s="14">
        <v>0.34907383073716203</v>
      </c>
      <c r="AB516" s="14">
        <v>0.35341427641046202</v>
      </c>
      <c r="AC516" s="14">
        <v>0.25141305820342902</v>
      </c>
      <c r="AD516" s="14">
        <v>0.32070706736142801</v>
      </c>
      <c r="AE516" s="14"/>
      <c r="AF516" s="14">
        <v>0.27820729599759197</v>
      </c>
      <c r="AG516" s="14">
        <v>0.32554894397655498</v>
      </c>
      <c r="AH516" s="14">
        <v>0.32938079763223799</v>
      </c>
      <c r="AI516" s="14">
        <v>0.30993243400829401</v>
      </c>
      <c r="AJ516" s="14"/>
      <c r="AK516" s="14">
        <v>0.228203950329878</v>
      </c>
      <c r="AL516" s="14">
        <v>0.338684889999326</v>
      </c>
      <c r="AM516" s="14">
        <v>0.27351139246801198</v>
      </c>
      <c r="AN516" s="14">
        <v>0.31679603089684</v>
      </c>
      <c r="AO516" s="14"/>
      <c r="AP516" s="14">
        <v>0.256240092906239</v>
      </c>
      <c r="AQ516" s="14">
        <v>0.29512576293243897</v>
      </c>
      <c r="AR516" s="14">
        <v>0.284666720091588</v>
      </c>
      <c r="AS516" s="14"/>
      <c r="AT516" s="14">
        <v>0.227670582671159</v>
      </c>
      <c r="AU516" s="14">
        <v>0.34658714762279003</v>
      </c>
      <c r="AV516" s="14"/>
      <c r="AW516" s="14">
        <v>0.27690082122249599</v>
      </c>
      <c r="AX516" s="14">
        <v>0.393011984647271</v>
      </c>
      <c r="AY516" s="14"/>
      <c r="AZ516" s="14">
        <v>0.32903491157220299</v>
      </c>
      <c r="BA516" s="14">
        <v>0.28631275577690402</v>
      </c>
    </row>
    <row r="517" spans="2:53" x14ac:dyDescent="0.35">
      <c r="B517" t="s">
        <v>339</v>
      </c>
      <c r="C517" s="14">
        <v>0.29544597684476998</v>
      </c>
      <c r="D517" s="14">
        <v>0.28275939604240002</v>
      </c>
      <c r="E517" s="14">
        <v>0.30801098402246702</v>
      </c>
      <c r="F517" s="14"/>
      <c r="G517" s="14">
        <v>0.30496515416943198</v>
      </c>
      <c r="H517" s="14">
        <v>0.23346147995143601</v>
      </c>
      <c r="I517" s="14">
        <v>0.23856773880180099</v>
      </c>
      <c r="J517" s="14">
        <v>0.27430000751183697</v>
      </c>
      <c r="K517" s="14">
        <v>0.35636739995655198</v>
      </c>
      <c r="L517" s="14">
        <v>0.361984539491431</v>
      </c>
      <c r="M517" s="14"/>
      <c r="N517" s="14">
        <v>0.324114600095117</v>
      </c>
      <c r="O517" s="14">
        <v>0.288030006473108</v>
      </c>
      <c r="P517" s="14">
        <v>0.26408169782695901</v>
      </c>
      <c r="Q517" s="14">
        <v>0.29798442675718501</v>
      </c>
      <c r="R517" s="14"/>
      <c r="S517" s="14">
        <v>0.277739923321075</v>
      </c>
      <c r="T517" s="14">
        <v>0.34169135940246098</v>
      </c>
      <c r="U517" s="14">
        <v>0.29151721884604198</v>
      </c>
      <c r="V517" s="14">
        <v>0.29882268177197902</v>
      </c>
      <c r="W517" s="14">
        <v>0.34303190114928001</v>
      </c>
      <c r="X517" s="14">
        <v>0.26220077355699001</v>
      </c>
      <c r="Y517" s="14">
        <v>0.29786209035488898</v>
      </c>
      <c r="Z517" s="14">
        <v>0.35253286203557999</v>
      </c>
      <c r="AA517" s="14">
        <v>0.27040811040571</v>
      </c>
      <c r="AB517" s="14">
        <v>0.26593703373644001</v>
      </c>
      <c r="AC517" s="14">
        <v>0.32305338046488802</v>
      </c>
      <c r="AD517" s="14">
        <v>0.21849883420242</v>
      </c>
      <c r="AE517" s="14"/>
      <c r="AF517" s="14">
        <v>0.35294836645938299</v>
      </c>
      <c r="AG517" s="14">
        <v>0.27600208012689698</v>
      </c>
      <c r="AH517" s="14">
        <v>0.25287919573949902</v>
      </c>
      <c r="AI517" s="14">
        <v>0.24946289974246</v>
      </c>
      <c r="AJ517" s="14"/>
      <c r="AK517" s="14">
        <v>0.33629534749948697</v>
      </c>
      <c r="AL517" s="14">
        <v>0.298198034456153</v>
      </c>
      <c r="AM517" s="14">
        <v>0.30418802925244298</v>
      </c>
      <c r="AN517" s="14">
        <v>0.27784238543266998</v>
      </c>
      <c r="AO517" s="14"/>
      <c r="AP517" s="14">
        <v>0.33894194333612299</v>
      </c>
      <c r="AQ517" s="14">
        <v>0.28470010173582899</v>
      </c>
      <c r="AR517" s="14">
        <v>0.31240784107439501</v>
      </c>
      <c r="AS517" s="14"/>
      <c r="AT517" s="14">
        <v>0.34013121896514298</v>
      </c>
      <c r="AU517" s="14">
        <v>0.27237149042949599</v>
      </c>
      <c r="AV517" s="14"/>
      <c r="AW517" s="14">
        <v>0.33248510115650898</v>
      </c>
      <c r="AX517" s="14">
        <v>0.17137869504742301</v>
      </c>
      <c r="AY517" s="14"/>
      <c r="AZ517" s="14">
        <v>0.31855205404570103</v>
      </c>
      <c r="BA517" s="14">
        <v>0.27586833691212798</v>
      </c>
    </row>
    <row r="518" spans="2:53" x14ac:dyDescent="0.35">
      <c r="B518" t="s">
        <v>340</v>
      </c>
      <c r="C518" s="14">
        <v>0.27954986407832899</v>
      </c>
      <c r="D518" s="14">
        <v>0.25634145082979598</v>
      </c>
      <c r="E518" s="14">
        <v>0.301357630435585</v>
      </c>
      <c r="F518" s="14"/>
      <c r="G518" s="14">
        <v>0.22693302620731701</v>
      </c>
      <c r="H518" s="14">
        <v>0.27267157532943098</v>
      </c>
      <c r="I518" s="14">
        <v>0.28865105757894299</v>
      </c>
      <c r="J518" s="14">
        <v>0.197519587534361</v>
      </c>
      <c r="K518" s="14">
        <v>0.35426765426922202</v>
      </c>
      <c r="L518" s="14">
        <v>0.32893046347785998</v>
      </c>
      <c r="M518" s="14"/>
      <c r="N518" s="14">
        <v>0.31468466449434901</v>
      </c>
      <c r="O518" s="14">
        <v>0.27812678315439199</v>
      </c>
      <c r="P518" s="14">
        <v>0.25907017084510597</v>
      </c>
      <c r="Q518" s="14">
        <v>0.255218864094928</v>
      </c>
      <c r="R518" s="14"/>
      <c r="S518" s="14">
        <v>0.30791873140915998</v>
      </c>
      <c r="T518" s="14">
        <v>0.31526429789029797</v>
      </c>
      <c r="U518" s="14">
        <v>0.33074522329211098</v>
      </c>
      <c r="V518" s="14">
        <v>0.259857293851462</v>
      </c>
      <c r="W518" s="14">
        <v>0.34187321447208702</v>
      </c>
      <c r="X518" s="14">
        <v>0.23219493629722901</v>
      </c>
      <c r="Y518" s="14">
        <v>0.28038351511488502</v>
      </c>
      <c r="Z518" s="14">
        <v>0.295941544953503</v>
      </c>
      <c r="AA518" s="14">
        <v>0.24878856094490201</v>
      </c>
      <c r="AB518" s="14">
        <v>0.23346145904587301</v>
      </c>
      <c r="AC518" s="14">
        <v>0.21725428011048101</v>
      </c>
      <c r="AD518" s="14">
        <v>0.242439046408851</v>
      </c>
      <c r="AE518" s="14"/>
      <c r="AF518" s="14">
        <v>0.332190521555916</v>
      </c>
      <c r="AG518" s="14">
        <v>0.280364534001946</v>
      </c>
      <c r="AH518" s="14">
        <v>0.28775911845886698</v>
      </c>
      <c r="AI518" s="14">
        <v>0.27363910336733099</v>
      </c>
      <c r="AJ518" s="14"/>
      <c r="AK518" s="14">
        <v>0.34925589069965202</v>
      </c>
      <c r="AL518" s="14">
        <v>0.25855734221770799</v>
      </c>
      <c r="AM518" s="14">
        <v>0.28484961589834501</v>
      </c>
      <c r="AN518" s="14">
        <v>0.291917431496857</v>
      </c>
      <c r="AO518" s="14"/>
      <c r="AP518" s="14">
        <v>0.34723486612218901</v>
      </c>
      <c r="AQ518" s="14">
        <v>0.27662074439218898</v>
      </c>
      <c r="AR518" s="14">
        <v>0.29593108122020201</v>
      </c>
      <c r="AS518" s="14"/>
      <c r="AT518" s="14">
        <v>0.37152430971429601</v>
      </c>
      <c r="AU518" s="14">
        <v>0.235360782057147</v>
      </c>
      <c r="AV518" s="14"/>
      <c r="AW518" s="14">
        <v>0.331587517147581</v>
      </c>
      <c r="AX518" s="14">
        <v>0.14194437485877001</v>
      </c>
      <c r="AY518" s="14"/>
      <c r="AZ518" s="14">
        <v>0.30188560608977399</v>
      </c>
      <c r="BA518" s="14">
        <v>0.26062492450828201</v>
      </c>
    </row>
    <row r="519" spans="2:53" x14ac:dyDescent="0.35">
      <c r="B519" t="s">
        <v>341</v>
      </c>
      <c r="C519" s="14">
        <v>0.23173753332449101</v>
      </c>
      <c r="D519" s="14">
        <v>0.220190548339223</v>
      </c>
      <c r="E519" s="14">
        <v>0.242959340712877</v>
      </c>
      <c r="F519" s="14"/>
      <c r="G519" s="14">
        <v>0.20307606162293501</v>
      </c>
      <c r="H519" s="14">
        <v>0.20688283721491699</v>
      </c>
      <c r="I519" s="14">
        <v>0.24101656133857099</v>
      </c>
      <c r="J519" s="14">
        <v>0.219206039665025</v>
      </c>
      <c r="K519" s="14">
        <v>0.27549725303200401</v>
      </c>
      <c r="L519" s="14">
        <v>0.244137846693086</v>
      </c>
      <c r="M519" s="14"/>
      <c r="N519" s="14">
        <v>0.28888642804860498</v>
      </c>
      <c r="O519" s="14">
        <v>0.23780310035659699</v>
      </c>
      <c r="P519" s="14">
        <v>0.19131817927602601</v>
      </c>
      <c r="Q519" s="14">
        <v>0.199795689764724</v>
      </c>
      <c r="R519" s="14"/>
      <c r="S519" s="14">
        <v>0.25947360458068403</v>
      </c>
      <c r="T519" s="14">
        <v>0.24109481626051699</v>
      </c>
      <c r="U519" s="14">
        <v>0.20199628579805401</v>
      </c>
      <c r="V519" s="14">
        <v>0.19742064380470101</v>
      </c>
      <c r="W519" s="14">
        <v>0.33036227422023401</v>
      </c>
      <c r="X519" s="14">
        <v>0.235701000501082</v>
      </c>
      <c r="Y519" s="14">
        <v>0.211432094063011</v>
      </c>
      <c r="Z519" s="14">
        <v>0.31106203655623599</v>
      </c>
      <c r="AA519" s="14">
        <v>0.19527052366293099</v>
      </c>
      <c r="AB519" s="14">
        <v>0.213286573864334</v>
      </c>
      <c r="AC519" s="14">
        <v>0.18079897984464499</v>
      </c>
      <c r="AD519" s="14">
        <v>0.22478809254368801</v>
      </c>
      <c r="AE519" s="14"/>
      <c r="AF519" s="14">
        <v>0.27663176453192301</v>
      </c>
      <c r="AG519" s="14">
        <v>0.240990292880919</v>
      </c>
      <c r="AH519" s="14">
        <v>0.21773950556381899</v>
      </c>
      <c r="AI519" s="14">
        <v>0.20716346799022201</v>
      </c>
      <c r="AJ519" s="14"/>
      <c r="AK519" s="14">
        <v>0.26878268448582598</v>
      </c>
      <c r="AL519" s="14">
        <v>0.24925309009996499</v>
      </c>
      <c r="AM519" s="14">
        <v>0.21502976109423899</v>
      </c>
      <c r="AN519" s="14">
        <v>0.231691746166273</v>
      </c>
      <c r="AO519" s="14"/>
      <c r="AP519" s="14">
        <v>0.28629437480846698</v>
      </c>
      <c r="AQ519" s="14">
        <v>0.25676843255867099</v>
      </c>
      <c r="AR519" s="14">
        <v>0.196800205195028</v>
      </c>
      <c r="AS519" s="14"/>
      <c r="AT519" s="14">
        <v>0.316156251139531</v>
      </c>
      <c r="AU519" s="14">
        <v>0.189804642902447</v>
      </c>
      <c r="AV519" s="14"/>
      <c r="AW519" s="14">
        <v>0.27148572592494902</v>
      </c>
      <c r="AX519" s="14">
        <v>0.124949224399568</v>
      </c>
      <c r="AY519" s="14"/>
      <c r="AZ519" s="14">
        <v>0.258221155933889</v>
      </c>
      <c r="BA519" s="14">
        <v>0.209298119526552</v>
      </c>
    </row>
    <row r="520" spans="2:53" x14ac:dyDescent="0.35">
      <c r="B520" t="s">
        <v>342</v>
      </c>
      <c r="C520" s="14">
        <v>0.15468708788858601</v>
      </c>
      <c r="D520" s="14">
        <v>0.166243170763967</v>
      </c>
      <c r="E520" s="14">
        <v>0.14400532971369501</v>
      </c>
      <c r="F520" s="14"/>
      <c r="G520" s="14">
        <v>0.13201963424246199</v>
      </c>
      <c r="H520" s="14">
        <v>0.18399934371717999</v>
      </c>
      <c r="I520" s="14">
        <v>0.18705852458116501</v>
      </c>
      <c r="J520" s="14">
        <v>0.148796584088107</v>
      </c>
      <c r="K520" s="14">
        <v>0.158114827815383</v>
      </c>
      <c r="L520" s="14">
        <v>0.12198540031299999</v>
      </c>
      <c r="M520" s="14"/>
      <c r="N520" s="14">
        <v>0.19171743540514699</v>
      </c>
      <c r="O520" s="14">
        <v>0.149768028525851</v>
      </c>
      <c r="P520" s="14">
        <v>0.14353253689963999</v>
      </c>
      <c r="Q520" s="14">
        <v>0.13234628418390401</v>
      </c>
      <c r="R520" s="14"/>
      <c r="S520" s="14">
        <v>0.21381789265275999</v>
      </c>
      <c r="T520" s="14">
        <v>0.13644374122378999</v>
      </c>
      <c r="U520" s="14">
        <v>0.12996543849181799</v>
      </c>
      <c r="V520" s="14">
        <v>0.123197100688649</v>
      </c>
      <c r="W520" s="14">
        <v>0.15722946939642601</v>
      </c>
      <c r="X520" s="14">
        <v>0.146898049241318</v>
      </c>
      <c r="Y520" s="14">
        <v>0.211206668169408</v>
      </c>
      <c r="Z520" s="14">
        <v>0.18442908623771101</v>
      </c>
      <c r="AA520" s="14">
        <v>0.1356933588432</v>
      </c>
      <c r="AB520" s="14">
        <v>0.119501506495667</v>
      </c>
      <c r="AC520" s="14">
        <v>0.13802390825770899</v>
      </c>
      <c r="AD520" s="14">
        <v>0.147935857245138</v>
      </c>
      <c r="AE520" s="14"/>
      <c r="AF520" s="14">
        <v>0.17161021764501899</v>
      </c>
      <c r="AG520" s="14">
        <v>0.16951123162857701</v>
      </c>
      <c r="AH520" s="14">
        <v>0.117039110829862</v>
      </c>
      <c r="AI520" s="14">
        <v>0.13591665101209799</v>
      </c>
      <c r="AJ520" s="14"/>
      <c r="AK520" s="14">
        <v>0.18754027909117299</v>
      </c>
      <c r="AL520" s="14">
        <v>0.16471046794580799</v>
      </c>
      <c r="AM520" s="14">
        <v>0.168805266991051</v>
      </c>
      <c r="AN520" s="14">
        <v>0.14148162563788599</v>
      </c>
      <c r="AO520" s="14"/>
      <c r="AP520" s="14">
        <v>0.16922069439376999</v>
      </c>
      <c r="AQ520" s="14">
        <v>0.16092941547299899</v>
      </c>
      <c r="AR520" s="14">
        <v>0.16499662690775299</v>
      </c>
      <c r="AS520" s="14"/>
      <c r="AT520" s="14">
        <v>0.199338943182995</v>
      </c>
      <c r="AU520" s="14">
        <v>0.13381125975653699</v>
      </c>
      <c r="AV520" s="14"/>
      <c r="AW520" s="14">
        <v>0.182119109630794</v>
      </c>
      <c r="AX520" s="14">
        <v>8.9065062073166099E-2</v>
      </c>
      <c r="AY520" s="14"/>
      <c r="AZ520" s="14">
        <v>0.178836513401056</v>
      </c>
      <c r="BA520" s="14">
        <v>0.13422542522071201</v>
      </c>
    </row>
    <row r="521" spans="2:53" x14ac:dyDescent="0.35">
      <c r="B521" t="s">
        <v>343</v>
      </c>
      <c r="C521" s="14">
        <v>8.6755431477531203E-2</v>
      </c>
      <c r="D521" s="14">
        <v>7.6963135677845199E-2</v>
      </c>
      <c r="E521" s="14">
        <v>9.4694003662395804E-2</v>
      </c>
      <c r="F521" s="14"/>
      <c r="G521" s="14">
        <v>0.12219860885455</v>
      </c>
      <c r="H521" s="14">
        <v>9.8422099933040602E-2</v>
      </c>
      <c r="I521" s="14">
        <v>7.7260704227559304E-2</v>
      </c>
      <c r="J521" s="14">
        <v>0.11054860453461</v>
      </c>
      <c r="K521" s="14">
        <v>7.2936378198217106E-2</v>
      </c>
      <c r="L521" s="14">
        <v>5.1422840206927903E-2</v>
      </c>
      <c r="M521" s="14"/>
      <c r="N521" s="14">
        <v>6.3749172934123396E-2</v>
      </c>
      <c r="O521" s="14">
        <v>9.5662253123776103E-2</v>
      </c>
      <c r="P521" s="14">
        <v>9.5549416195366305E-2</v>
      </c>
      <c r="Q521" s="14">
        <v>9.44408735006146E-2</v>
      </c>
      <c r="R521" s="14"/>
      <c r="S521" s="14">
        <v>7.4825631509721602E-2</v>
      </c>
      <c r="T521" s="14">
        <v>9.6197682309339005E-2</v>
      </c>
      <c r="U521" s="14">
        <v>0.122115352687269</v>
      </c>
      <c r="V521" s="14">
        <v>5.2253778465571998E-2</v>
      </c>
      <c r="W521" s="14">
        <v>6.2276692996904102E-2</v>
      </c>
      <c r="X521" s="14">
        <v>7.8532132172140307E-2</v>
      </c>
      <c r="Y521" s="14">
        <v>0.11036165736638601</v>
      </c>
      <c r="Z521" s="14">
        <v>5.4053160883376E-2</v>
      </c>
      <c r="AA521" s="14">
        <v>9.1686270371496098E-2</v>
      </c>
      <c r="AB521" s="14">
        <v>0.12841097919359301</v>
      </c>
      <c r="AC521" s="14">
        <v>6.7150225383629303E-2</v>
      </c>
      <c r="AD521" s="14">
        <v>6.2696734667757506E-2</v>
      </c>
      <c r="AE521" s="14"/>
      <c r="AF521" s="14">
        <v>6.5998969730367701E-2</v>
      </c>
      <c r="AG521" s="14">
        <v>0.108904254036989</v>
      </c>
      <c r="AH521" s="14">
        <v>7.5424807783921299E-2</v>
      </c>
      <c r="AI521" s="14">
        <v>6.8594140071262799E-2</v>
      </c>
      <c r="AJ521" s="14"/>
      <c r="AK521" s="14">
        <v>5.5799555207583298E-2</v>
      </c>
      <c r="AL521" s="14">
        <v>9.5341834414936294E-2</v>
      </c>
      <c r="AM521" s="14">
        <v>7.6697905226607299E-2</v>
      </c>
      <c r="AN521" s="14">
        <v>0.12261435035205499</v>
      </c>
      <c r="AO521" s="14"/>
      <c r="AP521" s="14">
        <v>5.4367006527270001E-2</v>
      </c>
      <c r="AQ521" s="14">
        <v>7.2129711272129901E-2</v>
      </c>
      <c r="AR521" s="14">
        <v>8.4324621400767505E-2</v>
      </c>
      <c r="AS521" s="14"/>
      <c r="AT521" s="14">
        <v>4.8767823355464902E-2</v>
      </c>
      <c r="AU521" s="14">
        <v>0.10475181374616301</v>
      </c>
      <c r="AV521" s="14"/>
      <c r="AW521" s="14">
        <v>5.96316302323305E-2</v>
      </c>
      <c r="AX521" s="14">
        <v>0.16857193009806801</v>
      </c>
      <c r="AY521" s="14"/>
      <c r="AZ521" s="14">
        <v>8.8622590504092297E-2</v>
      </c>
      <c r="BA521" s="14">
        <v>8.5173398889259497E-2</v>
      </c>
    </row>
    <row r="522" spans="2:53" x14ac:dyDescent="0.35">
      <c r="B522" t="s">
        <v>344</v>
      </c>
      <c r="C522" s="14">
        <v>5.4349879977914302E-2</v>
      </c>
      <c r="D522" s="14">
        <v>6.4428524391029099E-2</v>
      </c>
      <c r="E522" s="14">
        <v>4.47158411764896E-2</v>
      </c>
      <c r="F522" s="14"/>
      <c r="G522" s="14">
        <v>6.2790831509595899E-2</v>
      </c>
      <c r="H522" s="14">
        <v>6.3524712807328507E-2</v>
      </c>
      <c r="I522" s="14">
        <v>7.8020016466203101E-2</v>
      </c>
      <c r="J522" s="14">
        <v>2.63721604658608E-2</v>
      </c>
      <c r="K522" s="14">
        <v>5.7350972539413299E-2</v>
      </c>
      <c r="L522" s="14">
        <v>4.2744241981859901E-2</v>
      </c>
      <c r="M522" s="14"/>
      <c r="N522" s="14">
        <v>7.2138327032037805E-2</v>
      </c>
      <c r="O522" s="14">
        <v>5.0354347534625497E-2</v>
      </c>
      <c r="P522" s="14">
        <v>6.1357866463821402E-2</v>
      </c>
      <c r="Q522" s="14">
        <v>3.40773948032638E-2</v>
      </c>
      <c r="R522" s="14"/>
      <c r="S522" s="14">
        <v>7.1017138488382495E-2</v>
      </c>
      <c r="T522" s="14">
        <v>4.8157078243967699E-2</v>
      </c>
      <c r="U522" s="14">
        <v>6.2994179785936799E-2</v>
      </c>
      <c r="V522" s="14">
        <v>7.5463096663080903E-2</v>
      </c>
      <c r="W522" s="14">
        <v>3.9363289102819603E-2</v>
      </c>
      <c r="X522" s="14">
        <v>8.1055768360056304E-2</v>
      </c>
      <c r="Y522" s="14">
        <v>2.8607795238226701E-2</v>
      </c>
      <c r="Z522" s="14">
        <v>9.37362990506828E-2</v>
      </c>
      <c r="AA522" s="14">
        <v>3.8512904749722202E-2</v>
      </c>
      <c r="AB522" s="14">
        <v>3.3118027813771302E-2</v>
      </c>
      <c r="AC522" s="14">
        <v>3.7145668182577002E-2</v>
      </c>
      <c r="AD522" s="14">
        <v>3.8628470364748403E-2</v>
      </c>
      <c r="AE522" s="14"/>
      <c r="AF522" s="14">
        <v>6.2930845641077995E-2</v>
      </c>
      <c r="AG522" s="14">
        <v>6.8236971343040298E-2</v>
      </c>
      <c r="AH522" s="14">
        <v>4.9739910162832898E-2</v>
      </c>
      <c r="AI522" s="14">
        <v>3.49372861561658E-2</v>
      </c>
      <c r="AJ522" s="14"/>
      <c r="AK522" s="14">
        <v>7.7533150662641895E-2</v>
      </c>
      <c r="AL522" s="14">
        <v>6.3905846434565497E-2</v>
      </c>
      <c r="AM522" s="14">
        <v>4.8706053102850602E-2</v>
      </c>
      <c r="AN522" s="14">
        <v>3.7244053433879903E-2</v>
      </c>
      <c r="AO522" s="14"/>
      <c r="AP522" s="14">
        <v>8.9341307994571698E-2</v>
      </c>
      <c r="AQ522" s="14">
        <v>7.4999717380582295E-2</v>
      </c>
      <c r="AR522" s="14">
        <v>4.4620091181744599E-2</v>
      </c>
      <c r="AS522" s="14"/>
      <c r="AT522" s="14">
        <v>0.102295754824727</v>
      </c>
      <c r="AU522" s="14">
        <v>3.12843353127795E-2</v>
      </c>
      <c r="AV522" s="14"/>
      <c r="AW522" s="14">
        <v>6.9938042000039002E-2</v>
      </c>
      <c r="AX522" s="14">
        <v>2.1223003629415101E-2</v>
      </c>
      <c r="AY522" s="14"/>
      <c r="AZ522" s="14">
        <v>4.7483301146417897E-2</v>
      </c>
      <c r="BA522" s="14">
        <v>6.0167890831211698E-2</v>
      </c>
    </row>
    <row r="523" spans="2:53" x14ac:dyDescent="0.35">
      <c r="B523" t="s">
        <v>345</v>
      </c>
      <c r="C523" s="14">
        <v>2.29592204124296E-2</v>
      </c>
      <c r="D523" s="14">
        <v>2.4002161953997E-2</v>
      </c>
      <c r="E523" s="14">
        <v>2.1033476944571999E-2</v>
      </c>
      <c r="F523" s="14"/>
      <c r="G523" s="14">
        <v>2.2978819781248602E-2</v>
      </c>
      <c r="H523" s="14">
        <v>2.3260397188449099E-2</v>
      </c>
      <c r="I523" s="14">
        <v>1.46846615600207E-2</v>
      </c>
      <c r="J523" s="14">
        <v>3.4818102422658002E-2</v>
      </c>
      <c r="K523" s="14">
        <v>2.9327715158643901E-2</v>
      </c>
      <c r="L523" s="14">
        <v>1.54873719831853E-2</v>
      </c>
      <c r="M523" s="14"/>
      <c r="N523" s="14">
        <v>2.0635813158412199E-2</v>
      </c>
      <c r="O523" s="14">
        <v>2.2207670325072499E-2</v>
      </c>
      <c r="P523" s="14">
        <v>2.14395882002755E-2</v>
      </c>
      <c r="Q523" s="14">
        <v>2.8006804566421899E-2</v>
      </c>
      <c r="R523" s="14"/>
      <c r="S523" s="14">
        <v>2.6981580039334999E-2</v>
      </c>
      <c r="T523" s="14">
        <v>2.9633951849089402E-2</v>
      </c>
      <c r="U523" s="14">
        <v>1.19285705646775E-2</v>
      </c>
      <c r="V523" s="14">
        <v>2.1058228104075299E-2</v>
      </c>
      <c r="W523" s="14">
        <v>2.0432545188996301E-2</v>
      </c>
      <c r="X523" s="14">
        <v>5.1263669594958502E-3</v>
      </c>
      <c r="Y523" s="14">
        <v>1.10067297874013E-2</v>
      </c>
      <c r="Z523" s="14">
        <v>2.5389711526254799E-2</v>
      </c>
      <c r="AA523" s="14">
        <v>2.15598890922842E-2</v>
      </c>
      <c r="AB523" s="14">
        <v>2.4896075742665599E-2</v>
      </c>
      <c r="AC523" s="14">
        <v>4.5833312954589103E-2</v>
      </c>
      <c r="AD523" s="14">
        <v>5.9736152308782903E-2</v>
      </c>
      <c r="AE523" s="14"/>
      <c r="AF523" s="14">
        <v>1.4483348003477999E-2</v>
      </c>
      <c r="AG523" s="14">
        <v>3.0431616703493401E-2</v>
      </c>
      <c r="AH523" s="14">
        <v>1.9752206874380802E-2</v>
      </c>
      <c r="AI523" s="14">
        <v>1.1268607988732599E-2</v>
      </c>
      <c r="AJ523" s="14"/>
      <c r="AK523" s="14">
        <v>1.24685509888212E-2</v>
      </c>
      <c r="AL523" s="14">
        <v>2.44080346635656E-2</v>
      </c>
      <c r="AM523" s="14">
        <v>1.24392943521254E-2</v>
      </c>
      <c r="AN523" s="14">
        <v>2.6294922655713301E-2</v>
      </c>
      <c r="AO523" s="14"/>
      <c r="AP523" s="14">
        <v>1.34932478001449E-2</v>
      </c>
      <c r="AQ523" s="14">
        <v>2.43014531820488E-2</v>
      </c>
      <c r="AR523" s="14">
        <v>5.0667373377794997E-3</v>
      </c>
      <c r="AS523" s="14"/>
      <c r="AT523" s="14">
        <v>2.0323125064353902E-2</v>
      </c>
      <c r="AU523" s="14">
        <v>2.4775585171065501E-2</v>
      </c>
      <c r="AV523" s="14"/>
      <c r="AW523" s="14">
        <v>1.41401885613413E-2</v>
      </c>
      <c r="AX523" s="14">
        <v>7.0833657411464607E-2</v>
      </c>
      <c r="AY523" s="14"/>
      <c r="AZ523" s="14">
        <v>1.7989978860936701E-2</v>
      </c>
      <c r="BA523" s="14">
        <v>2.71696288252232E-2</v>
      </c>
    </row>
    <row r="524" spans="2:53" x14ac:dyDescent="0.35">
      <c r="B524" t="s">
        <v>346</v>
      </c>
      <c r="C524" s="14">
        <v>1.97286554664103E-2</v>
      </c>
      <c r="D524" s="14">
        <v>1.9732385737062801E-2</v>
      </c>
      <c r="E524" s="14">
        <v>1.98028707167325E-2</v>
      </c>
      <c r="F524" s="14"/>
      <c r="G524" s="14">
        <v>4.30324432845808E-2</v>
      </c>
      <c r="H524" s="14">
        <v>2.69530476602346E-2</v>
      </c>
      <c r="I524" s="14">
        <v>1.50187851672234E-2</v>
      </c>
      <c r="J524" s="14">
        <v>1.38348649268268E-2</v>
      </c>
      <c r="K524" s="14">
        <v>1.3203988962884499E-2</v>
      </c>
      <c r="L524" s="14">
        <v>1.1395203546289199E-2</v>
      </c>
      <c r="M524" s="14"/>
      <c r="N524" s="14">
        <v>2.5624377196737699E-2</v>
      </c>
      <c r="O524" s="14">
        <v>1.7485162924007099E-2</v>
      </c>
      <c r="P524" s="14">
        <v>2.0443057628167002E-2</v>
      </c>
      <c r="Q524" s="14">
        <v>1.54136456794296E-2</v>
      </c>
      <c r="R524" s="14"/>
      <c r="S524" s="14">
        <v>3.4348911541539601E-2</v>
      </c>
      <c r="T524" s="14">
        <v>1.07466425613929E-2</v>
      </c>
      <c r="U524" s="14">
        <v>1.3265739032268801E-2</v>
      </c>
      <c r="V524" s="14">
        <v>5.0149870971772899E-3</v>
      </c>
      <c r="W524" s="14">
        <v>1.2802954905122401E-2</v>
      </c>
      <c r="X524" s="14">
        <v>1.50724132450626E-2</v>
      </c>
      <c r="Y524" s="14">
        <v>1.6754507645656301E-2</v>
      </c>
      <c r="Z524" s="14">
        <v>2.2532895307694801E-2</v>
      </c>
      <c r="AA524" s="14">
        <v>3.1509249122925402E-2</v>
      </c>
      <c r="AB524" s="14">
        <v>3.2442432581387799E-2</v>
      </c>
      <c r="AC524" s="14">
        <v>1.03882832860193E-2</v>
      </c>
      <c r="AD524" s="14">
        <v>2.0372784887173201E-2</v>
      </c>
      <c r="AE524" s="14"/>
      <c r="AF524" s="14">
        <v>6.9645315338102299E-3</v>
      </c>
      <c r="AG524" s="14">
        <v>3.6160127834023198E-2</v>
      </c>
      <c r="AH524" s="14">
        <v>2.6314400118105201E-2</v>
      </c>
      <c r="AI524" s="14">
        <v>6.9689035793275801E-3</v>
      </c>
      <c r="AJ524" s="14"/>
      <c r="AK524" s="14">
        <v>8.0703631670544403E-3</v>
      </c>
      <c r="AL524" s="14">
        <v>2.9093915866945399E-2</v>
      </c>
      <c r="AM524" s="14">
        <v>2.0298770329379399E-2</v>
      </c>
      <c r="AN524" s="14">
        <v>2.6748663089693502E-2</v>
      </c>
      <c r="AO524" s="14"/>
      <c r="AP524" s="14">
        <v>5.2507249744270503E-3</v>
      </c>
      <c r="AQ524" s="14">
        <v>2.4497353887322802E-2</v>
      </c>
      <c r="AR524" s="14">
        <v>1.8447619777444999E-2</v>
      </c>
      <c r="AS524" s="14"/>
      <c r="AT524" s="14">
        <v>2.02086657254263E-2</v>
      </c>
      <c r="AU524" s="14">
        <v>1.9225434697509501E-2</v>
      </c>
      <c r="AV524" s="14"/>
      <c r="AW524" s="14">
        <v>1.84962691200291E-2</v>
      </c>
      <c r="AX524" s="14">
        <v>1.9158111614502801E-2</v>
      </c>
      <c r="AY524" s="14"/>
      <c r="AZ524" s="14">
        <v>1.9077456758713501E-2</v>
      </c>
      <c r="BA524" s="14">
        <v>2.0280412206121E-2</v>
      </c>
    </row>
    <row r="525" spans="2:53" x14ac:dyDescent="0.35">
      <c r="B525" t="s">
        <v>109</v>
      </c>
      <c r="C525" s="14">
        <v>1.7849474883866699E-2</v>
      </c>
      <c r="D525" s="14">
        <v>1.5291999780703299E-2</v>
      </c>
      <c r="E525" s="14">
        <v>2.04190030724576E-2</v>
      </c>
      <c r="F525" s="14"/>
      <c r="G525" s="14">
        <v>1.5032963185077399E-2</v>
      </c>
      <c r="H525" s="14">
        <v>2.1995946815610502E-2</v>
      </c>
      <c r="I525" s="14">
        <v>1.08892058018242E-2</v>
      </c>
      <c r="J525" s="14">
        <v>1.39172743001488E-2</v>
      </c>
      <c r="K525" s="14">
        <v>1.9774456099585998E-2</v>
      </c>
      <c r="L525" s="14">
        <v>2.38910953512372E-2</v>
      </c>
      <c r="M525" s="14"/>
      <c r="N525" s="14">
        <v>1.5609433200932599E-2</v>
      </c>
      <c r="O525" s="14">
        <v>1.1343793872418E-2</v>
      </c>
      <c r="P525" s="14">
        <v>1.8883918905916602E-2</v>
      </c>
      <c r="Q525" s="14">
        <v>2.6463099407236599E-2</v>
      </c>
      <c r="R525" s="14"/>
      <c r="S525" s="14">
        <v>3.65998334456438E-3</v>
      </c>
      <c r="T525" s="14">
        <v>2.4537795243723199E-2</v>
      </c>
      <c r="U525" s="14">
        <v>1.12071525690083E-2</v>
      </c>
      <c r="V525" s="14">
        <v>1.59267417296402E-2</v>
      </c>
      <c r="W525" s="14">
        <v>1.4063679741062599E-2</v>
      </c>
      <c r="X525" s="14">
        <v>2.1299465593008E-2</v>
      </c>
      <c r="Y525" s="14">
        <v>2.90843728793552E-2</v>
      </c>
      <c r="Z525" s="14">
        <v>1.1370807107503499E-2</v>
      </c>
      <c r="AA525" s="14">
        <v>2.8119968159215102E-2</v>
      </c>
      <c r="AB525" s="14">
        <v>1.7979740501054501E-2</v>
      </c>
      <c r="AC525" s="14">
        <v>2.84374595678571E-2</v>
      </c>
      <c r="AD525" s="14">
        <v>0</v>
      </c>
      <c r="AE525" s="14"/>
      <c r="AF525" s="14">
        <v>1.31329868722053E-2</v>
      </c>
      <c r="AG525" s="14">
        <v>1.25675009802724E-2</v>
      </c>
      <c r="AH525" s="14">
        <v>2.6373748433163601E-2</v>
      </c>
      <c r="AI525" s="14">
        <v>1.6643074137676999E-2</v>
      </c>
      <c r="AJ525" s="14"/>
      <c r="AK525" s="14">
        <v>7.54202105327491E-3</v>
      </c>
      <c r="AL525" s="14">
        <v>7.3316768093281796E-3</v>
      </c>
      <c r="AM525" s="14">
        <v>1.17677983273484E-2</v>
      </c>
      <c r="AN525" s="14">
        <v>4.8217129930141198E-2</v>
      </c>
      <c r="AO525" s="14"/>
      <c r="AP525" s="14">
        <v>8.2371238691028408E-3</v>
      </c>
      <c r="AQ525" s="14">
        <v>1.0322906104800401E-2</v>
      </c>
      <c r="AR525" s="14">
        <v>9.9523373822620696E-3</v>
      </c>
      <c r="AS525" s="14"/>
      <c r="AT525" s="14">
        <v>6.2700761473170503E-3</v>
      </c>
      <c r="AU525" s="14">
        <v>2.4074467560242001E-2</v>
      </c>
      <c r="AV525" s="14"/>
      <c r="AW525" s="14">
        <v>9.7417583883609993E-3</v>
      </c>
      <c r="AX525" s="14">
        <v>2.3041581509877999E-2</v>
      </c>
      <c r="AY525" s="14"/>
      <c r="AZ525" s="14">
        <v>1.79111223852353E-2</v>
      </c>
      <c r="BA525" s="14">
        <v>1.7797241327558201E-2</v>
      </c>
    </row>
    <row r="526" spans="2:53" x14ac:dyDescent="0.35">
      <c r="B526" t="s">
        <v>347</v>
      </c>
      <c r="C526" s="14">
        <v>1.21171564398612E-2</v>
      </c>
      <c r="D526" s="14">
        <v>1.04654473105336E-2</v>
      </c>
      <c r="E526" s="14">
        <v>1.3778975693336E-2</v>
      </c>
      <c r="F526" s="14"/>
      <c r="G526" s="14">
        <v>2.5781989336277199E-2</v>
      </c>
      <c r="H526" s="14">
        <v>6.0503517027854599E-3</v>
      </c>
      <c r="I526" s="14">
        <v>5.5120663880107099E-3</v>
      </c>
      <c r="J526" s="14">
        <v>2.6751235153136899E-3</v>
      </c>
      <c r="K526" s="14">
        <v>1.28394464781562E-2</v>
      </c>
      <c r="L526" s="14">
        <v>2.0553921223172799E-2</v>
      </c>
      <c r="M526" s="14"/>
      <c r="N526" s="14">
        <v>2.1748184685911699E-2</v>
      </c>
      <c r="O526" s="14">
        <v>7.6811820352358402E-3</v>
      </c>
      <c r="P526" s="14">
        <v>4.5980837204230504E-3</v>
      </c>
      <c r="Q526" s="14">
        <v>1.3153562016277201E-2</v>
      </c>
      <c r="R526" s="14"/>
      <c r="S526" s="14">
        <v>2.3847396321070701E-2</v>
      </c>
      <c r="T526" s="14">
        <v>1.46064595788492E-2</v>
      </c>
      <c r="U526" s="14">
        <v>1.1401873578304101E-2</v>
      </c>
      <c r="V526" s="14">
        <v>5.0382125248993603E-3</v>
      </c>
      <c r="W526" s="14">
        <v>7.2117765355773304E-3</v>
      </c>
      <c r="X526" s="14">
        <v>0</v>
      </c>
      <c r="Y526" s="14">
        <v>0</v>
      </c>
      <c r="Z526" s="14">
        <v>3.38925696504805E-2</v>
      </c>
      <c r="AA526" s="14">
        <v>1.7701541060893999E-2</v>
      </c>
      <c r="AB526" s="14">
        <v>1.9023300604165499E-2</v>
      </c>
      <c r="AC526" s="14">
        <v>0</v>
      </c>
      <c r="AD526" s="14">
        <v>0</v>
      </c>
      <c r="AE526" s="14"/>
      <c r="AF526" s="14">
        <v>8.7343659909423794E-3</v>
      </c>
      <c r="AG526" s="14">
        <v>1.6285368504946E-2</v>
      </c>
      <c r="AH526" s="14">
        <v>1.3172424235787499E-2</v>
      </c>
      <c r="AI526" s="14">
        <v>3.62102996532059E-3</v>
      </c>
      <c r="AJ526" s="14"/>
      <c r="AK526" s="14">
        <v>0</v>
      </c>
      <c r="AL526" s="14">
        <v>1.6036268419199501E-2</v>
      </c>
      <c r="AM526" s="14">
        <v>2.3976616502453901E-2</v>
      </c>
      <c r="AN526" s="14">
        <v>2.1564427694365899E-2</v>
      </c>
      <c r="AO526" s="14"/>
      <c r="AP526" s="14">
        <v>2.62217030370175E-3</v>
      </c>
      <c r="AQ526" s="14">
        <v>1.46022978328702E-2</v>
      </c>
      <c r="AR526" s="14">
        <v>1.24774818136279E-2</v>
      </c>
      <c r="AS526" s="14"/>
      <c r="AT526" s="14">
        <v>1.33743632703348E-2</v>
      </c>
      <c r="AU526" s="14">
        <v>1.17382428262113E-2</v>
      </c>
      <c r="AV526" s="14"/>
      <c r="AW526" s="14">
        <v>8.2792832613783392E-3</v>
      </c>
      <c r="AX526" s="14">
        <v>3.0062270519534199E-2</v>
      </c>
      <c r="AY526" s="14"/>
      <c r="AZ526" s="14">
        <v>5.1020333450462396E-3</v>
      </c>
      <c r="BA526" s="14">
        <v>1.8061027952067599E-2</v>
      </c>
    </row>
    <row r="527" spans="2:53" x14ac:dyDescent="0.35">
      <c r="B527" t="s">
        <v>348</v>
      </c>
      <c r="C527" s="14">
        <v>9.1507646178726892E-3</v>
      </c>
      <c r="D527" s="14">
        <v>8.4798616377370403E-3</v>
      </c>
      <c r="E527" s="14">
        <v>9.8424639395442298E-3</v>
      </c>
      <c r="F527" s="14"/>
      <c r="G527" s="14">
        <v>7.8664364428788301E-3</v>
      </c>
      <c r="H527" s="14">
        <v>2.71210406790304E-2</v>
      </c>
      <c r="I527" s="14">
        <v>2.49716086372892E-3</v>
      </c>
      <c r="J527" s="14">
        <v>9.2192643275506598E-3</v>
      </c>
      <c r="K527" s="14">
        <v>0</v>
      </c>
      <c r="L527" s="14">
        <v>6.8750501231195698E-3</v>
      </c>
      <c r="M527" s="14"/>
      <c r="N527" s="14">
        <v>6.7382585280358898E-3</v>
      </c>
      <c r="O527" s="14">
        <v>7.1069294660724303E-3</v>
      </c>
      <c r="P527" s="14">
        <v>9.7128863591152293E-3</v>
      </c>
      <c r="Q527" s="14">
        <v>1.35608190660802E-2</v>
      </c>
      <c r="R527" s="14"/>
      <c r="S527" s="14">
        <v>6.9894712035109803E-3</v>
      </c>
      <c r="T527" s="14">
        <v>1.12037792616618E-2</v>
      </c>
      <c r="U527" s="14">
        <v>0</v>
      </c>
      <c r="V527" s="14">
        <v>0</v>
      </c>
      <c r="W527" s="14">
        <v>1.37886454626259E-2</v>
      </c>
      <c r="X527" s="14">
        <v>2.0195814589665899E-2</v>
      </c>
      <c r="Y527" s="14">
        <v>1.112668759054E-2</v>
      </c>
      <c r="Z527" s="14">
        <v>3.4794384448361998E-2</v>
      </c>
      <c r="AA527" s="14">
        <v>4.2920580065997803E-3</v>
      </c>
      <c r="AB527" s="14">
        <v>0</v>
      </c>
      <c r="AC527" s="14">
        <v>1.16771650005143E-2</v>
      </c>
      <c r="AD527" s="14">
        <v>2.00901777829216E-2</v>
      </c>
      <c r="AE527" s="14"/>
      <c r="AF527" s="14">
        <v>8.7094738078962695E-3</v>
      </c>
      <c r="AG527" s="14">
        <v>1.3958492733486601E-2</v>
      </c>
      <c r="AH527" s="14">
        <v>6.8631115463509999E-3</v>
      </c>
      <c r="AI527" s="14">
        <v>1.15446550780905E-2</v>
      </c>
      <c r="AJ527" s="14"/>
      <c r="AK527" s="14">
        <v>7.44010930026407E-3</v>
      </c>
      <c r="AL527" s="14">
        <v>8.0600903956318005E-3</v>
      </c>
      <c r="AM527" s="14">
        <v>1.33994039279733E-2</v>
      </c>
      <c r="AN527" s="14">
        <v>5.39305653421488E-3</v>
      </c>
      <c r="AO527" s="14"/>
      <c r="AP527" s="14">
        <v>5.4918809835056001E-3</v>
      </c>
      <c r="AQ527" s="14">
        <v>1.13554600132726E-2</v>
      </c>
      <c r="AR527" s="14">
        <v>5.6700370327090899E-3</v>
      </c>
      <c r="AS527" s="14"/>
      <c r="AT527" s="14">
        <v>9.7304157973979403E-3</v>
      </c>
      <c r="AU527" s="14">
        <v>9.0513603016553496E-3</v>
      </c>
      <c r="AV527" s="14"/>
      <c r="AW527" s="14">
        <v>7.8929844711363197E-3</v>
      </c>
      <c r="AX527" s="14">
        <v>1.5102258825474099E-2</v>
      </c>
      <c r="AY527" s="14"/>
      <c r="AZ527" s="14">
        <v>9.2353683372849802E-3</v>
      </c>
      <c r="BA527" s="14">
        <v>9.0790803963922192E-3</v>
      </c>
    </row>
    <row r="528" spans="2:53" x14ac:dyDescent="0.35">
      <c r="B528" t="s">
        <v>349</v>
      </c>
      <c r="C528" s="14">
        <v>9.1220764387323697E-3</v>
      </c>
      <c r="D528" s="14">
        <v>1.2749880430554699E-2</v>
      </c>
      <c r="E528" s="14">
        <v>5.6131014520289998E-3</v>
      </c>
      <c r="F528" s="14"/>
      <c r="G528" s="14">
        <v>2.1649461197287601E-2</v>
      </c>
      <c r="H528" s="14">
        <v>1.68725540310589E-2</v>
      </c>
      <c r="I528" s="14">
        <v>8.1640646413978207E-3</v>
      </c>
      <c r="J528" s="14">
        <v>2.8947356141285499E-3</v>
      </c>
      <c r="K528" s="14">
        <v>3.0162640369152099E-3</v>
      </c>
      <c r="L528" s="14">
        <v>4.4496948065730997E-3</v>
      </c>
      <c r="M528" s="14"/>
      <c r="N528" s="14">
        <v>6.5679058167407703E-3</v>
      </c>
      <c r="O528" s="14">
        <v>1.1435238739263E-2</v>
      </c>
      <c r="P528" s="14">
        <v>9.5984254654588094E-3</v>
      </c>
      <c r="Q528" s="14">
        <v>9.22038416695228E-3</v>
      </c>
      <c r="R528" s="14"/>
      <c r="S528" s="14">
        <v>2.0617905450534001E-2</v>
      </c>
      <c r="T528" s="14">
        <v>3.6247510333824399E-3</v>
      </c>
      <c r="U528" s="14">
        <v>0</v>
      </c>
      <c r="V528" s="14">
        <v>0</v>
      </c>
      <c r="W528" s="14">
        <v>6.3653407979027002E-3</v>
      </c>
      <c r="X528" s="14">
        <v>2.19294009860862E-2</v>
      </c>
      <c r="Y528" s="14">
        <v>1.11751762219344E-2</v>
      </c>
      <c r="Z528" s="14">
        <v>3.4577148312453801E-2</v>
      </c>
      <c r="AA528" s="14">
        <v>4.2772086372476698E-3</v>
      </c>
      <c r="AB528" s="14">
        <v>0</v>
      </c>
      <c r="AC528" s="14">
        <v>0</v>
      </c>
      <c r="AD528" s="14">
        <v>2.0140468038774E-2</v>
      </c>
      <c r="AE528" s="14"/>
      <c r="AF528" s="14">
        <v>3.9752282817104396E-3</v>
      </c>
      <c r="AG528" s="14">
        <v>1.1334954303635699E-2</v>
      </c>
      <c r="AH528" s="14">
        <v>7.2641020777666704E-3</v>
      </c>
      <c r="AI528" s="14">
        <v>1.7056069070572201E-2</v>
      </c>
      <c r="AJ528" s="14"/>
      <c r="AK528" s="14">
        <v>9.4042180775070604E-3</v>
      </c>
      <c r="AL528" s="14">
        <v>1.01170748962407E-2</v>
      </c>
      <c r="AM528" s="14">
        <v>0</v>
      </c>
      <c r="AN528" s="14">
        <v>1.1012735167450599E-2</v>
      </c>
      <c r="AO528" s="14"/>
      <c r="AP528" s="14">
        <v>5.1910213131998598E-3</v>
      </c>
      <c r="AQ528" s="14">
        <v>1.2377208467210099E-2</v>
      </c>
      <c r="AR528" s="14">
        <v>4.6746096114296202E-3</v>
      </c>
      <c r="AS528" s="14"/>
      <c r="AT528" s="14">
        <v>1.5886687632406801E-2</v>
      </c>
      <c r="AU528" s="14">
        <v>5.89851162684256E-3</v>
      </c>
      <c r="AV528" s="14"/>
      <c r="AW528" s="14">
        <v>8.9261894919088099E-3</v>
      </c>
      <c r="AX528" s="14">
        <v>1.6614971737766802E-2</v>
      </c>
      <c r="AY528" s="14"/>
      <c r="AZ528" s="14">
        <v>5.2871472406503597E-3</v>
      </c>
      <c r="BA528" s="14">
        <v>1.23713888319327E-2</v>
      </c>
    </row>
    <row r="529" spans="2:53" x14ac:dyDescent="0.35">
      <c r="B529" t="s">
        <v>350</v>
      </c>
      <c r="C529" s="14">
        <v>6.1067443982866501E-3</v>
      </c>
      <c r="D529" s="14">
        <v>9.5732697224943705E-3</v>
      </c>
      <c r="E529" s="14">
        <v>2.7434656534575598E-3</v>
      </c>
      <c r="F529" s="14"/>
      <c r="G529" s="14">
        <v>2.0706403019068498E-2</v>
      </c>
      <c r="H529" s="14">
        <v>5.3325601916400702E-3</v>
      </c>
      <c r="I529" s="14">
        <v>5.7160253157167501E-3</v>
      </c>
      <c r="J529" s="14">
        <v>2.6069742725327101E-3</v>
      </c>
      <c r="K529" s="14">
        <v>0</v>
      </c>
      <c r="L529" s="14">
        <v>4.3342689945812703E-3</v>
      </c>
      <c r="M529" s="14"/>
      <c r="N529" s="14">
        <v>6.8913179689293197E-3</v>
      </c>
      <c r="O529" s="14">
        <v>7.2162597086016999E-3</v>
      </c>
      <c r="P529" s="14">
        <v>2.2742688119660398E-3</v>
      </c>
      <c r="Q529" s="14">
        <v>7.5842207566342804E-3</v>
      </c>
      <c r="R529" s="14"/>
      <c r="S529" s="14">
        <v>1.7243195151628199E-2</v>
      </c>
      <c r="T529" s="14">
        <v>3.4697004022962701E-3</v>
      </c>
      <c r="U529" s="14">
        <v>5.7009367891520503E-3</v>
      </c>
      <c r="V529" s="14">
        <v>5.04242096052567E-3</v>
      </c>
      <c r="W529" s="14">
        <v>6.5030322424654997E-3</v>
      </c>
      <c r="X529" s="14">
        <v>0</v>
      </c>
      <c r="Y529" s="14">
        <v>1.1927208084033299E-2</v>
      </c>
      <c r="Z529" s="14">
        <v>0</v>
      </c>
      <c r="AA529" s="14">
        <v>4.3167853019104602E-3</v>
      </c>
      <c r="AB529" s="14">
        <v>0</v>
      </c>
      <c r="AC529" s="14">
        <v>8.8282427076492101E-3</v>
      </c>
      <c r="AD529" s="14">
        <v>0</v>
      </c>
      <c r="AE529" s="14"/>
      <c r="AF529" s="14">
        <v>2.9052899632871598E-3</v>
      </c>
      <c r="AG529" s="14">
        <v>8.5947860342180105E-3</v>
      </c>
      <c r="AH529" s="14">
        <v>0</v>
      </c>
      <c r="AI529" s="14">
        <v>1.35194756621159E-2</v>
      </c>
      <c r="AJ529" s="14"/>
      <c r="AK529" s="14">
        <v>7.5047458698140803E-3</v>
      </c>
      <c r="AL529" s="14">
        <v>2.8222244895350799E-3</v>
      </c>
      <c r="AM529" s="14">
        <v>3.7810124369256999E-3</v>
      </c>
      <c r="AN529" s="14">
        <v>1.0476363492550701E-2</v>
      </c>
      <c r="AO529" s="14"/>
      <c r="AP529" s="14">
        <v>5.5198602032528396E-3</v>
      </c>
      <c r="AQ529" s="14">
        <v>9.8767518211700794E-3</v>
      </c>
      <c r="AR529" s="14">
        <v>4.8220176023068802E-3</v>
      </c>
      <c r="AS529" s="14"/>
      <c r="AT529" s="14">
        <v>7.1122370498755199E-3</v>
      </c>
      <c r="AU529" s="14">
        <v>5.0039939058193301E-3</v>
      </c>
      <c r="AV529" s="14"/>
      <c r="AW529" s="14">
        <v>5.9883297041513897E-3</v>
      </c>
      <c r="AX529" s="14">
        <v>9.8326929671136796E-3</v>
      </c>
      <c r="AY529" s="14"/>
      <c r="AZ529" s="14">
        <v>2.01598537853941E-3</v>
      </c>
      <c r="BA529" s="14">
        <v>9.5728198572830499E-3</v>
      </c>
    </row>
    <row r="530" spans="2:53" x14ac:dyDescent="0.35">
      <c r="B530" t="s">
        <v>351</v>
      </c>
      <c r="C530" s="14">
        <v>9.6926003196461906E-3</v>
      </c>
      <c r="D530" s="14">
        <v>1.1123619054964E-2</v>
      </c>
      <c r="E530" s="14">
        <v>8.3325063174696495E-3</v>
      </c>
      <c r="F530" s="14"/>
      <c r="G530" s="14">
        <v>9.4381695756348694E-3</v>
      </c>
      <c r="H530" s="14">
        <v>8.8951308413112301E-3</v>
      </c>
      <c r="I530" s="14">
        <v>1.8591596085424399E-2</v>
      </c>
      <c r="J530" s="14">
        <v>1.11055689910356E-2</v>
      </c>
      <c r="K530" s="14">
        <v>3.1288293445061398E-3</v>
      </c>
      <c r="L530" s="14">
        <v>6.5605068288982701E-3</v>
      </c>
      <c r="M530" s="14"/>
      <c r="N530" s="14">
        <v>1.1881256713378099E-2</v>
      </c>
      <c r="O530" s="14">
        <v>6.9913370583765998E-3</v>
      </c>
      <c r="P530" s="14">
        <v>1.2952108337771899E-2</v>
      </c>
      <c r="Q530" s="14">
        <v>7.4452901696742003E-3</v>
      </c>
      <c r="R530" s="14"/>
      <c r="S530" s="14">
        <v>1.28569432742358E-2</v>
      </c>
      <c r="T530" s="14">
        <v>0</v>
      </c>
      <c r="U530" s="14">
        <v>5.6789987350011097E-3</v>
      </c>
      <c r="V530" s="14">
        <v>1.0079080493414799E-2</v>
      </c>
      <c r="W530" s="14">
        <v>1.2926788198595499E-2</v>
      </c>
      <c r="X530" s="14">
        <v>1.02953343340713E-2</v>
      </c>
      <c r="Y530" s="14">
        <v>1.7385989727880399E-2</v>
      </c>
      <c r="Z530" s="14">
        <v>0</v>
      </c>
      <c r="AA530" s="14">
        <v>4.4276280643960504E-3</v>
      </c>
      <c r="AB530" s="14">
        <v>2.0387926733779E-2</v>
      </c>
      <c r="AC530" s="14">
        <v>1.9537136326092101E-2</v>
      </c>
      <c r="AD530" s="14">
        <v>0</v>
      </c>
      <c r="AE530" s="14"/>
      <c r="AF530" s="14">
        <v>5.8534775080537702E-3</v>
      </c>
      <c r="AG530" s="14">
        <v>8.6065899455041207E-3</v>
      </c>
      <c r="AH530" s="14">
        <v>6.5683633119868702E-3</v>
      </c>
      <c r="AI530" s="14">
        <v>9.6148070299769406E-3</v>
      </c>
      <c r="AJ530" s="14"/>
      <c r="AK530" s="14">
        <v>7.2936575967527404E-3</v>
      </c>
      <c r="AL530" s="14">
        <v>9.6611968299205996E-3</v>
      </c>
      <c r="AM530" s="14">
        <v>4.1983656969497296E-3</v>
      </c>
      <c r="AN530" s="14">
        <v>0</v>
      </c>
      <c r="AO530" s="14"/>
      <c r="AP530" s="14">
        <v>5.3247876394477804E-3</v>
      </c>
      <c r="AQ530" s="14">
        <v>9.86982696171999E-3</v>
      </c>
      <c r="AR530" s="14">
        <v>5.1549800929341603E-3</v>
      </c>
      <c r="AS530" s="14"/>
      <c r="AT530" s="14">
        <v>4.1483997126817197E-3</v>
      </c>
      <c r="AU530" s="14">
        <v>1.2003350860632899E-2</v>
      </c>
      <c r="AV530" s="14"/>
      <c r="AW530" s="14">
        <v>6.0340616108918504E-3</v>
      </c>
      <c r="AX530" s="14">
        <v>3.1762976123040298E-2</v>
      </c>
      <c r="AY530" s="14"/>
      <c r="AZ530" s="14">
        <v>9.81388676137958E-3</v>
      </c>
      <c r="BA530" s="14">
        <v>9.5898350486605909E-3</v>
      </c>
    </row>
    <row r="531" spans="2:53" x14ac:dyDescent="0.35">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2:53" x14ac:dyDescent="0.35">
      <c r="B532" s="6" t="s">
        <v>365</v>
      </c>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2:53" x14ac:dyDescent="0.35">
      <c r="B533" s="24" t="s">
        <v>78</v>
      </c>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2:53" x14ac:dyDescent="0.35">
      <c r="B534" t="s">
        <v>357</v>
      </c>
      <c r="C534" s="14">
        <v>0.14510233294570199</v>
      </c>
      <c r="D534" s="14">
        <v>0.16971320613589</v>
      </c>
      <c r="E534" s="14">
        <v>0.11965199294366299</v>
      </c>
      <c r="F534" s="14"/>
      <c r="G534" s="14">
        <v>0.17121751010740199</v>
      </c>
      <c r="H534" s="14">
        <v>0.173763539047364</v>
      </c>
      <c r="I534" s="14">
        <v>0.185774209342253</v>
      </c>
      <c r="J534" s="14">
        <v>0.136572372171888</v>
      </c>
      <c r="K534" s="14">
        <v>0.14039135474810699</v>
      </c>
      <c r="L534" s="14">
        <v>8.1452034151751299E-2</v>
      </c>
      <c r="M534" s="14"/>
      <c r="N534" s="14">
        <v>0.21285559335972401</v>
      </c>
      <c r="O534" s="14">
        <v>0.14845011135969499</v>
      </c>
      <c r="P534" s="14">
        <v>0.10732915627053501</v>
      </c>
      <c r="Q534" s="14">
        <v>0.10039326765972401</v>
      </c>
      <c r="R534" s="14"/>
      <c r="S534" s="14">
        <v>0.19472169481757801</v>
      </c>
      <c r="T534" s="14">
        <v>0.11207050064224799</v>
      </c>
      <c r="U534" s="14">
        <v>0.121310288592567</v>
      </c>
      <c r="V534" s="14">
        <v>0.16370888493089999</v>
      </c>
      <c r="W534" s="14">
        <v>0.13323995198112901</v>
      </c>
      <c r="X534" s="14">
        <v>0.18563924350352301</v>
      </c>
      <c r="Y534" s="14">
        <v>0.12262233603579301</v>
      </c>
      <c r="Z534" s="14">
        <v>0.170302226731427</v>
      </c>
      <c r="AA534" s="14">
        <v>0.115297399357166</v>
      </c>
      <c r="AB534" s="14">
        <v>0.10157863109208599</v>
      </c>
      <c r="AC534" s="14">
        <v>0.215317676289073</v>
      </c>
      <c r="AD534" s="14">
        <v>0.118547773195488</v>
      </c>
      <c r="AE534" s="14"/>
      <c r="AF534" s="14">
        <v>0.17437512789082901</v>
      </c>
      <c r="AG534" s="14">
        <v>0.152611499690467</v>
      </c>
      <c r="AH534" s="14">
        <v>0.119766678026598</v>
      </c>
      <c r="AI534" s="14">
        <v>0.121501993824358</v>
      </c>
      <c r="AJ534" s="14"/>
      <c r="AK534" s="14">
        <v>0.18359624988062101</v>
      </c>
      <c r="AL534" s="14">
        <v>0.15823242804418799</v>
      </c>
      <c r="AM534" s="14">
        <v>0.147387782290859</v>
      </c>
      <c r="AN534" s="14">
        <v>9.6766374745774195E-2</v>
      </c>
      <c r="AO534" s="14"/>
      <c r="AP534" s="14">
        <v>0.18770771207617601</v>
      </c>
      <c r="AQ534" s="14">
        <v>0.178926532238149</v>
      </c>
      <c r="AR534" s="14">
        <v>0.143950152696528</v>
      </c>
      <c r="AS534" s="14"/>
      <c r="AT534" s="14">
        <v>0.23089814844304399</v>
      </c>
      <c r="AU534" s="14">
        <v>0.102543257180245</v>
      </c>
      <c r="AV534" s="14"/>
      <c r="AW534" s="14">
        <v>0.19771614904162699</v>
      </c>
      <c r="AX534" s="14">
        <v>2.31893572585554E-2</v>
      </c>
      <c r="AY534" s="14"/>
      <c r="AZ534" s="14">
        <v>0.14164419616534299</v>
      </c>
      <c r="BA534" s="14">
        <v>0.148032391394609</v>
      </c>
    </row>
    <row r="535" spans="2:53" x14ac:dyDescent="0.35">
      <c r="B535" t="s">
        <v>358</v>
      </c>
      <c r="C535" s="14">
        <v>0.372395919774688</v>
      </c>
      <c r="D535" s="14">
        <v>0.38338926967512399</v>
      </c>
      <c r="E535" s="14">
        <v>0.36312324785040501</v>
      </c>
      <c r="F535" s="14"/>
      <c r="G535" s="14">
        <v>0.39379658493983599</v>
      </c>
      <c r="H535" s="14">
        <v>0.45051685048262302</v>
      </c>
      <c r="I535" s="14">
        <v>0.40202543377400501</v>
      </c>
      <c r="J535" s="14">
        <v>0.31966545337784003</v>
      </c>
      <c r="K535" s="14">
        <v>0.30769947472758902</v>
      </c>
      <c r="L535" s="14">
        <v>0.356928455083587</v>
      </c>
      <c r="M535" s="14"/>
      <c r="N535" s="14">
        <v>0.43493677110885898</v>
      </c>
      <c r="O535" s="14">
        <v>0.36705669127749102</v>
      </c>
      <c r="P535" s="14">
        <v>0.37668986103438601</v>
      </c>
      <c r="Q535" s="14">
        <v>0.306126518995741</v>
      </c>
      <c r="R535" s="14"/>
      <c r="S535" s="14">
        <v>0.42005551425793097</v>
      </c>
      <c r="T535" s="14">
        <v>0.43684631840965099</v>
      </c>
      <c r="U535" s="14">
        <v>0.37868470628877099</v>
      </c>
      <c r="V535" s="14">
        <v>0.35138980103128797</v>
      </c>
      <c r="W535" s="14">
        <v>0.40433575101470098</v>
      </c>
      <c r="X535" s="14">
        <v>0.37610371711250301</v>
      </c>
      <c r="Y535" s="14">
        <v>0.32161706663774797</v>
      </c>
      <c r="Z535" s="14">
        <v>0.39120441855519</v>
      </c>
      <c r="AA535" s="14">
        <v>0.32810438020112498</v>
      </c>
      <c r="AB535" s="14">
        <v>0.32176063623220502</v>
      </c>
      <c r="AC535" s="14">
        <v>0.25822902958653199</v>
      </c>
      <c r="AD535" s="14">
        <v>0.44761955508162699</v>
      </c>
      <c r="AE535" s="14"/>
      <c r="AF535" s="14">
        <v>0.38719981344300802</v>
      </c>
      <c r="AG535" s="14">
        <v>0.40204445291664997</v>
      </c>
      <c r="AH535" s="14">
        <v>0.39077057372974999</v>
      </c>
      <c r="AI535" s="14">
        <v>0.32903840683304802</v>
      </c>
      <c r="AJ535" s="14"/>
      <c r="AK535" s="14">
        <v>0.40501565901612102</v>
      </c>
      <c r="AL535" s="14">
        <v>0.39793993009512102</v>
      </c>
      <c r="AM535" s="14">
        <v>0.35651397010969799</v>
      </c>
      <c r="AN535" s="14">
        <v>0.39035553533247203</v>
      </c>
      <c r="AO535" s="14"/>
      <c r="AP535" s="14">
        <v>0.40146854298121598</v>
      </c>
      <c r="AQ535" s="14">
        <v>0.41854765949232198</v>
      </c>
      <c r="AR535" s="14">
        <v>0.37049509339938302</v>
      </c>
      <c r="AS535" s="14"/>
      <c r="AT535" s="14">
        <v>0.49538103372450498</v>
      </c>
      <c r="AU535" s="14">
        <v>0.31160690897864002</v>
      </c>
      <c r="AV535" s="14"/>
      <c r="AW535" s="14">
        <v>0.48730564900088502</v>
      </c>
      <c r="AX535" s="14">
        <v>9.7031921345392902E-2</v>
      </c>
      <c r="AY535" s="14"/>
      <c r="AZ535" s="14">
        <v>0.38408302094848701</v>
      </c>
      <c r="BA535" s="14">
        <v>0.362493509398088</v>
      </c>
    </row>
    <row r="536" spans="2:53" x14ac:dyDescent="0.35">
      <c r="B536" t="s">
        <v>359</v>
      </c>
      <c r="C536" s="14">
        <v>0.26069070130747901</v>
      </c>
      <c r="D536" s="14">
        <v>0.25369089259723798</v>
      </c>
      <c r="E536" s="14">
        <v>0.26855952585982501</v>
      </c>
      <c r="F536" s="14"/>
      <c r="G536" s="14">
        <v>0.28063661347493002</v>
      </c>
      <c r="H536" s="14">
        <v>0.20086384137813601</v>
      </c>
      <c r="I536" s="14">
        <v>0.20794733226867201</v>
      </c>
      <c r="J536" s="14">
        <v>0.28034318580221901</v>
      </c>
      <c r="K536" s="14">
        <v>0.283311177397222</v>
      </c>
      <c r="L536" s="14">
        <v>0.30787573712232302</v>
      </c>
      <c r="M536" s="14"/>
      <c r="N536" s="14">
        <v>0.19938719538112501</v>
      </c>
      <c r="O536" s="14">
        <v>0.27314422907045099</v>
      </c>
      <c r="P536" s="14">
        <v>0.30452221746679498</v>
      </c>
      <c r="Q536" s="14">
        <v>0.27469901923699203</v>
      </c>
      <c r="R536" s="14"/>
      <c r="S536" s="14">
        <v>0.23424061788766601</v>
      </c>
      <c r="T536" s="14">
        <v>0.21656318311421999</v>
      </c>
      <c r="U536" s="14">
        <v>0.25868772185269701</v>
      </c>
      <c r="V536" s="14">
        <v>0.27734571940449299</v>
      </c>
      <c r="W536" s="14">
        <v>0.22237227624719799</v>
      </c>
      <c r="X536" s="14">
        <v>0.22359616341006</v>
      </c>
      <c r="Y536" s="14">
        <v>0.32677693097467603</v>
      </c>
      <c r="Z536" s="14">
        <v>0.18782690826530299</v>
      </c>
      <c r="AA536" s="14">
        <v>0.34680258294286498</v>
      </c>
      <c r="AB536" s="14">
        <v>0.33130615319796902</v>
      </c>
      <c r="AC536" s="14">
        <v>0.20820314677580001</v>
      </c>
      <c r="AD536" s="14">
        <v>0.21193940541089901</v>
      </c>
      <c r="AE536" s="14"/>
      <c r="AF536" s="14">
        <v>0.26228847320939203</v>
      </c>
      <c r="AG536" s="14">
        <v>0.22749647494868</v>
      </c>
      <c r="AH536" s="14">
        <v>0.26218074126427499</v>
      </c>
      <c r="AI536" s="14">
        <v>0.26272729801927203</v>
      </c>
      <c r="AJ536" s="14"/>
      <c r="AK536" s="14">
        <v>0.24611356182917499</v>
      </c>
      <c r="AL536" s="14">
        <v>0.2486163082334</v>
      </c>
      <c r="AM536" s="14">
        <v>0.29018346061996098</v>
      </c>
      <c r="AN536" s="14">
        <v>0.257429886648669</v>
      </c>
      <c r="AO536" s="14"/>
      <c r="AP536" s="14">
        <v>0.23795444649806699</v>
      </c>
      <c r="AQ536" s="14">
        <v>0.223750947381197</v>
      </c>
      <c r="AR536" s="14">
        <v>0.30188591658455999</v>
      </c>
      <c r="AS536" s="14"/>
      <c r="AT536" s="14">
        <v>0.18761083009360899</v>
      </c>
      <c r="AU536" s="14">
        <v>0.29425122511048202</v>
      </c>
      <c r="AV536" s="14"/>
      <c r="AW536" s="14">
        <v>0.22570220311672301</v>
      </c>
      <c r="AX536" s="14">
        <v>0.212982212970829</v>
      </c>
      <c r="AY536" s="14"/>
      <c r="AZ536" s="14">
        <v>0.26734096174003003</v>
      </c>
      <c r="BA536" s="14">
        <v>0.25505597572967498</v>
      </c>
    </row>
    <row r="537" spans="2:53" x14ac:dyDescent="0.35">
      <c r="B537" t="s">
        <v>360</v>
      </c>
      <c r="C537" s="14">
        <v>0.11709751562477699</v>
      </c>
      <c r="D537" s="14">
        <v>0.108833077400666</v>
      </c>
      <c r="E537" s="14">
        <v>0.12563539696825901</v>
      </c>
      <c r="F537" s="14"/>
      <c r="G537" s="14">
        <v>0.113843335499522</v>
      </c>
      <c r="H537" s="14">
        <v>7.3832143663910693E-2</v>
      </c>
      <c r="I537" s="14">
        <v>9.1360467018277894E-2</v>
      </c>
      <c r="J537" s="14">
        <v>0.13589888958910901</v>
      </c>
      <c r="K537" s="14">
        <v>0.12995390480786601</v>
      </c>
      <c r="L537" s="14">
        <v>0.151502105291864</v>
      </c>
      <c r="M537" s="14"/>
      <c r="N537" s="14">
        <v>8.3437736889492506E-2</v>
      </c>
      <c r="O537" s="14">
        <v>0.107864011866175</v>
      </c>
      <c r="P537" s="14">
        <v>0.111721793770395</v>
      </c>
      <c r="Q537" s="14">
        <v>0.16829531945769599</v>
      </c>
      <c r="R537" s="14"/>
      <c r="S537" s="14">
        <v>8.7974466515981495E-2</v>
      </c>
      <c r="T537" s="14">
        <v>0.11833820761274701</v>
      </c>
      <c r="U537" s="14">
        <v>0.126350027539573</v>
      </c>
      <c r="V537" s="14">
        <v>9.6982507024539893E-2</v>
      </c>
      <c r="W537" s="14">
        <v>0.120042977429203</v>
      </c>
      <c r="X537" s="14">
        <v>0.13712808405104299</v>
      </c>
      <c r="Y537" s="14">
        <v>0.12065134923661699</v>
      </c>
      <c r="Z537" s="14">
        <v>0.14842448424681801</v>
      </c>
      <c r="AA537" s="14">
        <v>0.107832038478367</v>
      </c>
      <c r="AB537" s="14">
        <v>0.15356817801061501</v>
      </c>
      <c r="AC537" s="14">
        <v>0.158279910885255</v>
      </c>
      <c r="AD537" s="14">
        <v>2.0525747482012999E-2</v>
      </c>
      <c r="AE537" s="14"/>
      <c r="AF537" s="14">
        <v>9.4645700415017797E-2</v>
      </c>
      <c r="AG537" s="14">
        <v>0.11724675239818499</v>
      </c>
      <c r="AH537" s="14">
        <v>0.14404513414481901</v>
      </c>
      <c r="AI537" s="14">
        <v>0.13911580944892099</v>
      </c>
      <c r="AJ537" s="14"/>
      <c r="AK537" s="14">
        <v>8.9512749633384694E-2</v>
      </c>
      <c r="AL537" s="14">
        <v>0.109991976146909</v>
      </c>
      <c r="AM537" s="14">
        <v>0.11655530222597001</v>
      </c>
      <c r="AN537" s="14">
        <v>0.124063869507932</v>
      </c>
      <c r="AO537" s="14"/>
      <c r="AP537" s="14">
        <v>8.985296758229E-2</v>
      </c>
      <c r="AQ537" s="14">
        <v>9.5865580224712907E-2</v>
      </c>
      <c r="AR537" s="14">
        <v>0.10997758317079299</v>
      </c>
      <c r="AS537" s="14"/>
      <c r="AT537" s="14">
        <v>4.4845076543715501E-2</v>
      </c>
      <c r="AU537" s="14">
        <v>0.15399983487771399</v>
      </c>
      <c r="AV537" s="14"/>
      <c r="AW537" s="14">
        <v>5.1516459625054002E-2</v>
      </c>
      <c r="AX537" s="14">
        <v>0.32686421606240101</v>
      </c>
      <c r="AY537" s="14"/>
      <c r="AZ537" s="14">
        <v>0.106141585425959</v>
      </c>
      <c r="BA537" s="14">
        <v>0.126380409241655</v>
      </c>
    </row>
    <row r="538" spans="2:53" x14ac:dyDescent="0.35">
      <c r="B538" t="s">
        <v>361</v>
      </c>
      <c r="C538" s="14">
        <v>6.7888737177144706E-2</v>
      </c>
      <c r="D538" s="14">
        <v>5.7003883205336503E-2</v>
      </c>
      <c r="E538" s="14">
        <v>7.68204642331239E-2</v>
      </c>
      <c r="F538" s="14"/>
      <c r="G538" s="14">
        <v>2.1721714404190899E-2</v>
      </c>
      <c r="H538" s="14">
        <v>6.6442634526608896E-2</v>
      </c>
      <c r="I538" s="14">
        <v>6.9449632069169001E-2</v>
      </c>
      <c r="J538" s="14">
        <v>8.3702182222753593E-2</v>
      </c>
      <c r="K538" s="14">
        <v>9.8868640591399298E-2</v>
      </c>
      <c r="L538" s="14">
        <v>6.4670668933742806E-2</v>
      </c>
      <c r="M538" s="14"/>
      <c r="N538" s="14">
        <v>3.2699708836217201E-2</v>
      </c>
      <c r="O538" s="14">
        <v>7.1428401279663795E-2</v>
      </c>
      <c r="P538" s="14">
        <v>7.0692654309055206E-2</v>
      </c>
      <c r="Q538" s="14">
        <v>0.10102948604031101</v>
      </c>
      <c r="R538" s="14"/>
      <c r="S538" s="14">
        <v>4.2838488085995503E-2</v>
      </c>
      <c r="T538" s="14">
        <v>7.3036330606054398E-2</v>
      </c>
      <c r="U538" s="14">
        <v>6.4214997201826801E-2</v>
      </c>
      <c r="V538" s="14">
        <v>7.9943443780005299E-2</v>
      </c>
      <c r="W538" s="14">
        <v>7.8870061697001295E-2</v>
      </c>
      <c r="X538" s="14">
        <v>5.12722918194548E-2</v>
      </c>
      <c r="Y538" s="14">
        <v>8.6017079577507399E-2</v>
      </c>
      <c r="Z538" s="14">
        <v>7.9465578169745907E-2</v>
      </c>
      <c r="AA538" s="14">
        <v>6.1624817336517403E-2</v>
      </c>
      <c r="AB538" s="14">
        <v>4.1919129666634497E-2</v>
      </c>
      <c r="AC538" s="14">
        <v>0.113174290418315</v>
      </c>
      <c r="AD538" s="14">
        <v>0.12214284316110199</v>
      </c>
      <c r="AE538" s="14"/>
      <c r="AF538" s="14">
        <v>4.5124598865151203E-2</v>
      </c>
      <c r="AG538" s="14">
        <v>7.7495156521869293E-2</v>
      </c>
      <c r="AH538" s="14">
        <v>6.1942046487805297E-2</v>
      </c>
      <c r="AI538" s="14">
        <v>8.7617297548508999E-2</v>
      </c>
      <c r="AJ538" s="14"/>
      <c r="AK538" s="14">
        <v>4.3020693784910698E-2</v>
      </c>
      <c r="AL538" s="14">
        <v>6.0456880361389097E-2</v>
      </c>
      <c r="AM538" s="14">
        <v>7.38969840886705E-2</v>
      </c>
      <c r="AN538" s="14">
        <v>8.2243712658883597E-2</v>
      </c>
      <c r="AO538" s="14"/>
      <c r="AP538" s="14">
        <v>5.0087383605694397E-2</v>
      </c>
      <c r="AQ538" s="14">
        <v>5.79446601537471E-2</v>
      </c>
      <c r="AR538" s="14">
        <v>5.7803360662330397E-2</v>
      </c>
      <c r="AS538" s="14"/>
      <c r="AT538" s="14">
        <v>2.13289198340821E-2</v>
      </c>
      <c r="AU538" s="14">
        <v>9.2142909855598698E-2</v>
      </c>
      <c r="AV538" s="14"/>
      <c r="AW538" s="14">
        <v>1.83102034802811E-2</v>
      </c>
      <c r="AX538" s="14">
        <v>0.31189351068615401</v>
      </c>
      <c r="AY538" s="14"/>
      <c r="AZ538" s="14">
        <v>6.5422155286445294E-2</v>
      </c>
      <c r="BA538" s="14">
        <v>6.99786571449766E-2</v>
      </c>
    </row>
    <row r="539" spans="2:53" x14ac:dyDescent="0.35">
      <c r="B539" t="s">
        <v>109</v>
      </c>
      <c r="C539" s="14">
        <v>3.6824793170210299E-2</v>
      </c>
      <c r="D539" s="14">
        <v>2.7369670985745598E-2</v>
      </c>
      <c r="E539" s="14">
        <v>4.6209372144724502E-2</v>
      </c>
      <c r="F539" s="14"/>
      <c r="G539" s="14">
        <v>1.8784241574118898E-2</v>
      </c>
      <c r="H539" s="14">
        <v>3.4580990901357099E-2</v>
      </c>
      <c r="I539" s="14">
        <v>4.3442925527623501E-2</v>
      </c>
      <c r="J539" s="14">
        <v>4.38179168361899E-2</v>
      </c>
      <c r="K539" s="14">
        <v>3.9775447727816299E-2</v>
      </c>
      <c r="L539" s="14">
        <v>3.7570999416732101E-2</v>
      </c>
      <c r="M539" s="14"/>
      <c r="N539" s="14">
        <v>3.6682994424582498E-2</v>
      </c>
      <c r="O539" s="14">
        <v>3.2056555146524099E-2</v>
      </c>
      <c r="P539" s="14">
        <v>2.90443171488339E-2</v>
      </c>
      <c r="Q539" s="14">
        <v>4.9456388609535697E-2</v>
      </c>
      <c r="R539" s="14"/>
      <c r="S539" s="14">
        <v>2.0169218434847199E-2</v>
      </c>
      <c r="T539" s="14">
        <v>4.3145459615079998E-2</v>
      </c>
      <c r="U539" s="14">
        <v>5.0752258524565101E-2</v>
      </c>
      <c r="V539" s="14">
        <v>3.0629643828773801E-2</v>
      </c>
      <c r="W539" s="14">
        <v>4.1138981630766701E-2</v>
      </c>
      <c r="X539" s="14">
        <v>2.6260500103415799E-2</v>
      </c>
      <c r="Y539" s="14">
        <v>2.2315237537658201E-2</v>
      </c>
      <c r="Z539" s="14">
        <v>2.27763840315163E-2</v>
      </c>
      <c r="AA539" s="14">
        <v>4.03387816839599E-2</v>
      </c>
      <c r="AB539" s="14">
        <v>4.9867271800490498E-2</v>
      </c>
      <c r="AC539" s="14">
        <v>4.6795946045024503E-2</v>
      </c>
      <c r="AD539" s="14">
        <v>7.9224675668870703E-2</v>
      </c>
      <c r="AE539" s="14"/>
      <c r="AF539" s="14">
        <v>3.6366286176602203E-2</v>
      </c>
      <c r="AG539" s="14">
        <v>2.3105663524149399E-2</v>
      </c>
      <c r="AH539" s="14">
        <v>2.1294826346752099E-2</v>
      </c>
      <c r="AI539" s="14">
        <v>5.99991943258927E-2</v>
      </c>
      <c r="AJ539" s="14"/>
      <c r="AK539" s="14">
        <v>3.2741085855788103E-2</v>
      </c>
      <c r="AL539" s="14">
        <v>2.4762477118993102E-2</v>
      </c>
      <c r="AM539" s="14">
        <v>1.5462500664841399E-2</v>
      </c>
      <c r="AN539" s="14">
        <v>4.9140621106269197E-2</v>
      </c>
      <c r="AO539" s="14"/>
      <c r="AP539" s="14">
        <v>3.2928947256555999E-2</v>
      </c>
      <c r="AQ539" s="14">
        <v>2.4964620509872502E-2</v>
      </c>
      <c r="AR539" s="14">
        <v>1.5887893486405898E-2</v>
      </c>
      <c r="AS539" s="14"/>
      <c r="AT539" s="14">
        <v>1.9935991361044798E-2</v>
      </c>
      <c r="AU539" s="14">
        <v>4.5455863997320801E-2</v>
      </c>
      <c r="AV539" s="14"/>
      <c r="AW539" s="14">
        <v>1.9449335735430701E-2</v>
      </c>
      <c r="AX539" s="14">
        <v>2.8038781676668501E-2</v>
      </c>
      <c r="AY539" s="14"/>
      <c r="AZ539" s="14">
        <v>3.53680804337351E-2</v>
      </c>
      <c r="BA539" s="14">
        <v>3.8059057090996398E-2</v>
      </c>
    </row>
    <row r="540" spans="2:53" x14ac:dyDescent="0.35">
      <c r="B540" t="s">
        <v>362</v>
      </c>
      <c r="C540" s="14">
        <v>0.51749825272038896</v>
      </c>
      <c r="D540" s="14">
        <v>0.55310247581101402</v>
      </c>
      <c r="E540" s="14">
        <v>0.48277524079406797</v>
      </c>
      <c r="F540" s="14"/>
      <c r="G540" s="14">
        <v>0.56501409504723799</v>
      </c>
      <c r="H540" s="14">
        <v>0.62428038952998699</v>
      </c>
      <c r="I540" s="14">
        <v>0.58779964311625799</v>
      </c>
      <c r="J540" s="14">
        <v>0.45623782554972803</v>
      </c>
      <c r="K540" s="14">
        <v>0.44809082947569601</v>
      </c>
      <c r="L540" s="14">
        <v>0.43838048923533901</v>
      </c>
      <c r="M540" s="14"/>
      <c r="N540" s="14">
        <v>0.64779236446858302</v>
      </c>
      <c r="O540" s="14">
        <v>0.51550680263718596</v>
      </c>
      <c r="P540" s="14">
        <v>0.48401901730492097</v>
      </c>
      <c r="Q540" s="14">
        <v>0.40651978665546501</v>
      </c>
      <c r="R540" s="14"/>
      <c r="S540" s="14">
        <v>0.61477720907550903</v>
      </c>
      <c r="T540" s="14">
        <v>0.54891681905189904</v>
      </c>
      <c r="U540" s="14">
        <v>0.49999499488133797</v>
      </c>
      <c r="V540" s="14">
        <v>0.515098685962188</v>
      </c>
      <c r="W540" s="14">
        <v>0.53757570299583002</v>
      </c>
      <c r="X540" s="14">
        <v>0.56174296061602602</v>
      </c>
      <c r="Y540" s="14">
        <v>0.44423940267354101</v>
      </c>
      <c r="Z540" s="14">
        <v>0.56150664528661598</v>
      </c>
      <c r="AA540" s="14">
        <v>0.44340177955829102</v>
      </c>
      <c r="AB540" s="14">
        <v>0.423339267324291</v>
      </c>
      <c r="AC540" s="14">
        <v>0.47354670587560499</v>
      </c>
      <c r="AD540" s="14">
        <v>0.56616732827711502</v>
      </c>
      <c r="AE540" s="14"/>
      <c r="AF540" s="14">
        <v>0.56157494133383701</v>
      </c>
      <c r="AG540" s="14">
        <v>0.55465595260711698</v>
      </c>
      <c r="AH540" s="14">
        <v>0.51053725175634901</v>
      </c>
      <c r="AI540" s="14">
        <v>0.45054040065740603</v>
      </c>
      <c r="AJ540" s="14"/>
      <c r="AK540" s="14">
        <v>0.58861190889674198</v>
      </c>
      <c r="AL540" s="14">
        <v>0.55617235813930899</v>
      </c>
      <c r="AM540" s="14">
        <v>0.50390175240055701</v>
      </c>
      <c r="AN540" s="14">
        <v>0.48712191007824601</v>
      </c>
      <c r="AO540" s="14"/>
      <c r="AP540" s="14">
        <v>0.58917625505739202</v>
      </c>
      <c r="AQ540" s="14">
        <v>0.597474191730471</v>
      </c>
      <c r="AR540" s="14">
        <v>0.51444524609591002</v>
      </c>
      <c r="AS540" s="14"/>
      <c r="AT540" s="14">
        <v>0.72627918216754805</v>
      </c>
      <c r="AU540" s="14">
        <v>0.414150166158885</v>
      </c>
      <c r="AV540" s="14"/>
      <c r="AW540" s="14">
        <v>0.68502179804251095</v>
      </c>
      <c r="AX540" s="14">
        <v>0.120221278603948</v>
      </c>
      <c r="AY540" s="14"/>
      <c r="AZ540" s="14">
        <v>0.52572721711382997</v>
      </c>
      <c r="BA540" s="14">
        <v>0.510525900792697</v>
      </c>
    </row>
    <row r="541" spans="2:53" x14ac:dyDescent="0.35">
      <c r="B541" t="s">
        <v>363</v>
      </c>
      <c r="C541" s="14">
        <v>0.18498625280192199</v>
      </c>
      <c r="D541" s="14">
        <v>0.165836960606002</v>
      </c>
      <c r="E541" s="14">
        <v>0.20245586120138301</v>
      </c>
      <c r="F541" s="14"/>
      <c r="G541" s="14">
        <v>0.13556504990371299</v>
      </c>
      <c r="H541" s="14">
        <v>0.14027477819052001</v>
      </c>
      <c r="I541" s="14">
        <v>0.16081009908744701</v>
      </c>
      <c r="J541" s="14">
        <v>0.219601071811863</v>
      </c>
      <c r="K541" s="14">
        <v>0.228822545399266</v>
      </c>
      <c r="L541" s="14">
        <v>0.21617277422560699</v>
      </c>
      <c r="M541" s="14"/>
      <c r="N541" s="14">
        <v>0.11613744572571</v>
      </c>
      <c r="O541" s="14">
        <v>0.17929241314583899</v>
      </c>
      <c r="P541" s="14">
        <v>0.18241444807945001</v>
      </c>
      <c r="Q541" s="14">
        <v>0.26932480549800702</v>
      </c>
      <c r="R541" s="14"/>
      <c r="S541" s="14">
        <v>0.13081295460197701</v>
      </c>
      <c r="T541" s="14">
        <v>0.19137453821880199</v>
      </c>
      <c r="U541" s="14">
        <v>0.1905650247414</v>
      </c>
      <c r="V541" s="14">
        <v>0.17692595080454501</v>
      </c>
      <c r="W541" s="14">
        <v>0.19891303912620401</v>
      </c>
      <c r="X541" s="14">
        <v>0.18840037587049799</v>
      </c>
      <c r="Y541" s="14">
        <v>0.20666842881412401</v>
      </c>
      <c r="Z541" s="14">
        <v>0.22789006241656401</v>
      </c>
      <c r="AA541" s="14">
        <v>0.16945685581488401</v>
      </c>
      <c r="AB541" s="14">
        <v>0.19548730767724901</v>
      </c>
      <c r="AC541" s="14">
        <v>0.27145420130357001</v>
      </c>
      <c r="AD541" s="14">
        <v>0.14266859064311499</v>
      </c>
      <c r="AE541" s="14"/>
      <c r="AF541" s="14">
        <v>0.13977029928016901</v>
      </c>
      <c r="AG541" s="14">
        <v>0.194741908920054</v>
      </c>
      <c r="AH541" s="14">
        <v>0.205987180632624</v>
      </c>
      <c r="AI541" s="14">
        <v>0.22673310699742999</v>
      </c>
      <c r="AJ541" s="14"/>
      <c r="AK541" s="14">
        <v>0.13253344341829501</v>
      </c>
      <c r="AL541" s="14">
        <v>0.170448856508298</v>
      </c>
      <c r="AM541" s="14">
        <v>0.19045228631464101</v>
      </c>
      <c r="AN541" s="14">
        <v>0.20630758216681599</v>
      </c>
      <c r="AO541" s="14"/>
      <c r="AP541" s="14">
        <v>0.13994035118798401</v>
      </c>
      <c r="AQ541" s="14">
        <v>0.15381024037846</v>
      </c>
      <c r="AR541" s="14">
        <v>0.167780943833124</v>
      </c>
      <c r="AS541" s="14"/>
      <c r="AT541" s="14">
        <v>6.61739963777975E-2</v>
      </c>
      <c r="AU541" s="14">
        <v>0.24614274473331199</v>
      </c>
      <c r="AV541" s="14"/>
      <c r="AW541" s="14">
        <v>6.9826663105335099E-2</v>
      </c>
      <c r="AX541" s="14">
        <v>0.63875772674855502</v>
      </c>
      <c r="AY541" s="14"/>
      <c r="AZ541" s="14">
        <v>0.17156374071240499</v>
      </c>
      <c r="BA541" s="14">
        <v>0.196359066386632</v>
      </c>
    </row>
    <row r="542" spans="2:53" x14ac:dyDescent="0.35">
      <c r="B542" t="s">
        <v>74</v>
      </c>
      <c r="C542" s="14">
        <v>0.33251199991846803</v>
      </c>
      <c r="D542" s="14">
        <v>0.38726551520501201</v>
      </c>
      <c r="E542" s="14">
        <v>0.28031937959268499</v>
      </c>
      <c r="F542" s="14"/>
      <c r="G542" s="14">
        <v>0.429449045143525</v>
      </c>
      <c r="H542" s="14">
        <v>0.48400561133946801</v>
      </c>
      <c r="I542" s="14">
        <v>0.42698954402881101</v>
      </c>
      <c r="J542" s="14">
        <v>0.236636753737866</v>
      </c>
      <c r="K542" s="14">
        <v>0.21926828407643101</v>
      </c>
      <c r="L542" s="14">
        <v>0.22220771500973199</v>
      </c>
      <c r="M542" s="14"/>
      <c r="N542" s="14">
        <v>0.53165491874287296</v>
      </c>
      <c r="O542" s="14">
        <v>0.33621438949134702</v>
      </c>
      <c r="P542" s="14">
        <v>0.30160456922547102</v>
      </c>
      <c r="Q542" s="14">
        <v>0.13719498115745801</v>
      </c>
      <c r="R542" s="14"/>
      <c r="S542" s="14">
        <v>0.48396425447353297</v>
      </c>
      <c r="T542" s="14">
        <v>0.35754228083309703</v>
      </c>
      <c r="U542" s="14">
        <v>0.309429970139938</v>
      </c>
      <c r="V542" s="14">
        <v>0.33817273515764301</v>
      </c>
      <c r="W542" s="14">
        <v>0.33866266386962601</v>
      </c>
      <c r="X542" s="14">
        <v>0.37334258474552801</v>
      </c>
      <c r="Y542" s="14">
        <v>0.237570973859417</v>
      </c>
      <c r="Z542" s="14">
        <v>0.33361658287005203</v>
      </c>
      <c r="AA542" s="14">
        <v>0.27394492374340701</v>
      </c>
      <c r="AB542" s="14">
        <v>0.227851959647042</v>
      </c>
      <c r="AC542" s="14">
        <v>0.20209250457203601</v>
      </c>
      <c r="AD542" s="14">
        <v>0.42349873763399998</v>
      </c>
      <c r="AE542" s="14"/>
      <c r="AF542" s="14">
        <v>0.42180464205366802</v>
      </c>
      <c r="AG542" s="14">
        <v>0.35991404368706298</v>
      </c>
      <c r="AH542" s="14">
        <v>0.30455007112372401</v>
      </c>
      <c r="AI542" s="14">
        <v>0.22380729365997601</v>
      </c>
      <c r="AJ542" s="14"/>
      <c r="AK542" s="14">
        <v>0.45607846547844599</v>
      </c>
      <c r="AL542" s="14">
        <v>0.38572350163101099</v>
      </c>
      <c r="AM542" s="14">
        <v>0.31344946608591701</v>
      </c>
      <c r="AN542" s="14">
        <v>0.28081432791143102</v>
      </c>
      <c r="AO542" s="14"/>
      <c r="AP542" s="14">
        <v>0.44923590386940798</v>
      </c>
      <c r="AQ542" s="14">
        <v>0.44366395135200998</v>
      </c>
      <c r="AR542" s="14">
        <v>0.34666430226278699</v>
      </c>
      <c r="AS542" s="14"/>
      <c r="AT542" s="14">
        <v>0.66010518578975097</v>
      </c>
      <c r="AU542" s="14">
        <v>0.16800742142557301</v>
      </c>
      <c r="AV542" s="14"/>
      <c r="AW542" s="14">
        <v>0.61519513493717604</v>
      </c>
      <c r="AX542" s="14">
        <v>-0.51853644814460598</v>
      </c>
      <c r="AY542" s="14"/>
      <c r="AZ542" s="14">
        <v>0.35416347640142598</v>
      </c>
      <c r="BA542" s="14">
        <v>0.31416683440606502</v>
      </c>
    </row>
    <row r="543" spans="2:53" x14ac:dyDescent="0.35">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2:53" x14ac:dyDescent="0.35">
      <c r="B544" s="6" t="s">
        <v>366</v>
      </c>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2:53" x14ac:dyDescent="0.35">
      <c r="B545" s="24" t="s">
        <v>78</v>
      </c>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2:53" x14ac:dyDescent="0.35">
      <c r="B546" t="s">
        <v>357</v>
      </c>
      <c r="C546" s="14">
        <v>0.196097287158783</v>
      </c>
      <c r="D546" s="14">
        <v>0.21635774507066699</v>
      </c>
      <c r="E546" s="14">
        <v>0.17509929070031399</v>
      </c>
      <c r="F546" s="14"/>
      <c r="G546" s="14">
        <v>0.20673534037513</v>
      </c>
      <c r="H546" s="14">
        <v>0.206490178501856</v>
      </c>
      <c r="I546" s="14">
        <v>0.236508239745924</v>
      </c>
      <c r="J546" s="14">
        <v>0.188458653607674</v>
      </c>
      <c r="K546" s="14">
        <v>0.20112396814807701</v>
      </c>
      <c r="L546" s="14">
        <v>0.15053234051066799</v>
      </c>
      <c r="M546" s="14"/>
      <c r="N546" s="14">
        <v>0.25651877894911601</v>
      </c>
      <c r="O546" s="14">
        <v>0.18956684312625799</v>
      </c>
      <c r="P546" s="14">
        <v>0.155397708825186</v>
      </c>
      <c r="Q546" s="14">
        <v>0.16593963067843401</v>
      </c>
      <c r="R546" s="14"/>
      <c r="S546" s="14">
        <v>0.24130482024085201</v>
      </c>
      <c r="T546" s="14">
        <v>0.216220354735387</v>
      </c>
      <c r="U546" s="14">
        <v>0.18087384816869101</v>
      </c>
      <c r="V546" s="14">
        <v>0.184287787205585</v>
      </c>
      <c r="W546" s="14">
        <v>0.175775921331212</v>
      </c>
      <c r="X546" s="14">
        <v>0.196379251568188</v>
      </c>
      <c r="Y546" s="14">
        <v>0.201225443908565</v>
      </c>
      <c r="Z546" s="14">
        <v>0.167623943813692</v>
      </c>
      <c r="AA546" s="14">
        <v>0.18429648706740601</v>
      </c>
      <c r="AB546" s="14">
        <v>0.15821587402384299</v>
      </c>
      <c r="AC546" s="14">
        <v>0.196479442501693</v>
      </c>
      <c r="AD546" s="14">
        <v>0.20085412764285099</v>
      </c>
      <c r="AE546" s="14"/>
      <c r="AF546" s="14">
        <v>0.239291898103594</v>
      </c>
      <c r="AG546" s="14">
        <v>0.17730338464124801</v>
      </c>
      <c r="AH546" s="14">
        <v>0.18853838445231599</v>
      </c>
      <c r="AI546" s="14">
        <v>0.15932453966462501</v>
      </c>
      <c r="AJ546" s="14"/>
      <c r="AK546" s="14">
        <v>0.236299851711023</v>
      </c>
      <c r="AL546" s="14">
        <v>0.20083469602637499</v>
      </c>
      <c r="AM546" s="14">
        <v>0.203624957313635</v>
      </c>
      <c r="AN546" s="14">
        <v>0.15413644367526</v>
      </c>
      <c r="AO546" s="14"/>
      <c r="AP546" s="14">
        <v>0.241543513579698</v>
      </c>
      <c r="AQ546" s="14">
        <v>0.21010290073139801</v>
      </c>
      <c r="AR546" s="14">
        <v>0.18454851367672301</v>
      </c>
      <c r="AS546" s="14"/>
      <c r="AT546" s="14">
        <v>0.30603733006769002</v>
      </c>
      <c r="AU546" s="14">
        <v>0.14029664549269</v>
      </c>
      <c r="AV546" s="14"/>
      <c r="AW546" s="14">
        <v>0.25294266288100797</v>
      </c>
      <c r="AX546" s="14">
        <v>5.6512960496622099E-2</v>
      </c>
      <c r="AY546" s="14"/>
      <c r="AZ546" s="14">
        <v>0.20284883826949501</v>
      </c>
      <c r="BA546" s="14">
        <v>0.19037673859993801</v>
      </c>
    </row>
    <row r="547" spans="2:53" x14ac:dyDescent="0.35">
      <c r="B547" t="s">
        <v>358</v>
      </c>
      <c r="C547" s="14">
        <v>0.42768384321890601</v>
      </c>
      <c r="D547" s="14">
        <v>0.44481158892899397</v>
      </c>
      <c r="E547" s="14">
        <v>0.41263503007223301</v>
      </c>
      <c r="F547" s="14"/>
      <c r="G547" s="14">
        <v>0.40454133231114497</v>
      </c>
      <c r="H547" s="14">
        <v>0.49567758472636803</v>
      </c>
      <c r="I547" s="14">
        <v>0.43630613637510501</v>
      </c>
      <c r="J547" s="14">
        <v>0.383768624340319</v>
      </c>
      <c r="K547" s="14">
        <v>0.382172197066172</v>
      </c>
      <c r="L547" s="14">
        <v>0.44699445756398498</v>
      </c>
      <c r="M547" s="14"/>
      <c r="N547" s="14">
        <v>0.45398832265704497</v>
      </c>
      <c r="O547" s="14">
        <v>0.40898953377811698</v>
      </c>
      <c r="P547" s="14">
        <v>0.467974238683873</v>
      </c>
      <c r="Q547" s="14">
        <v>0.38730742418906</v>
      </c>
      <c r="R547" s="14"/>
      <c r="S547" s="14">
        <v>0.40858499113604102</v>
      </c>
      <c r="T547" s="14">
        <v>0.407106633676801</v>
      </c>
      <c r="U547" s="14">
        <v>0.42259806687817097</v>
      </c>
      <c r="V547" s="14">
        <v>0.46027684435008798</v>
      </c>
      <c r="W547" s="14">
        <v>0.47934957494653702</v>
      </c>
      <c r="X547" s="14">
        <v>0.47006385919851901</v>
      </c>
      <c r="Y547" s="14">
        <v>0.38388971318743198</v>
      </c>
      <c r="Z547" s="14">
        <v>0.482315163819096</v>
      </c>
      <c r="AA547" s="14">
        <v>0.41683443253584002</v>
      </c>
      <c r="AB547" s="14">
        <v>0.42579290491431299</v>
      </c>
      <c r="AC547" s="14">
        <v>0.38945649794866899</v>
      </c>
      <c r="AD547" s="14">
        <v>0.42765512493181401</v>
      </c>
      <c r="AE547" s="14"/>
      <c r="AF547" s="14">
        <v>0.48168212181574999</v>
      </c>
      <c r="AG547" s="14">
        <v>0.45113285791124003</v>
      </c>
      <c r="AH547" s="14">
        <v>0.359872181397553</v>
      </c>
      <c r="AI547" s="14">
        <v>0.385946808488773</v>
      </c>
      <c r="AJ547" s="14"/>
      <c r="AK547" s="14">
        <v>0.48294609862258198</v>
      </c>
      <c r="AL547" s="14">
        <v>0.44142064960126698</v>
      </c>
      <c r="AM547" s="14">
        <v>0.46304749380322102</v>
      </c>
      <c r="AN547" s="14">
        <v>0.40149006254729702</v>
      </c>
      <c r="AO547" s="14"/>
      <c r="AP547" s="14">
        <v>0.47049098180822602</v>
      </c>
      <c r="AQ547" s="14">
        <v>0.462245797525076</v>
      </c>
      <c r="AR547" s="14">
        <v>0.50011218627596399</v>
      </c>
      <c r="AS547" s="14"/>
      <c r="AT547" s="14">
        <v>0.49078586922994599</v>
      </c>
      <c r="AU547" s="14">
        <v>0.39756713478622002</v>
      </c>
      <c r="AV547" s="14"/>
      <c r="AW547" s="14">
        <v>0.51074594751020397</v>
      </c>
      <c r="AX547" s="14">
        <v>0.20821804294801899</v>
      </c>
      <c r="AY547" s="14"/>
      <c r="AZ547" s="14">
        <v>0.431168712894206</v>
      </c>
      <c r="BA547" s="14">
        <v>0.42473113414925701</v>
      </c>
    </row>
    <row r="548" spans="2:53" x14ac:dyDescent="0.35">
      <c r="B548" t="s">
        <v>359</v>
      </c>
      <c r="C548" s="14">
        <v>0.23153507984931801</v>
      </c>
      <c r="D548" s="14">
        <v>0.21210306273608201</v>
      </c>
      <c r="E548" s="14">
        <v>0.251437202513627</v>
      </c>
      <c r="F548" s="14"/>
      <c r="G548" s="14">
        <v>0.25905822896048702</v>
      </c>
      <c r="H548" s="14">
        <v>0.21162067478150601</v>
      </c>
      <c r="I548" s="14">
        <v>0.19607108470326701</v>
      </c>
      <c r="J548" s="14">
        <v>0.25262263734052898</v>
      </c>
      <c r="K548" s="14">
        <v>0.231519167478446</v>
      </c>
      <c r="L548" s="14">
        <v>0.24120647622612501</v>
      </c>
      <c r="M548" s="14"/>
      <c r="N548" s="14">
        <v>0.192111639678712</v>
      </c>
      <c r="O548" s="14">
        <v>0.22639836380702599</v>
      </c>
      <c r="P548" s="14">
        <v>0.24745836071744901</v>
      </c>
      <c r="Q548" s="14">
        <v>0.26794953172291902</v>
      </c>
      <c r="R548" s="14"/>
      <c r="S548" s="14">
        <v>0.24323790028846701</v>
      </c>
      <c r="T548" s="14">
        <v>0.232066401255549</v>
      </c>
      <c r="U548" s="14">
        <v>0.23061114711036201</v>
      </c>
      <c r="V548" s="14">
        <v>0.237490662548758</v>
      </c>
      <c r="W548" s="14">
        <v>0.22541641738513299</v>
      </c>
      <c r="X548" s="14">
        <v>0.21736079848841999</v>
      </c>
      <c r="Y548" s="14">
        <v>0.201951004090617</v>
      </c>
      <c r="Z548" s="14">
        <v>0.15871229880888801</v>
      </c>
      <c r="AA548" s="14">
        <v>0.25523768669857899</v>
      </c>
      <c r="AB548" s="14">
        <v>0.28172677510320099</v>
      </c>
      <c r="AC548" s="14">
        <v>0.19627375395409</v>
      </c>
      <c r="AD548" s="14">
        <v>0.21295849775596001</v>
      </c>
      <c r="AE548" s="14"/>
      <c r="AF548" s="14">
        <v>0.18187110731629</v>
      </c>
      <c r="AG548" s="14">
        <v>0.229695981671343</v>
      </c>
      <c r="AH548" s="14">
        <v>0.31257753702256003</v>
      </c>
      <c r="AI548" s="14">
        <v>0.26682525559020498</v>
      </c>
      <c r="AJ548" s="14"/>
      <c r="AK548" s="14">
        <v>0.199396946871854</v>
      </c>
      <c r="AL548" s="14">
        <v>0.22509261314673101</v>
      </c>
      <c r="AM548" s="14">
        <v>0.21923911972957499</v>
      </c>
      <c r="AN548" s="14">
        <v>0.28080386099386601</v>
      </c>
      <c r="AO548" s="14"/>
      <c r="AP548" s="14">
        <v>0.21290745001401601</v>
      </c>
      <c r="AQ548" s="14">
        <v>0.21321818830105499</v>
      </c>
      <c r="AR548" s="14">
        <v>0.19410128397780099</v>
      </c>
      <c r="AS548" s="14"/>
      <c r="AT548" s="14">
        <v>0.157837071619194</v>
      </c>
      <c r="AU548" s="14">
        <v>0.26790669810560602</v>
      </c>
      <c r="AV548" s="14"/>
      <c r="AW548" s="14">
        <v>0.17835794546209099</v>
      </c>
      <c r="AX548" s="14">
        <v>0.30737410091157602</v>
      </c>
      <c r="AY548" s="14"/>
      <c r="AZ548" s="14">
        <v>0.222507334333992</v>
      </c>
      <c r="BA548" s="14">
        <v>0.23918423420666099</v>
      </c>
    </row>
    <row r="549" spans="2:53" x14ac:dyDescent="0.35">
      <c r="B549" t="s">
        <v>360</v>
      </c>
      <c r="C549" s="14">
        <v>6.6787647717945806E-2</v>
      </c>
      <c r="D549" s="14">
        <v>7.2219572327490794E-2</v>
      </c>
      <c r="E549" s="14">
        <v>6.1743323601603103E-2</v>
      </c>
      <c r="F549" s="14"/>
      <c r="G549" s="14">
        <v>7.7114451748031304E-2</v>
      </c>
      <c r="H549" s="14">
        <v>2.5746097458424901E-2</v>
      </c>
      <c r="I549" s="14">
        <v>3.9328500957892303E-2</v>
      </c>
      <c r="J549" s="14">
        <v>7.2189559256552599E-2</v>
      </c>
      <c r="K549" s="14">
        <v>9.06978923680163E-2</v>
      </c>
      <c r="L549" s="14">
        <v>9.5197489993210996E-2</v>
      </c>
      <c r="M549" s="14"/>
      <c r="N549" s="14">
        <v>5.58954643798227E-2</v>
      </c>
      <c r="O549" s="14">
        <v>9.0252438202572699E-2</v>
      </c>
      <c r="P549" s="14">
        <v>5.5229718375277702E-2</v>
      </c>
      <c r="Q549" s="14">
        <v>6.3814055697061195E-2</v>
      </c>
      <c r="R549" s="14"/>
      <c r="S549" s="14">
        <v>3.9285744470448199E-2</v>
      </c>
      <c r="T549" s="14">
        <v>6.8627734438277105E-2</v>
      </c>
      <c r="U549" s="14">
        <v>7.2283448247018697E-2</v>
      </c>
      <c r="V549" s="14">
        <v>4.9693186787333303E-2</v>
      </c>
      <c r="W549" s="14">
        <v>4.6651391038363903E-2</v>
      </c>
      <c r="X549" s="14">
        <v>4.3175704572499099E-2</v>
      </c>
      <c r="Y549" s="14">
        <v>0.13173605899329499</v>
      </c>
      <c r="Z549" s="14">
        <v>9.0244532795900098E-2</v>
      </c>
      <c r="AA549" s="14">
        <v>7.1695959413803995E-2</v>
      </c>
      <c r="AB549" s="14">
        <v>6.7166233698061406E-2</v>
      </c>
      <c r="AC549" s="14">
        <v>0.10294339834063</v>
      </c>
      <c r="AD549" s="14">
        <v>5.777883183074E-2</v>
      </c>
      <c r="AE549" s="14"/>
      <c r="AF549" s="14">
        <v>6.1872204394292002E-2</v>
      </c>
      <c r="AG549" s="14">
        <v>6.1622214286551097E-2</v>
      </c>
      <c r="AH549" s="14">
        <v>6.1490012506251003E-2</v>
      </c>
      <c r="AI549" s="14">
        <v>5.67564373819439E-2</v>
      </c>
      <c r="AJ549" s="14"/>
      <c r="AK549" s="14">
        <v>5.2394238337522998E-2</v>
      </c>
      <c r="AL549" s="14">
        <v>6.6918907209768494E-2</v>
      </c>
      <c r="AM549" s="14">
        <v>5.5985686512927103E-2</v>
      </c>
      <c r="AN549" s="14">
        <v>8.1560999822882604E-2</v>
      </c>
      <c r="AO549" s="14"/>
      <c r="AP549" s="14">
        <v>5.1607766436422002E-2</v>
      </c>
      <c r="AQ549" s="14">
        <v>5.9356817042582201E-2</v>
      </c>
      <c r="AR549" s="14">
        <v>6.0512854608979497E-2</v>
      </c>
      <c r="AS549" s="14"/>
      <c r="AT549" s="14">
        <v>2.2294648949376099E-2</v>
      </c>
      <c r="AU549" s="14">
        <v>8.9193734577319994E-2</v>
      </c>
      <c r="AV549" s="14"/>
      <c r="AW549" s="14">
        <v>3.6519209207851899E-2</v>
      </c>
      <c r="AX549" s="14">
        <v>0.19382710066394099</v>
      </c>
      <c r="AY549" s="14"/>
      <c r="AZ549" s="14">
        <v>7.5053988286570394E-2</v>
      </c>
      <c r="BA549" s="14">
        <v>5.9783627182317702E-2</v>
      </c>
    </row>
    <row r="550" spans="2:53" x14ac:dyDescent="0.35">
      <c r="B550" t="s">
        <v>361</v>
      </c>
      <c r="C550" s="14">
        <v>3.5176668078447298E-2</v>
      </c>
      <c r="D550" s="14">
        <v>2.62211475755941E-2</v>
      </c>
      <c r="E550" s="14">
        <v>4.2094011027851298E-2</v>
      </c>
      <c r="F550" s="14"/>
      <c r="G550" s="14">
        <v>1.46255466128693E-2</v>
      </c>
      <c r="H550" s="14">
        <v>3.2166294555517998E-2</v>
      </c>
      <c r="I550" s="14">
        <v>3.13049108837141E-2</v>
      </c>
      <c r="J550" s="14">
        <v>5.6090466238364202E-2</v>
      </c>
      <c r="K550" s="14">
        <v>6.2568793025634506E-2</v>
      </c>
      <c r="L550" s="14">
        <v>1.8926882958848201E-2</v>
      </c>
      <c r="M550" s="14"/>
      <c r="N550" s="14">
        <v>2.7643362754493001E-2</v>
      </c>
      <c r="O550" s="14">
        <v>4.6106266746071198E-2</v>
      </c>
      <c r="P550" s="14">
        <v>3.08401753774174E-2</v>
      </c>
      <c r="Q550" s="14">
        <v>3.6388356229620097E-2</v>
      </c>
      <c r="R550" s="14"/>
      <c r="S550" s="14">
        <v>2.2958323458101702E-2</v>
      </c>
      <c r="T550" s="14">
        <v>3.2300301743201698E-2</v>
      </c>
      <c r="U550" s="14">
        <v>3.0889054806349899E-2</v>
      </c>
      <c r="V550" s="14">
        <v>3.6573649386026398E-2</v>
      </c>
      <c r="W550" s="14">
        <v>1.9166957465600602E-2</v>
      </c>
      <c r="X550" s="14">
        <v>3.1118276296665599E-2</v>
      </c>
      <c r="Y550" s="14">
        <v>4.7018293702676399E-2</v>
      </c>
      <c r="Z550" s="14">
        <v>5.6906358798278898E-2</v>
      </c>
      <c r="AA550" s="14">
        <v>2.6477450066691902E-2</v>
      </c>
      <c r="AB550" s="14">
        <v>4.8945494579289303E-2</v>
      </c>
      <c r="AC550" s="14">
        <v>5.38698381061017E-2</v>
      </c>
      <c r="AD550" s="14">
        <v>6.0549502370227999E-2</v>
      </c>
      <c r="AE550" s="14"/>
      <c r="AF550" s="14">
        <v>7.1138490136348903E-3</v>
      </c>
      <c r="AG550" s="14">
        <v>4.5226201032624598E-2</v>
      </c>
      <c r="AH550" s="14">
        <v>4.9369525833537403E-2</v>
      </c>
      <c r="AI550" s="14">
        <v>3.9401974322755599E-2</v>
      </c>
      <c r="AJ550" s="14"/>
      <c r="AK550" s="14">
        <v>2.3578538969569601E-3</v>
      </c>
      <c r="AL550" s="14">
        <v>3.6510768298593697E-2</v>
      </c>
      <c r="AM550" s="14">
        <v>3.0458086691411101E-2</v>
      </c>
      <c r="AN550" s="14">
        <v>4.33864020085033E-2</v>
      </c>
      <c r="AO550" s="14"/>
      <c r="AP550" s="14">
        <v>5.5240288863255601E-3</v>
      </c>
      <c r="AQ550" s="14">
        <v>2.7078931941975401E-2</v>
      </c>
      <c r="AR550" s="14">
        <v>2.76079884960506E-2</v>
      </c>
      <c r="AS550" s="14"/>
      <c r="AT550" s="14">
        <v>1.41450817500376E-2</v>
      </c>
      <c r="AU550" s="14">
        <v>4.6541325808576603E-2</v>
      </c>
      <c r="AV550" s="14"/>
      <c r="AW550" s="14">
        <v>8.3999787223168303E-3</v>
      </c>
      <c r="AX550" s="14">
        <v>0.16828473120828599</v>
      </c>
      <c r="AY550" s="14"/>
      <c r="AZ550" s="14">
        <v>2.6581777240279499E-2</v>
      </c>
      <c r="BA550" s="14">
        <v>4.24590672770115E-2</v>
      </c>
    </row>
    <row r="551" spans="2:53" x14ac:dyDescent="0.35">
      <c r="B551" t="s">
        <v>109</v>
      </c>
      <c r="C551" s="14">
        <v>4.2719473976598699E-2</v>
      </c>
      <c r="D551" s="14">
        <v>2.8286883361171699E-2</v>
      </c>
      <c r="E551" s="14">
        <v>5.6991142084370901E-2</v>
      </c>
      <c r="F551" s="14"/>
      <c r="G551" s="14">
        <v>3.7925099992338202E-2</v>
      </c>
      <c r="H551" s="14">
        <v>2.8299169976327102E-2</v>
      </c>
      <c r="I551" s="14">
        <v>6.0481127334096801E-2</v>
      </c>
      <c r="J551" s="14">
        <v>4.6870059216562003E-2</v>
      </c>
      <c r="K551" s="14">
        <v>3.1917981913653699E-2</v>
      </c>
      <c r="L551" s="14">
        <v>4.7142352747162802E-2</v>
      </c>
      <c r="M551" s="14"/>
      <c r="N551" s="14">
        <v>1.3842431580811099E-2</v>
      </c>
      <c r="O551" s="14">
        <v>3.8686554339955298E-2</v>
      </c>
      <c r="P551" s="14">
        <v>4.30997980207979E-2</v>
      </c>
      <c r="Q551" s="14">
        <v>7.8601001482906899E-2</v>
      </c>
      <c r="R551" s="14"/>
      <c r="S551" s="14">
        <v>4.4628220406088999E-2</v>
      </c>
      <c r="T551" s="14">
        <v>4.3678574150784098E-2</v>
      </c>
      <c r="U551" s="14">
        <v>6.2744434789407402E-2</v>
      </c>
      <c r="V551" s="14">
        <v>3.1677869722209498E-2</v>
      </c>
      <c r="W551" s="14">
        <v>5.36397378331534E-2</v>
      </c>
      <c r="X551" s="14">
        <v>4.1902109875707499E-2</v>
      </c>
      <c r="Y551" s="14">
        <v>3.4179486117414302E-2</v>
      </c>
      <c r="Z551" s="14">
        <v>4.4197701964144499E-2</v>
      </c>
      <c r="AA551" s="14">
        <v>4.5457984217679402E-2</v>
      </c>
      <c r="AB551" s="14">
        <v>1.8152717681292001E-2</v>
      </c>
      <c r="AC551" s="14">
        <v>6.09770691488161E-2</v>
      </c>
      <c r="AD551" s="14">
        <v>4.02039154684075E-2</v>
      </c>
      <c r="AE551" s="14"/>
      <c r="AF551" s="14">
        <v>2.8168819356439698E-2</v>
      </c>
      <c r="AG551" s="14">
        <v>3.5019360456992298E-2</v>
      </c>
      <c r="AH551" s="14">
        <v>2.81523587877835E-2</v>
      </c>
      <c r="AI551" s="14">
        <v>9.1744984551697398E-2</v>
      </c>
      <c r="AJ551" s="14"/>
      <c r="AK551" s="14">
        <v>2.6605010560061201E-2</v>
      </c>
      <c r="AL551" s="14">
        <v>2.9222365717265299E-2</v>
      </c>
      <c r="AM551" s="14">
        <v>2.7644655949231399E-2</v>
      </c>
      <c r="AN551" s="14">
        <v>3.8622230952191298E-2</v>
      </c>
      <c r="AO551" s="14"/>
      <c r="AP551" s="14">
        <v>1.7926259275313099E-2</v>
      </c>
      <c r="AQ551" s="14">
        <v>2.7997364457912999E-2</v>
      </c>
      <c r="AR551" s="14">
        <v>3.3117172964481897E-2</v>
      </c>
      <c r="AS551" s="14"/>
      <c r="AT551" s="14">
        <v>8.8999983837565796E-3</v>
      </c>
      <c r="AU551" s="14">
        <v>5.8494461229587798E-2</v>
      </c>
      <c r="AV551" s="14"/>
      <c r="AW551" s="14">
        <v>1.3034256216527901E-2</v>
      </c>
      <c r="AX551" s="14">
        <v>6.5783063771555003E-2</v>
      </c>
      <c r="AY551" s="14"/>
      <c r="AZ551" s="14">
        <v>4.1839348975457297E-2</v>
      </c>
      <c r="BA551" s="14">
        <v>4.3465198584814298E-2</v>
      </c>
    </row>
    <row r="552" spans="2:53" x14ac:dyDescent="0.35">
      <c r="B552" t="s">
        <v>362</v>
      </c>
      <c r="C552" s="14">
        <v>0.62378113037769001</v>
      </c>
      <c r="D552" s="14">
        <v>0.66116933399966105</v>
      </c>
      <c r="E552" s="14">
        <v>0.58773432077254695</v>
      </c>
      <c r="F552" s="14"/>
      <c r="G552" s="14">
        <v>0.61127667268627495</v>
      </c>
      <c r="H552" s="14">
        <v>0.70216776322822405</v>
      </c>
      <c r="I552" s="14">
        <v>0.67281437612103001</v>
      </c>
      <c r="J552" s="14">
        <v>0.572227277947993</v>
      </c>
      <c r="K552" s="14">
        <v>0.58329616521424899</v>
      </c>
      <c r="L552" s="14">
        <v>0.59752679807465303</v>
      </c>
      <c r="M552" s="14"/>
      <c r="N552" s="14">
        <v>0.71050710160616104</v>
      </c>
      <c r="O552" s="14">
        <v>0.59855637690437502</v>
      </c>
      <c r="P552" s="14">
        <v>0.623371947509058</v>
      </c>
      <c r="Q552" s="14">
        <v>0.55324705486749304</v>
      </c>
      <c r="R552" s="14"/>
      <c r="S552" s="14">
        <v>0.64988981137689406</v>
      </c>
      <c r="T552" s="14">
        <v>0.62332698841218803</v>
      </c>
      <c r="U552" s="14">
        <v>0.60347191504686204</v>
      </c>
      <c r="V552" s="14">
        <v>0.64456463155567301</v>
      </c>
      <c r="W552" s="14">
        <v>0.65512549627774896</v>
      </c>
      <c r="X552" s="14">
        <v>0.66644311076670704</v>
      </c>
      <c r="Y552" s="14">
        <v>0.58511515709599804</v>
      </c>
      <c r="Z552" s="14">
        <v>0.64993910763278795</v>
      </c>
      <c r="AA552" s="14">
        <v>0.60113091960324605</v>
      </c>
      <c r="AB552" s="14">
        <v>0.58400877893815595</v>
      </c>
      <c r="AC552" s="14">
        <v>0.58593594045036201</v>
      </c>
      <c r="AD552" s="14">
        <v>0.62850925257466495</v>
      </c>
      <c r="AE552" s="14"/>
      <c r="AF552" s="14">
        <v>0.72097401991934396</v>
      </c>
      <c r="AG552" s="14">
        <v>0.62843624255248898</v>
      </c>
      <c r="AH552" s="14">
        <v>0.54841056584986803</v>
      </c>
      <c r="AI552" s="14">
        <v>0.54527134815339795</v>
      </c>
      <c r="AJ552" s="14"/>
      <c r="AK552" s="14">
        <v>0.71924595033360506</v>
      </c>
      <c r="AL552" s="14">
        <v>0.64225534562764197</v>
      </c>
      <c r="AM552" s="14">
        <v>0.66667245111685602</v>
      </c>
      <c r="AN552" s="14">
        <v>0.55562650622255705</v>
      </c>
      <c r="AO552" s="14"/>
      <c r="AP552" s="14">
        <v>0.71203449538792396</v>
      </c>
      <c r="AQ552" s="14">
        <v>0.67234869825647403</v>
      </c>
      <c r="AR552" s="14">
        <v>0.68466069995268697</v>
      </c>
      <c r="AS552" s="14"/>
      <c r="AT552" s="14">
        <v>0.79682319929763501</v>
      </c>
      <c r="AU552" s="14">
        <v>0.53786378027890902</v>
      </c>
      <c r="AV552" s="14"/>
      <c r="AW552" s="14">
        <v>0.76368861039121205</v>
      </c>
      <c r="AX552" s="14">
        <v>0.26473100344464101</v>
      </c>
      <c r="AY552" s="14"/>
      <c r="AZ552" s="14">
        <v>0.63401755116370095</v>
      </c>
      <c r="BA552" s="14">
        <v>0.61510787274919598</v>
      </c>
    </row>
    <row r="553" spans="2:53" x14ac:dyDescent="0.35">
      <c r="B553" t="s">
        <v>363</v>
      </c>
      <c r="C553" s="14">
        <v>0.10196431579639301</v>
      </c>
      <c r="D553" s="14">
        <v>9.8440719903084895E-2</v>
      </c>
      <c r="E553" s="14">
        <v>0.10383733462945401</v>
      </c>
      <c r="F553" s="14"/>
      <c r="G553" s="14">
        <v>9.1739998360900493E-2</v>
      </c>
      <c r="H553" s="14">
        <v>5.7912392013942902E-2</v>
      </c>
      <c r="I553" s="14">
        <v>7.0633411841606403E-2</v>
      </c>
      <c r="J553" s="14">
        <v>0.12828002549491699</v>
      </c>
      <c r="K553" s="14">
        <v>0.15326668539365099</v>
      </c>
      <c r="L553" s="14">
        <v>0.114124372952059</v>
      </c>
      <c r="M553" s="14"/>
      <c r="N553" s="14">
        <v>8.3538827134315694E-2</v>
      </c>
      <c r="O553" s="14">
        <v>0.13635870494864399</v>
      </c>
      <c r="P553" s="14">
        <v>8.6069893752695206E-2</v>
      </c>
      <c r="Q553" s="14">
        <v>0.100202411926681</v>
      </c>
      <c r="R553" s="14"/>
      <c r="S553" s="14">
        <v>6.2244067928549897E-2</v>
      </c>
      <c r="T553" s="14">
        <v>0.100928036181479</v>
      </c>
      <c r="U553" s="14">
        <v>0.103172503053369</v>
      </c>
      <c r="V553" s="14">
        <v>8.6266836173359798E-2</v>
      </c>
      <c r="W553" s="14">
        <v>6.5818348503964494E-2</v>
      </c>
      <c r="X553" s="14">
        <v>7.4293980869164805E-2</v>
      </c>
      <c r="Y553" s="14">
        <v>0.17875435269597101</v>
      </c>
      <c r="Z553" s="14">
        <v>0.14715089159417899</v>
      </c>
      <c r="AA553" s="14">
        <v>9.8173409480495896E-2</v>
      </c>
      <c r="AB553" s="14">
        <v>0.116111728277351</v>
      </c>
      <c r="AC553" s="14">
        <v>0.15681323644673101</v>
      </c>
      <c r="AD553" s="14">
        <v>0.118328334200968</v>
      </c>
      <c r="AE553" s="14"/>
      <c r="AF553" s="14">
        <v>6.8986053407926906E-2</v>
      </c>
      <c r="AG553" s="14">
        <v>0.10684841531917599</v>
      </c>
      <c r="AH553" s="14">
        <v>0.110859538339788</v>
      </c>
      <c r="AI553" s="14">
        <v>9.6158411704699506E-2</v>
      </c>
      <c r="AJ553" s="14"/>
      <c r="AK553" s="14">
        <v>5.475209223448E-2</v>
      </c>
      <c r="AL553" s="14">
        <v>0.103429675508362</v>
      </c>
      <c r="AM553" s="14">
        <v>8.6443773204338104E-2</v>
      </c>
      <c r="AN553" s="14">
        <v>0.124947401831386</v>
      </c>
      <c r="AO553" s="14"/>
      <c r="AP553" s="14">
        <v>5.7131795322747501E-2</v>
      </c>
      <c r="AQ553" s="14">
        <v>8.6435748984557595E-2</v>
      </c>
      <c r="AR553" s="14">
        <v>8.81208431050301E-2</v>
      </c>
      <c r="AS553" s="14"/>
      <c r="AT553" s="14">
        <v>3.6439730699413697E-2</v>
      </c>
      <c r="AU553" s="14">
        <v>0.135735060385897</v>
      </c>
      <c r="AV553" s="14"/>
      <c r="AW553" s="14">
        <v>4.4919187930168802E-2</v>
      </c>
      <c r="AX553" s="14">
        <v>0.36211183187222801</v>
      </c>
      <c r="AY553" s="14"/>
      <c r="AZ553" s="14">
        <v>0.10163576552685</v>
      </c>
      <c r="BA553" s="14">
        <v>0.102242694459329</v>
      </c>
    </row>
    <row r="554" spans="2:53" x14ac:dyDescent="0.35">
      <c r="B554" t="s">
        <v>74</v>
      </c>
      <c r="C554" s="14">
        <v>0.52181681458129603</v>
      </c>
      <c r="D554" s="14">
        <v>0.56272861409657604</v>
      </c>
      <c r="E554" s="14">
        <v>0.48389698614309301</v>
      </c>
      <c r="F554" s="14"/>
      <c r="G554" s="14">
        <v>0.51953667432537398</v>
      </c>
      <c r="H554" s="14">
        <v>0.644255371214281</v>
      </c>
      <c r="I554" s="14">
        <v>0.60218096427942303</v>
      </c>
      <c r="J554" s="14">
        <v>0.44394725245307598</v>
      </c>
      <c r="K554" s="14">
        <v>0.43002947982059803</v>
      </c>
      <c r="L554" s="14">
        <v>0.48340242512259302</v>
      </c>
      <c r="M554" s="14"/>
      <c r="N554" s="14">
        <v>0.626968274471845</v>
      </c>
      <c r="O554" s="14">
        <v>0.46219767195573103</v>
      </c>
      <c r="P554" s="14">
        <v>0.53730205375636297</v>
      </c>
      <c r="Q554" s="14">
        <v>0.45304464294081198</v>
      </c>
      <c r="R554" s="14"/>
      <c r="S554" s="14">
        <v>0.58764574344834397</v>
      </c>
      <c r="T554" s="14">
        <v>0.52239895223070898</v>
      </c>
      <c r="U554" s="14">
        <v>0.50029941199349304</v>
      </c>
      <c r="V554" s="14">
        <v>0.55829779538231294</v>
      </c>
      <c r="W554" s="14">
        <v>0.58930714777378401</v>
      </c>
      <c r="X554" s="14">
        <v>0.59214912989754298</v>
      </c>
      <c r="Y554" s="14">
        <v>0.40636080440002698</v>
      </c>
      <c r="Z554" s="14">
        <v>0.50278821603860901</v>
      </c>
      <c r="AA554" s="14">
        <v>0.50295751012275003</v>
      </c>
      <c r="AB554" s="14">
        <v>0.467897050660806</v>
      </c>
      <c r="AC554" s="14">
        <v>0.42912270400363101</v>
      </c>
      <c r="AD554" s="14">
        <v>0.51018091837369695</v>
      </c>
      <c r="AE554" s="14"/>
      <c r="AF554" s="14">
        <v>0.65198796651141699</v>
      </c>
      <c r="AG554" s="14">
        <v>0.52158782723331298</v>
      </c>
      <c r="AH554" s="14">
        <v>0.43755102751008002</v>
      </c>
      <c r="AI554" s="14">
        <v>0.44911293644869799</v>
      </c>
      <c r="AJ554" s="14"/>
      <c r="AK554" s="14">
        <v>0.66449385809912498</v>
      </c>
      <c r="AL554" s="14">
        <v>0.53882567011927895</v>
      </c>
      <c r="AM554" s="14">
        <v>0.58022867791251698</v>
      </c>
      <c r="AN554" s="14">
        <v>0.43067910439117102</v>
      </c>
      <c r="AO554" s="14"/>
      <c r="AP554" s="14">
        <v>0.65490270006517604</v>
      </c>
      <c r="AQ554" s="14">
        <v>0.58591294927191595</v>
      </c>
      <c r="AR554" s="14">
        <v>0.59653985684765698</v>
      </c>
      <c r="AS554" s="14"/>
      <c r="AT554" s="14">
        <v>0.76038346859822104</v>
      </c>
      <c r="AU554" s="14">
        <v>0.40212871989301302</v>
      </c>
      <c r="AV554" s="14"/>
      <c r="AW554" s="14">
        <v>0.71876942246104303</v>
      </c>
      <c r="AX554" s="14">
        <v>-9.7380828427586302E-2</v>
      </c>
      <c r="AY554" s="14"/>
      <c r="AZ554" s="14">
        <v>0.53238178563685101</v>
      </c>
      <c r="BA554" s="14">
        <v>0.512865178289867</v>
      </c>
    </row>
    <row r="555" spans="2:53" x14ac:dyDescent="0.35">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2:53" x14ac:dyDescent="0.35">
      <c r="B556" s="6" t="s">
        <v>367</v>
      </c>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2:53" x14ac:dyDescent="0.35">
      <c r="B557" s="24" t="s">
        <v>78</v>
      </c>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2:53" x14ac:dyDescent="0.35">
      <c r="B558" t="s">
        <v>357</v>
      </c>
      <c r="C558" s="14">
        <v>0.23615698392904599</v>
      </c>
      <c r="D558" s="14">
        <v>0.229977348768587</v>
      </c>
      <c r="E558" s="14">
        <v>0.242129621065656</v>
      </c>
      <c r="F558" s="14"/>
      <c r="G558" s="14">
        <v>0.25945730607378698</v>
      </c>
      <c r="H558" s="14">
        <v>0.26798381556379902</v>
      </c>
      <c r="I558" s="14">
        <v>0.30010018558041901</v>
      </c>
      <c r="J558" s="14">
        <v>0.268529376375018</v>
      </c>
      <c r="K558" s="14">
        <v>0.16748788240684701</v>
      </c>
      <c r="L558" s="14">
        <v>0.16279731726624899</v>
      </c>
      <c r="M558" s="14"/>
      <c r="N558" s="14">
        <v>0.23126669194191901</v>
      </c>
      <c r="O558" s="14">
        <v>0.23763608650152501</v>
      </c>
      <c r="P558" s="14">
        <v>0.24387280155667199</v>
      </c>
      <c r="Q558" s="14">
        <v>0.23021991069286599</v>
      </c>
      <c r="R558" s="14"/>
      <c r="S558" s="14">
        <v>0.27665724949516701</v>
      </c>
      <c r="T558" s="14">
        <v>0.20741381658879501</v>
      </c>
      <c r="U558" s="14">
        <v>0.20591279981128199</v>
      </c>
      <c r="V558" s="14">
        <v>0.196117242625509</v>
      </c>
      <c r="W558" s="14">
        <v>0.246584055779308</v>
      </c>
      <c r="X558" s="14">
        <v>0.29275173285928102</v>
      </c>
      <c r="Y558" s="14">
        <v>0.19208374247556401</v>
      </c>
      <c r="Z558" s="14">
        <v>0.235935727781723</v>
      </c>
      <c r="AA558" s="14">
        <v>0.232122392953309</v>
      </c>
      <c r="AB558" s="14">
        <v>0.21603247180297599</v>
      </c>
      <c r="AC558" s="14">
        <v>0.253169481024972</v>
      </c>
      <c r="AD558" s="14">
        <v>0.34311496242432998</v>
      </c>
      <c r="AE558" s="14"/>
      <c r="AF558" s="14">
        <v>0.24507360939699799</v>
      </c>
      <c r="AG558" s="14">
        <v>0.23231551726889799</v>
      </c>
      <c r="AH558" s="14">
        <v>0.198901387438952</v>
      </c>
      <c r="AI558" s="14">
        <v>0.22404052389170701</v>
      </c>
      <c r="AJ558" s="14"/>
      <c r="AK558" s="14">
        <v>0.23838202242913001</v>
      </c>
      <c r="AL558" s="14">
        <v>0.24747318318609501</v>
      </c>
      <c r="AM558" s="14">
        <v>0.21713077462633201</v>
      </c>
      <c r="AN558" s="14">
        <v>0.176552856703731</v>
      </c>
      <c r="AO558" s="14"/>
      <c r="AP558" s="14">
        <v>0.23924951867237501</v>
      </c>
      <c r="AQ558" s="14">
        <v>0.25691894152864397</v>
      </c>
      <c r="AR558" s="14">
        <v>0.24912901575405999</v>
      </c>
      <c r="AS558" s="14"/>
      <c r="AT558" s="14">
        <v>0.30241331905896901</v>
      </c>
      <c r="AU558" s="14">
        <v>0.20691306414789101</v>
      </c>
      <c r="AV558" s="14"/>
      <c r="AW558" s="14">
        <v>0.28246068836632199</v>
      </c>
      <c r="AX558" s="14">
        <v>0.11891781235306199</v>
      </c>
      <c r="AY558" s="14"/>
      <c r="AZ558" s="14">
        <v>0.26837191904284202</v>
      </c>
      <c r="BA558" s="14">
        <v>0.20886146359355801</v>
      </c>
    </row>
    <row r="559" spans="2:53" x14ac:dyDescent="0.35">
      <c r="B559" t="s">
        <v>358</v>
      </c>
      <c r="C559" s="14">
        <v>0.380559493770949</v>
      </c>
      <c r="D559" s="14">
        <v>0.37611997649225598</v>
      </c>
      <c r="E559" s="14">
        <v>0.38542344255605299</v>
      </c>
      <c r="F559" s="14"/>
      <c r="G559" s="14">
        <v>0.434311339207964</v>
      </c>
      <c r="H559" s="14">
        <v>0.42920850991624898</v>
      </c>
      <c r="I559" s="14">
        <v>0.38436235024014698</v>
      </c>
      <c r="J559" s="14">
        <v>0.34505635491689501</v>
      </c>
      <c r="K559" s="14">
        <v>0.37629118790952798</v>
      </c>
      <c r="L559" s="14">
        <v>0.33386216471871</v>
      </c>
      <c r="M559" s="14"/>
      <c r="N559" s="14">
        <v>0.38789859868312798</v>
      </c>
      <c r="O559" s="14">
        <v>0.34332516488268999</v>
      </c>
      <c r="P559" s="14">
        <v>0.41348247427106399</v>
      </c>
      <c r="Q559" s="14">
        <v>0.38209962015889698</v>
      </c>
      <c r="R559" s="14"/>
      <c r="S559" s="14">
        <v>0.38503283304418101</v>
      </c>
      <c r="T559" s="14">
        <v>0.372279812174306</v>
      </c>
      <c r="U559" s="14">
        <v>0.33124703606400102</v>
      </c>
      <c r="V559" s="14">
        <v>0.43315108234189398</v>
      </c>
      <c r="W559" s="14">
        <v>0.36179795405286902</v>
      </c>
      <c r="X559" s="14">
        <v>0.34268249339894502</v>
      </c>
      <c r="Y559" s="14">
        <v>0.34326713218162502</v>
      </c>
      <c r="Z559" s="14">
        <v>0.35961927666617899</v>
      </c>
      <c r="AA559" s="14">
        <v>0.41373328135958098</v>
      </c>
      <c r="AB559" s="14">
        <v>0.42830762822687601</v>
      </c>
      <c r="AC559" s="14">
        <v>0.37869617513213399</v>
      </c>
      <c r="AD559" s="14">
        <v>0.39242408109236498</v>
      </c>
      <c r="AE559" s="14"/>
      <c r="AF559" s="14">
        <v>0.38486515417704498</v>
      </c>
      <c r="AG559" s="14">
        <v>0.42232905735994303</v>
      </c>
      <c r="AH559" s="14">
        <v>0.263943831968112</v>
      </c>
      <c r="AI559" s="14">
        <v>0.348617989820733</v>
      </c>
      <c r="AJ559" s="14"/>
      <c r="AK559" s="14">
        <v>0.37005031876702998</v>
      </c>
      <c r="AL559" s="14">
        <v>0.40602638258191898</v>
      </c>
      <c r="AM559" s="14">
        <v>0.395177719516633</v>
      </c>
      <c r="AN559" s="14">
        <v>0.357945068268188</v>
      </c>
      <c r="AO559" s="14"/>
      <c r="AP559" s="14">
        <v>0.404355684045069</v>
      </c>
      <c r="AQ559" s="14">
        <v>0.39316510412206701</v>
      </c>
      <c r="AR559" s="14">
        <v>0.38599448411603099</v>
      </c>
      <c r="AS559" s="14"/>
      <c r="AT559" s="14">
        <v>0.40091898002645299</v>
      </c>
      <c r="AU559" s="14">
        <v>0.36886129006902602</v>
      </c>
      <c r="AV559" s="14"/>
      <c r="AW559" s="14">
        <v>0.42065093784496999</v>
      </c>
      <c r="AX559" s="14">
        <v>0.25761967902518501</v>
      </c>
      <c r="AY559" s="14"/>
      <c r="AZ559" s="14">
        <v>0.37111438642968603</v>
      </c>
      <c r="BA559" s="14">
        <v>0.38856227628761703</v>
      </c>
    </row>
    <row r="560" spans="2:53" x14ac:dyDescent="0.35">
      <c r="B560" t="s">
        <v>359</v>
      </c>
      <c r="C560" s="14">
        <v>0.231244431138969</v>
      </c>
      <c r="D560" s="14">
        <v>0.24151504184402001</v>
      </c>
      <c r="E560" s="14">
        <v>0.22212093415818501</v>
      </c>
      <c r="F560" s="14"/>
      <c r="G560" s="14">
        <v>0.227257138553249</v>
      </c>
      <c r="H560" s="14">
        <v>0.19161260883352199</v>
      </c>
      <c r="I560" s="14">
        <v>0.19302470256951901</v>
      </c>
      <c r="J560" s="14">
        <v>0.23648869947926501</v>
      </c>
      <c r="K560" s="14">
        <v>0.22871634067986901</v>
      </c>
      <c r="L560" s="14">
        <v>0.29472243594143399</v>
      </c>
      <c r="M560" s="14"/>
      <c r="N560" s="14">
        <v>0.22537701430623699</v>
      </c>
      <c r="O560" s="14">
        <v>0.23441399262639501</v>
      </c>
      <c r="P560" s="14">
        <v>0.22927831277279601</v>
      </c>
      <c r="Q560" s="14">
        <v>0.23832888639677499</v>
      </c>
      <c r="R560" s="14"/>
      <c r="S560" s="14">
        <v>0.20804315629422401</v>
      </c>
      <c r="T560" s="14">
        <v>0.25936076025309301</v>
      </c>
      <c r="U560" s="14">
        <v>0.30312490584367102</v>
      </c>
      <c r="V560" s="14">
        <v>0.21875312527787699</v>
      </c>
      <c r="W560" s="14">
        <v>0.26597918532047399</v>
      </c>
      <c r="X560" s="14">
        <v>0.21290961436721301</v>
      </c>
      <c r="Y560" s="14">
        <v>0.28857848855026402</v>
      </c>
      <c r="Z560" s="14">
        <v>0.246064900978751</v>
      </c>
      <c r="AA560" s="14">
        <v>0.21848663944434299</v>
      </c>
      <c r="AB560" s="14">
        <v>0.18236463864355601</v>
      </c>
      <c r="AC560" s="14">
        <v>0.19236508398138399</v>
      </c>
      <c r="AD560" s="14">
        <v>0.12275195130040301</v>
      </c>
      <c r="AE560" s="14"/>
      <c r="AF560" s="14">
        <v>0.219457152959737</v>
      </c>
      <c r="AG560" s="14">
        <v>0.21194746124830699</v>
      </c>
      <c r="AH560" s="14">
        <v>0.30302259752185401</v>
      </c>
      <c r="AI560" s="14">
        <v>0.27172157724504398</v>
      </c>
      <c r="AJ560" s="14"/>
      <c r="AK560" s="14">
        <v>0.23013200991815899</v>
      </c>
      <c r="AL560" s="14">
        <v>0.218775765521071</v>
      </c>
      <c r="AM560" s="14">
        <v>0.24533859492371399</v>
      </c>
      <c r="AN560" s="14">
        <v>0.26394076171171299</v>
      </c>
      <c r="AO560" s="14"/>
      <c r="AP560" s="14">
        <v>0.214414564575858</v>
      </c>
      <c r="AQ560" s="14">
        <v>0.23554281099093899</v>
      </c>
      <c r="AR560" s="14">
        <v>0.219965386317449</v>
      </c>
      <c r="AS560" s="14"/>
      <c r="AT560" s="14">
        <v>0.193962706387239</v>
      </c>
      <c r="AU560" s="14">
        <v>0.247564110676078</v>
      </c>
      <c r="AV560" s="14"/>
      <c r="AW560" s="14">
        <v>0.20311024945516501</v>
      </c>
      <c r="AX560" s="14">
        <v>0.288319735794618</v>
      </c>
      <c r="AY560" s="14"/>
      <c r="AZ560" s="14">
        <v>0.21854084118396799</v>
      </c>
      <c r="BA560" s="14">
        <v>0.24200810633264999</v>
      </c>
    </row>
    <row r="561" spans="2:53" x14ac:dyDescent="0.35">
      <c r="B561" t="s">
        <v>360</v>
      </c>
      <c r="C561" s="14">
        <v>7.2059337616007399E-2</v>
      </c>
      <c r="D561" s="14">
        <v>8.1857434106014704E-2</v>
      </c>
      <c r="E561" s="14">
        <v>6.2769332875523207E-2</v>
      </c>
      <c r="F561" s="14"/>
      <c r="G561" s="14">
        <v>6.0469180694447601E-2</v>
      </c>
      <c r="H561" s="14">
        <v>4.8276440024922797E-2</v>
      </c>
      <c r="I561" s="14">
        <v>5.2238208025826897E-2</v>
      </c>
      <c r="J561" s="14">
        <v>5.6227340601615501E-2</v>
      </c>
      <c r="K561" s="14">
        <v>0.116101290746717</v>
      </c>
      <c r="L561" s="14">
        <v>9.8401902081418996E-2</v>
      </c>
      <c r="M561" s="14"/>
      <c r="N561" s="14">
        <v>7.1544365826673895E-2</v>
      </c>
      <c r="O561" s="14">
        <v>0.107406832604322</v>
      </c>
      <c r="P561" s="14">
        <v>4.6276100353943098E-2</v>
      </c>
      <c r="Q561" s="14">
        <v>5.7967786120544998E-2</v>
      </c>
      <c r="R561" s="14"/>
      <c r="S561" s="14">
        <v>5.5036458144620999E-2</v>
      </c>
      <c r="T561" s="14">
        <v>8.6689815465470499E-2</v>
      </c>
      <c r="U561" s="14">
        <v>9.0781081626775603E-2</v>
      </c>
      <c r="V561" s="14">
        <v>7.4058117655605299E-2</v>
      </c>
      <c r="W561" s="14">
        <v>5.2930204380036601E-2</v>
      </c>
      <c r="X561" s="14">
        <v>7.7433834914037006E-2</v>
      </c>
      <c r="Y561" s="14">
        <v>7.8301051660149501E-2</v>
      </c>
      <c r="Z561" s="14">
        <v>6.7581247439262707E-2</v>
      </c>
      <c r="AA561" s="14">
        <v>4.7673105061245502E-2</v>
      </c>
      <c r="AB561" s="14">
        <v>7.4183892125873799E-2</v>
      </c>
      <c r="AC561" s="14">
        <v>0.102453033168627</v>
      </c>
      <c r="AD561" s="14">
        <v>8.2350114905850105E-2</v>
      </c>
      <c r="AE561" s="14"/>
      <c r="AF561" s="14">
        <v>8.36618320902561E-2</v>
      </c>
      <c r="AG561" s="14">
        <v>5.2868525712895097E-2</v>
      </c>
      <c r="AH561" s="14">
        <v>9.34448437140383E-2</v>
      </c>
      <c r="AI561" s="14">
        <v>7.8349907133493601E-2</v>
      </c>
      <c r="AJ561" s="14"/>
      <c r="AK561" s="14">
        <v>8.7111121489878401E-2</v>
      </c>
      <c r="AL561" s="14">
        <v>5.6298706502322798E-2</v>
      </c>
      <c r="AM561" s="14">
        <v>9.2727311197232098E-2</v>
      </c>
      <c r="AN561" s="14">
        <v>6.3271653085402196E-2</v>
      </c>
      <c r="AO561" s="14"/>
      <c r="AP561" s="14">
        <v>8.2260279201249606E-2</v>
      </c>
      <c r="AQ561" s="14">
        <v>4.9199978922921397E-2</v>
      </c>
      <c r="AR561" s="14">
        <v>8.8350837194589305E-2</v>
      </c>
      <c r="AS561" s="14"/>
      <c r="AT561" s="14">
        <v>4.7969301472394497E-2</v>
      </c>
      <c r="AU561" s="14">
        <v>8.4364371089446E-2</v>
      </c>
      <c r="AV561" s="14"/>
      <c r="AW561" s="14">
        <v>5.6105890363712899E-2</v>
      </c>
      <c r="AX561" s="14">
        <v>0.13821509447450001</v>
      </c>
      <c r="AY561" s="14"/>
      <c r="AZ561" s="14">
        <v>7.4363814861528599E-2</v>
      </c>
      <c r="BA561" s="14">
        <v>7.0106767936894507E-2</v>
      </c>
    </row>
    <row r="562" spans="2:53" x14ac:dyDescent="0.35">
      <c r="B562" t="s">
        <v>361</v>
      </c>
      <c r="C562" s="14">
        <v>3.70238108272056E-2</v>
      </c>
      <c r="D562" s="14">
        <v>3.7460339760174398E-2</v>
      </c>
      <c r="E562" s="14">
        <v>3.4770828681774599E-2</v>
      </c>
      <c r="F562" s="14"/>
      <c r="G562" s="14">
        <v>1.0985868364947299E-2</v>
      </c>
      <c r="H562" s="14">
        <v>3.11445000068887E-2</v>
      </c>
      <c r="I562" s="14">
        <v>2.83894162549151E-2</v>
      </c>
      <c r="J562" s="14">
        <v>3.0554826477586901E-2</v>
      </c>
      <c r="K562" s="14">
        <v>7.2333268551333596E-2</v>
      </c>
      <c r="L562" s="14">
        <v>4.7541879884024203E-2</v>
      </c>
      <c r="M562" s="14"/>
      <c r="N562" s="14">
        <v>4.7714582903255302E-2</v>
      </c>
      <c r="O562" s="14">
        <v>4.3534626464246898E-2</v>
      </c>
      <c r="P562" s="14">
        <v>2.6623352649012999E-2</v>
      </c>
      <c r="Q562" s="14">
        <v>2.8490957338821999E-2</v>
      </c>
      <c r="R562" s="14"/>
      <c r="S562" s="14">
        <v>2.8989101859049501E-2</v>
      </c>
      <c r="T562" s="14">
        <v>3.8915500346144501E-2</v>
      </c>
      <c r="U562" s="14">
        <v>1.73264761938688E-2</v>
      </c>
      <c r="V562" s="14">
        <v>4.64611903570121E-2</v>
      </c>
      <c r="W562" s="14">
        <v>3.3349999233227103E-2</v>
      </c>
      <c r="X562" s="14">
        <v>2.6196451320163999E-2</v>
      </c>
      <c r="Y562" s="14">
        <v>4.6231105692119703E-2</v>
      </c>
      <c r="Z562" s="14">
        <v>5.7454500397347001E-2</v>
      </c>
      <c r="AA562" s="14">
        <v>4.3304662658720398E-2</v>
      </c>
      <c r="AB562" s="14">
        <v>4.9671075018882099E-2</v>
      </c>
      <c r="AC562" s="14">
        <v>3.6691670239414102E-2</v>
      </c>
      <c r="AD562" s="14">
        <v>1.95557967429398E-2</v>
      </c>
      <c r="AE562" s="14"/>
      <c r="AF562" s="14">
        <v>2.49050069955188E-2</v>
      </c>
      <c r="AG562" s="14">
        <v>4.56542748967977E-2</v>
      </c>
      <c r="AH562" s="14">
        <v>8.3283870609795294E-2</v>
      </c>
      <c r="AI562" s="14">
        <v>2.1460835394707702E-2</v>
      </c>
      <c r="AJ562" s="14"/>
      <c r="AK562" s="14">
        <v>3.3801290867163103E-2</v>
      </c>
      <c r="AL562" s="14">
        <v>3.6277330339925098E-2</v>
      </c>
      <c r="AM562" s="14">
        <v>2.2725790920363999E-2</v>
      </c>
      <c r="AN562" s="14">
        <v>7.7864465734530694E-2</v>
      </c>
      <c r="AO562" s="14"/>
      <c r="AP562" s="14">
        <v>2.9590141510471801E-2</v>
      </c>
      <c r="AQ562" s="14">
        <v>3.5035950914821097E-2</v>
      </c>
      <c r="AR562" s="14">
        <v>2.7041582480178999E-2</v>
      </c>
      <c r="AS562" s="14"/>
      <c r="AT562" s="14">
        <v>2.78857433195219E-2</v>
      </c>
      <c r="AU562" s="14">
        <v>4.1669937557772499E-2</v>
      </c>
      <c r="AV562" s="14"/>
      <c r="AW562" s="14">
        <v>1.81250919299051E-2</v>
      </c>
      <c r="AX562" s="14">
        <v>0.122288830297272</v>
      </c>
      <c r="AY562" s="14"/>
      <c r="AZ562" s="14">
        <v>3.2755129262927597E-2</v>
      </c>
      <c r="BA562" s="14">
        <v>4.0640638985694498E-2</v>
      </c>
    </row>
    <row r="563" spans="2:53" x14ac:dyDescent="0.35">
      <c r="B563" t="s">
        <v>109</v>
      </c>
      <c r="C563" s="14">
        <v>4.2955942717823603E-2</v>
      </c>
      <c r="D563" s="14">
        <v>3.3069859028947601E-2</v>
      </c>
      <c r="E563" s="14">
        <v>5.2785840662808101E-2</v>
      </c>
      <c r="F563" s="14"/>
      <c r="G563" s="14">
        <v>7.5191671056057899E-3</v>
      </c>
      <c r="H563" s="14">
        <v>3.1774125654617999E-2</v>
      </c>
      <c r="I563" s="14">
        <v>4.1885137329172997E-2</v>
      </c>
      <c r="J563" s="14">
        <v>6.3143402149619499E-2</v>
      </c>
      <c r="K563" s="14">
        <v>3.9070029705705597E-2</v>
      </c>
      <c r="L563" s="14">
        <v>6.26743001081638E-2</v>
      </c>
      <c r="M563" s="14"/>
      <c r="N563" s="14">
        <v>3.61987463387861E-2</v>
      </c>
      <c r="O563" s="14">
        <v>3.3683296920820498E-2</v>
      </c>
      <c r="P563" s="14">
        <v>4.0466958396511599E-2</v>
      </c>
      <c r="Q563" s="14">
        <v>6.2892839292094799E-2</v>
      </c>
      <c r="R563" s="14"/>
      <c r="S563" s="14">
        <v>4.6241201162756998E-2</v>
      </c>
      <c r="T563" s="14">
        <v>3.5340295172192199E-2</v>
      </c>
      <c r="U563" s="14">
        <v>5.16077004604025E-2</v>
      </c>
      <c r="V563" s="14">
        <v>3.14592417421026E-2</v>
      </c>
      <c r="W563" s="14">
        <v>3.9358601234085099E-2</v>
      </c>
      <c r="X563" s="14">
        <v>4.8025873140359901E-2</v>
      </c>
      <c r="Y563" s="14">
        <v>5.15384794402775E-2</v>
      </c>
      <c r="Z563" s="14">
        <v>3.3344346736736898E-2</v>
      </c>
      <c r="AA563" s="14">
        <v>4.4679918522801197E-2</v>
      </c>
      <c r="AB563" s="14">
        <v>4.9440294181835702E-2</v>
      </c>
      <c r="AC563" s="14">
        <v>3.6624556453468599E-2</v>
      </c>
      <c r="AD563" s="14">
        <v>3.98030935341128E-2</v>
      </c>
      <c r="AE563" s="14"/>
      <c r="AF563" s="14">
        <v>4.2037244380444302E-2</v>
      </c>
      <c r="AG563" s="14">
        <v>3.4885163513158297E-2</v>
      </c>
      <c r="AH563" s="14">
        <v>5.7403468747248103E-2</v>
      </c>
      <c r="AI563" s="14">
        <v>5.5809166514315202E-2</v>
      </c>
      <c r="AJ563" s="14"/>
      <c r="AK563" s="14">
        <v>4.0523236528638602E-2</v>
      </c>
      <c r="AL563" s="14">
        <v>3.5148631868666298E-2</v>
      </c>
      <c r="AM563" s="14">
        <v>2.68998088157258E-2</v>
      </c>
      <c r="AN563" s="14">
        <v>6.0425194496433701E-2</v>
      </c>
      <c r="AO563" s="14"/>
      <c r="AP563" s="14">
        <v>3.0129811994976701E-2</v>
      </c>
      <c r="AQ563" s="14">
        <v>3.0137213520607699E-2</v>
      </c>
      <c r="AR563" s="14">
        <v>2.9518694137690999E-2</v>
      </c>
      <c r="AS563" s="14"/>
      <c r="AT563" s="14">
        <v>2.68499497354233E-2</v>
      </c>
      <c r="AU563" s="14">
        <v>5.0627226459785797E-2</v>
      </c>
      <c r="AV563" s="14"/>
      <c r="AW563" s="14">
        <v>1.95471420399254E-2</v>
      </c>
      <c r="AX563" s="14">
        <v>7.4638848055363305E-2</v>
      </c>
      <c r="AY563" s="14"/>
      <c r="AZ563" s="14">
        <v>3.4853909219047997E-2</v>
      </c>
      <c r="BA563" s="14">
        <v>4.98207468635853E-2</v>
      </c>
    </row>
    <row r="564" spans="2:53" x14ac:dyDescent="0.35">
      <c r="B564" t="s">
        <v>362</v>
      </c>
      <c r="C564" s="14">
        <v>0.61671647769999405</v>
      </c>
      <c r="D564" s="14">
        <v>0.60609732526084303</v>
      </c>
      <c r="E564" s="14">
        <v>0.62755306362170904</v>
      </c>
      <c r="F564" s="14"/>
      <c r="G564" s="14">
        <v>0.69376864528175097</v>
      </c>
      <c r="H564" s="14">
        <v>0.69719232548004795</v>
      </c>
      <c r="I564" s="14">
        <v>0.68446253582056604</v>
      </c>
      <c r="J564" s="14">
        <v>0.61358573129191296</v>
      </c>
      <c r="K564" s="14">
        <v>0.54377907031637496</v>
      </c>
      <c r="L564" s="14">
        <v>0.49665948198495902</v>
      </c>
      <c r="M564" s="14"/>
      <c r="N564" s="14">
        <v>0.61916529062504699</v>
      </c>
      <c r="O564" s="14">
        <v>0.58096125138421495</v>
      </c>
      <c r="P564" s="14">
        <v>0.65735527582773601</v>
      </c>
      <c r="Q564" s="14">
        <v>0.61231953085176305</v>
      </c>
      <c r="R564" s="14"/>
      <c r="S564" s="14">
        <v>0.66169008253934902</v>
      </c>
      <c r="T564" s="14">
        <v>0.57969362876310004</v>
      </c>
      <c r="U564" s="14">
        <v>0.53715983587528204</v>
      </c>
      <c r="V564" s="14">
        <v>0.62926832496740304</v>
      </c>
      <c r="W564" s="14">
        <v>0.60838200983217705</v>
      </c>
      <c r="X564" s="14">
        <v>0.63543422625822599</v>
      </c>
      <c r="Y564" s="14">
        <v>0.53535087465719</v>
      </c>
      <c r="Z564" s="14">
        <v>0.59555500444790199</v>
      </c>
      <c r="AA564" s="14">
        <v>0.64585567431289004</v>
      </c>
      <c r="AB564" s="14">
        <v>0.64434010002985198</v>
      </c>
      <c r="AC564" s="14">
        <v>0.63186565615710599</v>
      </c>
      <c r="AD564" s="14">
        <v>0.73553904351669497</v>
      </c>
      <c r="AE564" s="14"/>
      <c r="AF564" s="14">
        <v>0.62993876357404399</v>
      </c>
      <c r="AG564" s="14">
        <v>0.65464457462884196</v>
      </c>
      <c r="AH564" s="14">
        <v>0.46284521940706402</v>
      </c>
      <c r="AI564" s="14">
        <v>0.57265851371244003</v>
      </c>
      <c r="AJ564" s="14"/>
      <c r="AK564" s="14">
        <v>0.60843234119615996</v>
      </c>
      <c r="AL564" s="14">
        <v>0.65349956576801504</v>
      </c>
      <c r="AM564" s="14">
        <v>0.61230849414296495</v>
      </c>
      <c r="AN564" s="14">
        <v>0.53449792497191995</v>
      </c>
      <c r="AO564" s="14"/>
      <c r="AP564" s="14">
        <v>0.64360520271744404</v>
      </c>
      <c r="AQ564" s="14">
        <v>0.65008404565071098</v>
      </c>
      <c r="AR564" s="14">
        <v>0.63512349987009098</v>
      </c>
      <c r="AS564" s="14"/>
      <c r="AT564" s="14">
        <v>0.70333229908542205</v>
      </c>
      <c r="AU564" s="14">
        <v>0.57577435421691703</v>
      </c>
      <c r="AV564" s="14"/>
      <c r="AW564" s="14">
        <v>0.70311162621129197</v>
      </c>
      <c r="AX564" s="14">
        <v>0.37653749137824699</v>
      </c>
      <c r="AY564" s="14"/>
      <c r="AZ564" s="14">
        <v>0.63948630547252705</v>
      </c>
      <c r="BA564" s="14">
        <v>0.59742373988117503</v>
      </c>
    </row>
    <row r="565" spans="2:53" x14ac:dyDescent="0.35">
      <c r="B565" t="s">
        <v>363</v>
      </c>
      <c r="C565" s="14">
        <v>0.109083148443213</v>
      </c>
      <c r="D565" s="14">
        <v>0.119317773866189</v>
      </c>
      <c r="E565" s="14">
        <v>9.7540161557297694E-2</v>
      </c>
      <c r="F565" s="14"/>
      <c r="G565" s="14">
        <v>7.1455049059394898E-2</v>
      </c>
      <c r="H565" s="14">
        <v>7.9420940031811493E-2</v>
      </c>
      <c r="I565" s="14">
        <v>8.0627624280741994E-2</v>
      </c>
      <c r="J565" s="14">
        <v>8.6782167079202402E-2</v>
      </c>
      <c r="K565" s="14">
        <v>0.18843455929805</v>
      </c>
      <c r="L565" s="14">
        <v>0.145943781965443</v>
      </c>
      <c r="M565" s="14"/>
      <c r="N565" s="14">
        <v>0.119258948729929</v>
      </c>
      <c r="O565" s="14">
        <v>0.15094145906856901</v>
      </c>
      <c r="P565" s="14">
        <v>7.2899453002956097E-2</v>
      </c>
      <c r="Q565" s="14">
        <v>8.6458743459367104E-2</v>
      </c>
      <c r="R565" s="14"/>
      <c r="S565" s="14">
        <v>8.4025560003670494E-2</v>
      </c>
      <c r="T565" s="14">
        <v>0.12560531581161499</v>
      </c>
      <c r="U565" s="14">
        <v>0.108107557820644</v>
      </c>
      <c r="V565" s="14">
        <v>0.120519308012617</v>
      </c>
      <c r="W565" s="14">
        <v>8.6280203613263703E-2</v>
      </c>
      <c r="X565" s="14">
        <v>0.10363028623420099</v>
      </c>
      <c r="Y565" s="14">
        <v>0.124532157352269</v>
      </c>
      <c r="Z565" s="14">
        <v>0.12503574783661001</v>
      </c>
      <c r="AA565" s="14">
        <v>9.0977767719965894E-2</v>
      </c>
      <c r="AB565" s="14">
        <v>0.123854967144756</v>
      </c>
      <c r="AC565" s="14">
        <v>0.139144703408041</v>
      </c>
      <c r="AD565" s="14">
        <v>0.10190591164879</v>
      </c>
      <c r="AE565" s="14"/>
      <c r="AF565" s="14">
        <v>0.108566839085775</v>
      </c>
      <c r="AG565" s="14">
        <v>9.8522800609692804E-2</v>
      </c>
      <c r="AH565" s="14">
        <v>0.176728714323834</v>
      </c>
      <c r="AI565" s="14">
        <v>9.9810742528201296E-2</v>
      </c>
      <c r="AJ565" s="14"/>
      <c r="AK565" s="14">
        <v>0.120912412357042</v>
      </c>
      <c r="AL565" s="14">
        <v>9.2576036842247897E-2</v>
      </c>
      <c r="AM565" s="14">
        <v>0.115453102117596</v>
      </c>
      <c r="AN565" s="14">
        <v>0.14113611881993299</v>
      </c>
      <c r="AO565" s="14"/>
      <c r="AP565" s="14">
        <v>0.11185042071172099</v>
      </c>
      <c r="AQ565" s="14">
        <v>8.4235929837742501E-2</v>
      </c>
      <c r="AR565" s="14">
        <v>0.115392419674768</v>
      </c>
      <c r="AS565" s="14"/>
      <c r="AT565" s="14">
        <v>7.5855044791916307E-2</v>
      </c>
      <c r="AU565" s="14">
        <v>0.12603430864721901</v>
      </c>
      <c r="AV565" s="14"/>
      <c r="AW565" s="14">
        <v>7.4230982293618006E-2</v>
      </c>
      <c r="AX565" s="14">
        <v>0.26050392477177198</v>
      </c>
      <c r="AY565" s="14"/>
      <c r="AZ565" s="14">
        <v>0.10711894412445599</v>
      </c>
      <c r="BA565" s="14">
        <v>0.110747406922589</v>
      </c>
    </row>
    <row r="566" spans="2:53" x14ac:dyDescent="0.35">
      <c r="B566" t="s">
        <v>74</v>
      </c>
      <c r="C566" s="14">
        <v>0.50763332925678095</v>
      </c>
      <c r="D566" s="14">
        <v>0.48677955139465401</v>
      </c>
      <c r="E566" s="14">
        <v>0.53001290206441198</v>
      </c>
      <c r="F566" s="14"/>
      <c r="G566" s="14">
        <v>0.62231359622235605</v>
      </c>
      <c r="H566" s="14">
        <v>0.61777138544823695</v>
      </c>
      <c r="I566" s="14">
        <v>0.60383491153982405</v>
      </c>
      <c r="J566" s="14">
        <v>0.52680356421271002</v>
      </c>
      <c r="K566" s="14">
        <v>0.35534451101832398</v>
      </c>
      <c r="L566" s="14">
        <v>0.35071570001951602</v>
      </c>
      <c r="M566" s="14"/>
      <c r="N566" s="14">
        <v>0.49990634189511801</v>
      </c>
      <c r="O566" s="14">
        <v>0.43001979231564602</v>
      </c>
      <c r="P566" s="14">
        <v>0.58445582282478004</v>
      </c>
      <c r="Q566" s="14">
        <v>0.52586078739239595</v>
      </c>
      <c r="R566" s="14"/>
      <c r="S566" s="14">
        <v>0.57766452253567802</v>
      </c>
      <c r="T566" s="14">
        <v>0.454088312951485</v>
      </c>
      <c r="U566" s="14">
        <v>0.42905227805463803</v>
      </c>
      <c r="V566" s="14">
        <v>0.50874901695478603</v>
      </c>
      <c r="W566" s="14">
        <v>0.522101806218914</v>
      </c>
      <c r="X566" s="14">
        <v>0.53180394002402498</v>
      </c>
      <c r="Y566" s="14">
        <v>0.41081871730492098</v>
      </c>
      <c r="Z566" s="14">
        <v>0.47051925661129201</v>
      </c>
      <c r="AA566" s="14">
        <v>0.55487790659292402</v>
      </c>
      <c r="AB566" s="14">
        <v>0.52048513288509601</v>
      </c>
      <c r="AC566" s="14">
        <v>0.49272095274906502</v>
      </c>
      <c r="AD566" s="14">
        <v>0.63363313186790504</v>
      </c>
      <c r="AE566" s="14"/>
      <c r="AF566" s="14">
        <v>0.52137192448826897</v>
      </c>
      <c r="AG566" s="14">
        <v>0.55612177401914897</v>
      </c>
      <c r="AH566" s="14">
        <v>0.286116505083231</v>
      </c>
      <c r="AI566" s="14">
        <v>0.47284777118423899</v>
      </c>
      <c r="AJ566" s="14"/>
      <c r="AK566" s="14">
        <v>0.48751992883911899</v>
      </c>
      <c r="AL566" s="14">
        <v>0.56092352892576702</v>
      </c>
      <c r="AM566" s="14">
        <v>0.49685539202536899</v>
      </c>
      <c r="AN566" s="14">
        <v>0.39336180615198701</v>
      </c>
      <c r="AO566" s="14"/>
      <c r="AP566" s="14">
        <v>0.53175478200572301</v>
      </c>
      <c r="AQ566" s="14">
        <v>0.56584811581296801</v>
      </c>
      <c r="AR566" s="14">
        <v>0.51973108019532299</v>
      </c>
      <c r="AS566" s="14"/>
      <c r="AT566" s="14">
        <v>0.62747725429350498</v>
      </c>
      <c r="AU566" s="14">
        <v>0.44974004556969899</v>
      </c>
      <c r="AV566" s="14"/>
      <c r="AW566" s="14">
        <v>0.62888064391767395</v>
      </c>
      <c r="AX566" s="14">
        <v>0.116033566606475</v>
      </c>
      <c r="AY566" s="14"/>
      <c r="AZ566" s="14">
        <v>0.53236736134807106</v>
      </c>
      <c r="BA566" s="14">
        <v>0.48667633295858598</v>
      </c>
    </row>
    <row r="567" spans="2:53" x14ac:dyDescent="0.35">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2:53" x14ac:dyDescent="0.35">
      <c r="B568" s="6" t="s">
        <v>368</v>
      </c>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2:53" x14ac:dyDescent="0.35">
      <c r="B569" s="24" t="s">
        <v>78</v>
      </c>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2:53" x14ac:dyDescent="0.35">
      <c r="B570" t="s">
        <v>357</v>
      </c>
      <c r="C570" s="14">
        <v>0.187867255835652</v>
      </c>
      <c r="D570" s="14">
        <v>0.19671960580237</v>
      </c>
      <c r="E570" s="14">
        <v>0.179958447895261</v>
      </c>
      <c r="F570" s="14"/>
      <c r="G570" s="14">
        <v>0.191773830092729</v>
      </c>
      <c r="H570" s="14">
        <v>0.236836863908095</v>
      </c>
      <c r="I570" s="14">
        <v>0.21340925402403199</v>
      </c>
      <c r="J570" s="14">
        <v>0.18164944159374699</v>
      </c>
      <c r="K570" s="14">
        <v>0.16942596710813401</v>
      </c>
      <c r="L570" s="14">
        <v>0.14207613721273299</v>
      </c>
      <c r="M570" s="14"/>
      <c r="N570" s="14">
        <v>0.25478979916232303</v>
      </c>
      <c r="O570" s="14">
        <v>0.17734646084084499</v>
      </c>
      <c r="P570" s="14">
        <v>0.140794586822407</v>
      </c>
      <c r="Q570" s="14">
        <v>0.167603966976649</v>
      </c>
      <c r="R570" s="14"/>
      <c r="S570" s="14">
        <v>0.22327567126539599</v>
      </c>
      <c r="T570" s="14">
        <v>0.15295223813679501</v>
      </c>
      <c r="U570" s="14">
        <v>0.173111262318009</v>
      </c>
      <c r="V570" s="14">
        <v>0.15633364480652501</v>
      </c>
      <c r="W570" s="14">
        <v>0.14774768346637401</v>
      </c>
      <c r="X570" s="14">
        <v>0.19896574257175401</v>
      </c>
      <c r="Y570" s="14">
        <v>0.194623421658147</v>
      </c>
      <c r="Z570" s="14">
        <v>0.22739061185568099</v>
      </c>
      <c r="AA570" s="14">
        <v>0.20287506119399801</v>
      </c>
      <c r="AB570" s="14">
        <v>0.17836426934407201</v>
      </c>
      <c r="AC570" s="14">
        <v>0.25532315985890502</v>
      </c>
      <c r="AD570" s="14">
        <v>0.15793408263589301</v>
      </c>
      <c r="AE570" s="14"/>
      <c r="AF570" s="14">
        <v>0.19382109705009101</v>
      </c>
      <c r="AG570" s="14">
        <v>0.18611541350406499</v>
      </c>
      <c r="AH570" s="14">
        <v>0.16164119408195901</v>
      </c>
      <c r="AI570" s="14">
        <v>0.20504938773487599</v>
      </c>
      <c r="AJ570" s="14"/>
      <c r="AK570" s="14">
        <v>0.19124544840448901</v>
      </c>
      <c r="AL570" s="14">
        <v>0.19867065479488299</v>
      </c>
      <c r="AM570" s="14">
        <v>0.20549403305494601</v>
      </c>
      <c r="AN570" s="14">
        <v>0.160034459126007</v>
      </c>
      <c r="AO570" s="14"/>
      <c r="AP570" s="14">
        <v>0.193639318540232</v>
      </c>
      <c r="AQ570" s="14">
        <v>0.22313506575327599</v>
      </c>
      <c r="AR570" s="14">
        <v>0.20066977079544501</v>
      </c>
      <c r="AS570" s="14"/>
      <c r="AT570" s="14">
        <v>0.26093344258928902</v>
      </c>
      <c r="AU570" s="14">
        <v>0.15279349962164501</v>
      </c>
      <c r="AV570" s="14"/>
      <c r="AW570" s="14">
        <v>0.23110996572266801</v>
      </c>
      <c r="AX570" s="14">
        <v>9.7268077152162E-2</v>
      </c>
      <c r="AY570" s="14"/>
      <c r="AZ570" s="14">
        <v>0.194097295839322</v>
      </c>
      <c r="BA570" s="14">
        <v>0.182588580494218</v>
      </c>
    </row>
    <row r="571" spans="2:53" x14ac:dyDescent="0.35">
      <c r="B571" t="s">
        <v>358</v>
      </c>
      <c r="C571" s="14">
        <v>0.40365133581659901</v>
      </c>
      <c r="D571" s="14">
        <v>0.440034003100025</v>
      </c>
      <c r="E571" s="14">
        <v>0.36871626469546898</v>
      </c>
      <c r="F571" s="14"/>
      <c r="G571" s="14">
        <v>0.43531601160035699</v>
      </c>
      <c r="H571" s="14">
        <v>0.38545766844743201</v>
      </c>
      <c r="I571" s="14">
        <v>0.46118364716511001</v>
      </c>
      <c r="J571" s="14">
        <v>0.37644503440837901</v>
      </c>
      <c r="K571" s="14">
        <v>0.414695742124498</v>
      </c>
      <c r="L571" s="14">
        <v>0.36537754393099697</v>
      </c>
      <c r="M571" s="14"/>
      <c r="N571" s="14">
        <v>0.41252789476985602</v>
      </c>
      <c r="O571" s="14">
        <v>0.41428498314483903</v>
      </c>
      <c r="P571" s="14">
        <v>0.443942308080985</v>
      </c>
      <c r="Q571" s="14">
        <v>0.34584329973203698</v>
      </c>
      <c r="R571" s="14"/>
      <c r="S571" s="14">
        <v>0.40517368610063897</v>
      </c>
      <c r="T571" s="14">
        <v>0.43873763940879501</v>
      </c>
      <c r="U571" s="14">
        <v>0.36598719835715898</v>
      </c>
      <c r="V571" s="14">
        <v>0.48545616541093201</v>
      </c>
      <c r="W571" s="14">
        <v>0.407568004621706</v>
      </c>
      <c r="X571" s="14">
        <v>0.393666384772692</v>
      </c>
      <c r="Y571" s="14">
        <v>0.371671108437021</v>
      </c>
      <c r="Z571" s="14">
        <v>0.44682639076437503</v>
      </c>
      <c r="AA571" s="14">
        <v>0.41029862928022198</v>
      </c>
      <c r="AB571" s="14">
        <v>0.37190336176447603</v>
      </c>
      <c r="AC571" s="14">
        <v>0.24065495879604901</v>
      </c>
      <c r="AD571" s="14">
        <v>0.49296769937853002</v>
      </c>
      <c r="AE571" s="14"/>
      <c r="AF571" s="14">
        <v>0.46287507428816099</v>
      </c>
      <c r="AG571" s="14">
        <v>0.40781703550442799</v>
      </c>
      <c r="AH571" s="14">
        <v>0.32018336048745699</v>
      </c>
      <c r="AI571" s="14">
        <v>0.35349147920186802</v>
      </c>
      <c r="AJ571" s="14"/>
      <c r="AK571" s="14">
        <v>0.446220343971448</v>
      </c>
      <c r="AL571" s="14">
        <v>0.41279087116817198</v>
      </c>
      <c r="AM571" s="14">
        <v>0.411490574570956</v>
      </c>
      <c r="AN571" s="14">
        <v>0.35110677479086599</v>
      </c>
      <c r="AO571" s="14"/>
      <c r="AP571" s="14">
        <v>0.435495569684404</v>
      </c>
      <c r="AQ571" s="14">
        <v>0.41985083051390998</v>
      </c>
      <c r="AR571" s="14">
        <v>0.43390692352222898</v>
      </c>
      <c r="AS571" s="14"/>
      <c r="AT571" s="14">
        <v>0.45792404107454199</v>
      </c>
      <c r="AU571" s="14">
        <v>0.375941658739123</v>
      </c>
      <c r="AV571" s="14"/>
      <c r="AW571" s="14">
        <v>0.46263975956238801</v>
      </c>
      <c r="AX571" s="14">
        <v>0.25488338824448198</v>
      </c>
      <c r="AY571" s="14"/>
      <c r="AZ571" s="14">
        <v>0.405980800383204</v>
      </c>
      <c r="BA571" s="14">
        <v>0.40167759453095198</v>
      </c>
    </row>
    <row r="572" spans="2:53" x14ac:dyDescent="0.35">
      <c r="B572" t="s">
        <v>359</v>
      </c>
      <c r="C572" s="14">
        <v>0.25391140951297098</v>
      </c>
      <c r="D572" s="14">
        <v>0.22915807001112501</v>
      </c>
      <c r="E572" s="14">
        <v>0.278103754588226</v>
      </c>
      <c r="F572" s="14"/>
      <c r="G572" s="14">
        <v>0.241133272631677</v>
      </c>
      <c r="H572" s="14">
        <v>0.25827210750573099</v>
      </c>
      <c r="I572" s="14">
        <v>0.17854085649045701</v>
      </c>
      <c r="J572" s="14">
        <v>0.29194391719514301</v>
      </c>
      <c r="K572" s="14">
        <v>0.22730038320485901</v>
      </c>
      <c r="L572" s="14">
        <v>0.30713937263289098</v>
      </c>
      <c r="M572" s="14"/>
      <c r="N572" s="14">
        <v>0.208636315056209</v>
      </c>
      <c r="O572" s="14">
        <v>0.245459645168144</v>
      </c>
      <c r="P572" s="14">
        <v>0.286584328941138</v>
      </c>
      <c r="Q572" s="14">
        <v>0.28376014655914999</v>
      </c>
      <c r="R572" s="14"/>
      <c r="S572" s="14">
        <v>0.25885290000710998</v>
      </c>
      <c r="T572" s="14">
        <v>0.23771107032915101</v>
      </c>
      <c r="U572" s="14">
        <v>0.26570173168588401</v>
      </c>
      <c r="V572" s="14">
        <v>0.24204497575897499</v>
      </c>
      <c r="W572" s="14">
        <v>0.30672329421823502</v>
      </c>
      <c r="X572" s="14">
        <v>0.23968481425403501</v>
      </c>
      <c r="Y572" s="14">
        <v>0.278466347278362</v>
      </c>
      <c r="Z572" s="14">
        <v>0.13893740109054201</v>
      </c>
      <c r="AA572" s="14">
        <v>0.25917161765222901</v>
      </c>
      <c r="AB572" s="14">
        <v>0.28755218328094301</v>
      </c>
      <c r="AC572" s="14">
        <v>0.28038606627344698</v>
      </c>
      <c r="AD572" s="14">
        <v>0.146084733292802</v>
      </c>
      <c r="AE572" s="14"/>
      <c r="AF572" s="14">
        <v>0.234016261434245</v>
      </c>
      <c r="AG572" s="14">
        <v>0.25302132356280099</v>
      </c>
      <c r="AH572" s="14">
        <v>0.33274915804968003</v>
      </c>
      <c r="AI572" s="14">
        <v>0.26786878692489702</v>
      </c>
      <c r="AJ572" s="14"/>
      <c r="AK572" s="14">
        <v>0.243336200614334</v>
      </c>
      <c r="AL572" s="14">
        <v>0.24711777024538401</v>
      </c>
      <c r="AM572" s="14">
        <v>0.26077504908575699</v>
      </c>
      <c r="AN572" s="14">
        <v>0.29900636898934102</v>
      </c>
      <c r="AO572" s="14"/>
      <c r="AP572" s="14">
        <v>0.24564426684468799</v>
      </c>
      <c r="AQ572" s="14">
        <v>0.229131147318163</v>
      </c>
      <c r="AR572" s="14">
        <v>0.25411824533618599</v>
      </c>
      <c r="AS572" s="14"/>
      <c r="AT572" s="14">
        <v>0.20547740263504999</v>
      </c>
      <c r="AU572" s="14">
        <v>0.277050189314551</v>
      </c>
      <c r="AV572" s="14"/>
      <c r="AW572" s="14">
        <v>0.21530236679138401</v>
      </c>
      <c r="AX572" s="14">
        <v>0.29130284096699199</v>
      </c>
      <c r="AY572" s="14"/>
      <c r="AZ572" s="14">
        <v>0.25392316869590997</v>
      </c>
      <c r="BA572" s="14">
        <v>0.25390144602814901</v>
      </c>
    </row>
    <row r="573" spans="2:53" x14ac:dyDescent="0.35">
      <c r="B573" t="s">
        <v>360</v>
      </c>
      <c r="C573" s="14">
        <v>8.6226768077488095E-2</v>
      </c>
      <c r="D573" s="14">
        <v>7.6605478961146695E-2</v>
      </c>
      <c r="E573" s="14">
        <v>9.5968688080582995E-2</v>
      </c>
      <c r="F573" s="14"/>
      <c r="G573" s="14">
        <v>7.6254461974748E-2</v>
      </c>
      <c r="H573" s="14">
        <v>5.3311691447436999E-2</v>
      </c>
      <c r="I573" s="14">
        <v>7.76551632944847E-2</v>
      </c>
      <c r="J573" s="14">
        <v>7.7346697892772098E-2</v>
      </c>
      <c r="K573" s="14">
        <v>0.105078013067121</v>
      </c>
      <c r="L573" s="14">
        <v>0.121151975342614</v>
      </c>
      <c r="M573" s="14"/>
      <c r="N573" s="14">
        <v>7.24108930861216E-2</v>
      </c>
      <c r="O573" s="14">
        <v>8.6548108425009304E-2</v>
      </c>
      <c r="P573" s="14">
        <v>8.1349802041191605E-2</v>
      </c>
      <c r="Q573" s="14">
        <v>0.105002741925142</v>
      </c>
      <c r="R573" s="14"/>
      <c r="S573" s="14">
        <v>5.9336743283137497E-2</v>
      </c>
      <c r="T573" s="14">
        <v>9.1349205351534402E-2</v>
      </c>
      <c r="U573" s="14">
        <v>0.10890885193335401</v>
      </c>
      <c r="V573" s="14">
        <v>6.3351000795961301E-2</v>
      </c>
      <c r="W573" s="14">
        <v>4.4305935063905101E-2</v>
      </c>
      <c r="X573" s="14">
        <v>0.105101956644041</v>
      </c>
      <c r="Y573" s="14">
        <v>7.4717338318172594E-2</v>
      </c>
      <c r="Z573" s="14">
        <v>0.129650597795334</v>
      </c>
      <c r="AA573" s="14">
        <v>6.9662440309054996E-2</v>
      </c>
      <c r="AB573" s="14">
        <v>0.113975281212679</v>
      </c>
      <c r="AC573" s="14">
        <v>0.15049693343102399</v>
      </c>
      <c r="AD573" s="14">
        <v>8.2119598815365694E-2</v>
      </c>
      <c r="AE573" s="14"/>
      <c r="AF573" s="14">
        <v>6.9182574935445496E-2</v>
      </c>
      <c r="AG573" s="14">
        <v>8.5214502262784597E-2</v>
      </c>
      <c r="AH573" s="14">
        <v>9.6091897623548403E-2</v>
      </c>
      <c r="AI573" s="14">
        <v>8.4175389498989506E-2</v>
      </c>
      <c r="AJ573" s="14"/>
      <c r="AK573" s="14">
        <v>7.6539794909046596E-2</v>
      </c>
      <c r="AL573" s="14">
        <v>9.0822420503436696E-2</v>
      </c>
      <c r="AM573" s="14">
        <v>6.8308502874583094E-2</v>
      </c>
      <c r="AN573" s="14">
        <v>9.33886267377802E-2</v>
      </c>
      <c r="AO573" s="14"/>
      <c r="AP573" s="14">
        <v>8.3596544108917703E-2</v>
      </c>
      <c r="AQ573" s="14">
        <v>7.6894370173738805E-2</v>
      </c>
      <c r="AR573" s="14">
        <v>7.43669302356956E-2</v>
      </c>
      <c r="AS573" s="14"/>
      <c r="AT573" s="14">
        <v>4.1412359321193699E-2</v>
      </c>
      <c r="AU573" s="14">
        <v>0.108581166716206</v>
      </c>
      <c r="AV573" s="14"/>
      <c r="AW573" s="14">
        <v>6.3273935775024298E-2</v>
      </c>
      <c r="AX573" s="14">
        <v>0.16835067619121</v>
      </c>
      <c r="AY573" s="14"/>
      <c r="AZ573" s="14">
        <v>8.3372411552974104E-2</v>
      </c>
      <c r="BA573" s="14">
        <v>8.8645247155108201E-2</v>
      </c>
    </row>
    <row r="574" spans="2:53" x14ac:dyDescent="0.35">
      <c r="B574" t="s">
        <v>361</v>
      </c>
      <c r="C574" s="14">
        <v>3.8060632610111902E-2</v>
      </c>
      <c r="D574" s="14">
        <v>3.1602554738754798E-2</v>
      </c>
      <c r="E574" s="14">
        <v>4.2548935006895099E-2</v>
      </c>
      <c r="F574" s="14"/>
      <c r="G574" s="14">
        <v>2.8400573140473201E-2</v>
      </c>
      <c r="H574" s="14">
        <v>3.1712025088208501E-2</v>
      </c>
      <c r="I574" s="14">
        <v>3.0548150457768E-2</v>
      </c>
      <c r="J574" s="14">
        <v>3.6921498721589903E-2</v>
      </c>
      <c r="K574" s="14">
        <v>5.4745372031980197E-2</v>
      </c>
      <c r="L574" s="14">
        <v>4.5419546068167997E-2</v>
      </c>
      <c r="M574" s="14"/>
      <c r="N574" s="14">
        <v>3.2705440340094101E-2</v>
      </c>
      <c r="O574" s="14">
        <v>4.79875099749845E-2</v>
      </c>
      <c r="P574" s="14">
        <v>2.1131950448299901E-2</v>
      </c>
      <c r="Q574" s="14">
        <v>4.9093476121450499E-2</v>
      </c>
      <c r="R574" s="14"/>
      <c r="S574" s="14">
        <v>3.2679338769179098E-2</v>
      </c>
      <c r="T574" s="14">
        <v>3.5899870828508797E-2</v>
      </c>
      <c r="U574" s="14">
        <v>5.2026110109133897E-2</v>
      </c>
      <c r="V574" s="14">
        <v>3.7330048924518099E-2</v>
      </c>
      <c r="W574" s="14">
        <v>3.8723410524158799E-2</v>
      </c>
      <c r="X574" s="14">
        <v>1.5120930670182499E-2</v>
      </c>
      <c r="Y574" s="14">
        <v>5.2657282591463003E-2</v>
      </c>
      <c r="Z574" s="14">
        <v>4.5824191386565002E-2</v>
      </c>
      <c r="AA574" s="14">
        <v>4.4094499343251901E-2</v>
      </c>
      <c r="AB574" s="14">
        <v>3.02365256705103E-2</v>
      </c>
      <c r="AC574" s="14">
        <v>3.59421576757743E-2</v>
      </c>
      <c r="AD574" s="14">
        <v>6.0549502370227999E-2</v>
      </c>
      <c r="AE574" s="14"/>
      <c r="AF574" s="14">
        <v>2.26880122615917E-2</v>
      </c>
      <c r="AG574" s="14">
        <v>3.9898273247604199E-2</v>
      </c>
      <c r="AH574" s="14">
        <v>6.2861344272547096E-2</v>
      </c>
      <c r="AI574" s="14">
        <v>3.2534160926632402E-2</v>
      </c>
      <c r="AJ574" s="14"/>
      <c r="AK574" s="14">
        <v>2.01302193901675E-2</v>
      </c>
      <c r="AL574" s="14">
        <v>3.1946049224849997E-2</v>
      </c>
      <c r="AM574" s="14">
        <v>3.8048489509045498E-2</v>
      </c>
      <c r="AN574" s="14">
        <v>5.3923320150078398E-2</v>
      </c>
      <c r="AO574" s="14"/>
      <c r="AP574" s="14">
        <v>1.9569839481652401E-2</v>
      </c>
      <c r="AQ574" s="14">
        <v>2.88941237896948E-2</v>
      </c>
      <c r="AR574" s="14">
        <v>2.41203840415623E-2</v>
      </c>
      <c r="AS574" s="14"/>
      <c r="AT574" s="14">
        <v>1.9568948887560601E-2</v>
      </c>
      <c r="AU574" s="14">
        <v>4.8203509302222301E-2</v>
      </c>
      <c r="AV574" s="14"/>
      <c r="AW574" s="14">
        <v>1.3820998721387701E-2</v>
      </c>
      <c r="AX574" s="14">
        <v>0.143008083592187</v>
      </c>
      <c r="AY574" s="14"/>
      <c r="AZ574" s="14">
        <v>3.1193721062739599E-2</v>
      </c>
      <c r="BA574" s="14">
        <v>4.38789253715655E-2</v>
      </c>
    </row>
    <row r="575" spans="2:53" x14ac:dyDescent="0.35">
      <c r="B575" t="s">
        <v>109</v>
      </c>
      <c r="C575" s="14">
        <v>3.0282598147178302E-2</v>
      </c>
      <c r="D575" s="14">
        <v>2.5880287386579201E-2</v>
      </c>
      <c r="E575" s="14">
        <v>3.47039097335669E-2</v>
      </c>
      <c r="F575" s="14"/>
      <c r="G575" s="14">
        <v>2.71218505600168E-2</v>
      </c>
      <c r="H575" s="14">
        <v>3.4409643603096E-2</v>
      </c>
      <c r="I575" s="14">
        <v>3.8662928568147903E-2</v>
      </c>
      <c r="J575" s="14">
        <v>3.5693410188368899E-2</v>
      </c>
      <c r="K575" s="14">
        <v>2.8754522463408899E-2</v>
      </c>
      <c r="L575" s="14">
        <v>1.8835424812596199E-2</v>
      </c>
      <c r="M575" s="14"/>
      <c r="N575" s="14">
        <v>1.89296575853969E-2</v>
      </c>
      <c r="O575" s="14">
        <v>2.8373292446177902E-2</v>
      </c>
      <c r="P575" s="14">
        <v>2.6197023665979501E-2</v>
      </c>
      <c r="Q575" s="14">
        <v>4.8696368685572498E-2</v>
      </c>
      <c r="R575" s="14"/>
      <c r="S575" s="14">
        <v>2.06816605745383E-2</v>
      </c>
      <c r="T575" s="14">
        <v>4.3349975945216099E-2</v>
      </c>
      <c r="U575" s="14">
        <v>3.4264845596461202E-2</v>
      </c>
      <c r="V575" s="14">
        <v>1.5484164303088599E-2</v>
      </c>
      <c r="W575" s="14">
        <v>5.4931672105621998E-2</v>
      </c>
      <c r="X575" s="14">
        <v>4.7460171087294799E-2</v>
      </c>
      <c r="Y575" s="14">
        <v>2.7864501716834699E-2</v>
      </c>
      <c r="Z575" s="14">
        <v>1.1370807107503499E-2</v>
      </c>
      <c r="AA575" s="14">
        <v>1.38977522212446E-2</v>
      </c>
      <c r="AB575" s="14">
        <v>1.7968378727319E-2</v>
      </c>
      <c r="AC575" s="14">
        <v>3.7196723964800303E-2</v>
      </c>
      <c r="AD575" s="14">
        <v>6.03443835071815E-2</v>
      </c>
      <c r="AE575" s="14"/>
      <c r="AF575" s="14">
        <v>1.7416980030465299E-2</v>
      </c>
      <c r="AG575" s="14">
        <v>2.7933451918316501E-2</v>
      </c>
      <c r="AH575" s="14">
        <v>2.6473045484808201E-2</v>
      </c>
      <c r="AI575" s="14">
        <v>5.6880795712737298E-2</v>
      </c>
      <c r="AJ575" s="14"/>
      <c r="AK575" s="14">
        <v>2.25279927105154E-2</v>
      </c>
      <c r="AL575" s="14">
        <v>1.8652234063274299E-2</v>
      </c>
      <c r="AM575" s="14">
        <v>1.5883350904712799E-2</v>
      </c>
      <c r="AN575" s="14">
        <v>4.25404502059267E-2</v>
      </c>
      <c r="AO575" s="14"/>
      <c r="AP575" s="14">
        <v>2.2054461340106302E-2</v>
      </c>
      <c r="AQ575" s="14">
        <v>2.2094462451217899E-2</v>
      </c>
      <c r="AR575" s="14">
        <v>1.28177460688825E-2</v>
      </c>
      <c r="AS575" s="14"/>
      <c r="AT575" s="14">
        <v>1.46838054923637E-2</v>
      </c>
      <c r="AU575" s="14">
        <v>3.7429976306252701E-2</v>
      </c>
      <c r="AV575" s="14"/>
      <c r="AW575" s="14">
        <v>1.3852973427148601E-2</v>
      </c>
      <c r="AX575" s="14">
        <v>4.51869338529663E-2</v>
      </c>
      <c r="AY575" s="14"/>
      <c r="AZ575" s="14">
        <v>3.1432602465850799E-2</v>
      </c>
      <c r="BA575" s="14">
        <v>2.9308206420007601E-2</v>
      </c>
    </row>
    <row r="576" spans="2:53" x14ac:dyDescent="0.35">
      <c r="B576" t="s">
        <v>362</v>
      </c>
      <c r="C576" s="14">
        <v>0.59151859165225096</v>
      </c>
      <c r="D576" s="14">
        <v>0.63675360890239496</v>
      </c>
      <c r="E576" s="14">
        <v>0.54867471259072897</v>
      </c>
      <c r="F576" s="14"/>
      <c r="G576" s="14">
        <v>0.62708984169308501</v>
      </c>
      <c r="H576" s="14">
        <v>0.62229453235552701</v>
      </c>
      <c r="I576" s="14">
        <v>0.67459290118914295</v>
      </c>
      <c r="J576" s="14">
        <v>0.55809447600212603</v>
      </c>
      <c r="K576" s="14">
        <v>0.58412170923263196</v>
      </c>
      <c r="L576" s="14">
        <v>0.50745368114373102</v>
      </c>
      <c r="M576" s="14"/>
      <c r="N576" s="14">
        <v>0.66731769393217799</v>
      </c>
      <c r="O576" s="14">
        <v>0.59163144398568401</v>
      </c>
      <c r="P576" s="14">
        <v>0.58473689490339198</v>
      </c>
      <c r="Q576" s="14">
        <v>0.51344726670868601</v>
      </c>
      <c r="R576" s="14"/>
      <c r="S576" s="14">
        <v>0.62844935736603502</v>
      </c>
      <c r="T576" s="14">
        <v>0.59168987754558999</v>
      </c>
      <c r="U576" s="14">
        <v>0.53909846067516798</v>
      </c>
      <c r="V576" s="14">
        <v>0.64178981021745696</v>
      </c>
      <c r="W576" s="14">
        <v>0.55531568808807896</v>
      </c>
      <c r="X576" s="14">
        <v>0.59263212734444604</v>
      </c>
      <c r="Y576" s="14">
        <v>0.56629453009516795</v>
      </c>
      <c r="Z576" s="14">
        <v>0.67421700262005602</v>
      </c>
      <c r="AA576" s="14">
        <v>0.61317369047421999</v>
      </c>
      <c r="AB576" s="14">
        <v>0.55026763110854804</v>
      </c>
      <c r="AC576" s="14">
        <v>0.495978118654955</v>
      </c>
      <c r="AD576" s="14">
        <v>0.65090178201442195</v>
      </c>
      <c r="AE576" s="14"/>
      <c r="AF576" s="14">
        <v>0.65669617133825298</v>
      </c>
      <c r="AG576" s="14">
        <v>0.59393244900849396</v>
      </c>
      <c r="AH576" s="14">
        <v>0.48182455456941697</v>
      </c>
      <c r="AI576" s="14">
        <v>0.55854086693674398</v>
      </c>
      <c r="AJ576" s="14"/>
      <c r="AK576" s="14">
        <v>0.63746579237593604</v>
      </c>
      <c r="AL576" s="14">
        <v>0.61146152596305503</v>
      </c>
      <c r="AM576" s="14">
        <v>0.61698460762590202</v>
      </c>
      <c r="AN576" s="14">
        <v>0.51114123391687405</v>
      </c>
      <c r="AO576" s="14"/>
      <c r="AP576" s="14">
        <v>0.62913488822463604</v>
      </c>
      <c r="AQ576" s="14">
        <v>0.64298589626718605</v>
      </c>
      <c r="AR576" s="14">
        <v>0.63457669431767405</v>
      </c>
      <c r="AS576" s="14"/>
      <c r="AT576" s="14">
        <v>0.71885748366383195</v>
      </c>
      <c r="AU576" s="14">
        <v>0.52873515836076801</v>
      </c>
      <c r="AV576" s="14"/>
      <c r="AW576" s="14">
        <v>0.69374972528505596</v>
      </c>
      <c r="AX576" s="14">
        <v>0.35215146539664399</v>
      </c>
      <c r="AY576" s="14"/>
      <c r="AZ576" s="14">
        <v>0.60007809622252595</v>
      </c>
      <c r="BA576" s="14">
        <v>0.58426617502516998</v>
      </c>
    </row>
    <row r="577" spans="2:53" x14ac:dyDescent="0.35">
      <c r="B577" t="s">
        <v>363</v>
      </c>
      <c r="C577" s="14">
        <v>0.1242874006876</v>
      </c>
      <c r="D577" s="14">
        <v>0.10820803369990099</v>
      </c>
      <c r="E577" s="14">
        <v>0.138517623087478</v>
      </c>
      <c r="F577" s="14"/>
      <c r="G577" s="14">
        <v>0.10465503511522101</v>
      </c>
      <c r="H577" s="14">
        <v>8.5023716535645402E-2</v>
      </c>
      <c r="I577" s="14">
        <v>0.10820331375225301</v>
      </c>
      <c r="J577" s="14">
        <v>0.11426819661436199</v>
      </c>
      <c r="K577" s="14">
        <v>0.15982338509910099</v>
      </c>
      <c r="L577" s="14">
        <v>0.16657152141078199</v>
      </c>
      <c r="M577" s="14"/>
      <c r="N577" s="14">
        <v>0.105116333426216</v>
      </c>
      <c r="O577" s="14">
        <v>0.13453561839999401</v>
      </c>
      <c r="P577" s="14">
        <v>0.102481752489491</v>
      </c>
      <c r="Q577" s="14">
        <v>0.15409621804659199</v>
      </c>
      <c r="R577" s="14"/>
      <c r="S577" s="14">
        <v>9.2016082052316497E-2</v>
      </c>
      <c r="T577" s="14">
        <v>0.127249076180043</v>
      </c>
      <c r="U577" s="14">
        <v>0.160934962042487</v>
      </c>
      <c r="V577" s="14">
        <v>0.100681049720479</v>
      </c>
      <c r="W577" s="14">
        <v>8.3029345588063797E-2</v>
      </c>
      <c r="X577" s="14">
        <v>0.12022288731422399</v>
      </c>
      <c r="Y577" s="14">
        <v>0.127374620909636</v>
      </c>
      <c r="Z577" s="14">
        <v>0.17547478918189899</v>
      </c>
      <c r="AA577" s="14">
        <v>0.113756939652307</v>
      </c>
      <c r="AB577" s="14">
        <v>0.14421180688318999</v>
      </c>
      <c r="AC577" s="14">
        <v>0.18643909110679799</v>
      </c>
      <c r="AD577" s="14">
        <v>0.142669101185594</v>
      </c>
      <c r="AE577" s="14"/>
      <c r="AF577" s="14">
        <v>9.1870587197037099E-2</v>
      </c>
      <c r="AG577" s="14">
        <v>0.12511277551038899</v>
      </c>
      <c r="AH577" s="14">
        <v>0.158953241896095</v>
      </c>
      <c r="AI577" s="14">
        <v>0.11670955042562201</v>
      </c>
      <c r="AJ577" s="14"/>
      <c r="AK577" s="14">
        <v>9.6670014299214096E-2</v>
      </c>
      <c r="AL577" s="14">
        <v>0.12276846972828701</v>
      </c>
      <c r="AM577" s="14">
        <v>0.106356992383629</v>
      </c>
      <c r="AN577" s="14">
        <v>0.14731194688785901</v>
      </c>
      <c r="AO577" s="14"/>
      <c r="AP577" s="14">
        <v>0.10316638359057</v>
      </c>
      <c r="AQ577" s="14">
        <v>0.105788493963434</v>
      </c>
      <c r="AR577" s="14">
        <v>9.8487314277257904E-2</v>
      </c>
      <c r="AS577" s="14"/>
      <c r="AT577" s="14">
        <v>6.0981308208754303E-2</v>
      </c>
      <c r="AU577" s="14">
        <v>0.15678467601842899</v>
      </c>
      <c r="AV577" s="14"/>
      <c r="AW577" s="14">
        <v>7.7094934496411999E-2</v>
      </c>
      <c r="AX577" s="14">
        <v>0.311358759783397</v>
      </c>
      <c r="AY577" s="14"/>
      <c r="AZ577" s="14">
        <v>0.11456613261571399</v>
      </c>
      <c r="BA577" s="14">
        <v>0.13252417252667401</v>
      </c>
    </row>
    <row r="578" spans="2:53" x14ac:dyDescent="0.35">
      <c r="B578" t="s">
        <v>74</v>
      </c>
      <c r="C578" s="14">
        <v>0.46723119096465099</v>
      </c>
      <c r="D578" s="14">
        <v>0.52854557520249301</v>
      </c>
      <c r="E578" s="14">
        <v>0.41015708950325103</v>
      </c>
      <c r="F578" s="14"/>
      <c r="G578" s="14">
        <v>0.52243480657786401</v>
      </c>
      <c r="H578" s="14">
        <v>0.53727081581988201</v>
      </c>
      <c r="I578" s="14">
        <v>0.56638958743689005</v>
      </c>
      <c r="J578" s="14">
        <v>0.44382627938776398</v>
      </c>
      <c r="K578" s="14">
        <v>0.42429832413353102</v>
      </c>
      <c r="L578" s="14">
        <v>0.340882159732949</v>
      </c>
      <c r="M578" s="14"/>
      <c r="N578" s="14">
        <v>0.56220136050596303</v>
      </c>
      <c r="O578" s="14">
        <v>0.45709582558569001</v>
      </c>
      <c r="P578" s="14">
        <v>0.4822551424139</v>
      </c>
      <c r="Q578" s="14">
        <v>0.359351048662093</v>
      </c>
      <c r="R578" s="14"/>
      <c r="S578" s="14">
        <v>0.53643327531371798</v>
      </c>
      <c r="T578" s="14">
        <v>0.464440801365547</v>
      </c>
      <c r="U578" s="14">
        <v>0.37816349863268001</v>
      </c>
      <c r="V578" s="14">
        <v>0.54110876049697798</v>
      </c>
      <c r="W578" s="14">
        <v>0.472286342500015</v>
      </c>
      <c r="X578" s="14">
        <v>0.472409240030222</v>
      </c>
      <c r="Y578" s="14">
        <v>0.43891990918553198</v>
      </c>
      <c r="Z578" s="14">
        <v>0.498742213438157</v>
      </c>
      <c r="AA578" s="14">
        <v>0.499416750821913</v>
      </c>
      <c r="AB578" s="14">
        <v>0.40605582422535902</v>
      </c>
      <c r="AC578" s="14">
        <v>0.30953902754815699</v>
      </c>
      <c r="AD578" s="14">
        <v>0.508232680828829</v>
      </c>
      <c r="AE578" s="14"/>
      <c r="AF578" s="14">
        <v>0.56482558414121598</v>
      </c>
      <c r="AG578" s="14">
        <v>0.46881967349810499</v>
      </c>
      <c r="AH578" s="14">
        <v>0.32287131267332098</v>
      </c>
      <c r="AI578" s="14">
        <v>0.44183131651112201</v>
      </c>
      <c r="AJ578" s="14"/>
      <c r="AK578" s="14">
        <v>0.54079577807672197</v>
      </c>
      <c r="AL578" s="14">
        <v>0.488693056234769</v>
      </c>
      <c r="AM578" s="14">
        <v>0.51062761524227396</v>
      </c>
      <c r="AN578" s="14">
        <v>0.36382928702901501</v>
      </c>
      <c r="AO578" s="14"/>
      <c r="AP578" s="14">
        <v>0.52596850463406597</v>
      </c>
      <c r="AQ578" s="14">
        <v>0.53719740230375201</v>
      </c>
      <c r="AR578" s="14">
        <v>0.53608938004041595</v>
      </c>
      <c r="AS578" s="14"/>
      <c r="AT578" s="14">
        <v>0.65787617545507704</v>
      </c>
      <c r="AU578" s="14">
        <v>0.37195048234233902</v>
      </c>
      <c r="AV578" s="14"/>
      <c r="AW578" s="14">
        <v>0.61665479078864305</v>
      </c>
      <c r="AX578" s="14">
        <v>4.0792705613246799E-2</v>
      </c>
      <c r="AY578" s="14"/>
      <c r="AZ578" s="14">
        <v>0.48551196360681198</v>
      </c>
      <c r="BA578" s="14">
        <v>0.451742002498496</v>
      </c>
    </row>
    <row r="579" spans="2:53" x14ac:dyDescent="0.35">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2:53" x14ac:dyDescent="0.35">
      <c r="B580" s="6" t="s">
        <v>371</v>
      </c>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2:53" x14ac:dyDescent="0.35">
      <c r="B581" s="24" t="s">
        <v>78</v>
      </c>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2:53" x14ac:dyDescent="0.35">
      <c r="B582" t="s">
        <v>369</v>
      </c>
      <c r="C582" s="14">
        <v>0.70574083232510998</v>
      </c>
      <c r="D582" s="14">
        <v>0.74166306917577096</v>
      </c>
      <c r="E582" s="14">
        <v>0.67047466554067603</v>
      </c>
      <c r="F582" s="14"/>
      <c r="G582" s="14">
        <v>0.75008679949892798</v>
      </c>
      <c r="H582" s="14">
        <v>0.79195864848948305</v>
      </c>
      <c r="I582" s="14">
        <v>0.752473320091397</v>
      </c>
      <c r="J582" s="14">
        <v>0.67096369719637206</v>
      </c>
      <c r="K582" s="14">
        <v>0.65775728854290305</v>
      </c>
      <c r="L582" s="14">
        <v>0.62866682692436604</v>
      </c>
      <c r="M582" s="14"/>
      <c r="N582" s="14">
        <v>0.82065609336109302</v>
      </c>
      <c r="O582" s="14">
        <v>0.69377414685321104</v>
      </c>
      <c r="P582" s="14">
        <v>0.70041748552007799</v>
      </c>
      <c r="Q582" s="14">
        <v>0.594941464504399</v>
      </c>
      <c r="R582" s="14"/>
      <c r="S582" s="14">
        <v>0.75227322081147197</v>
      </c>
      <c r="T582" s="14">
        <v>0.71973005780100396</v>
      </c>
      <c r="U582" s="14">
        <v>0.67014020605619595</v>
      </c>
      <c r="V582" s="14">
        <v>0.72864307108072501</v>
      </c>
      <c r="W582" s="14">
        <v>0.71849588351861104</v>
      </c>
      <c r="X582" s="14">
        <v>0.76459628072497599</v>
      </c>
      <c r="Y582" s="14">
        <v>0.63503007943124001</v>
      </c>
      <c r="Z582" s="14">
        <v>0.725177227161794</v>
      </c>
      <c r="AA582" s="14">
        <v>0.67498263648053103</v>
      </c>
      <c r="AB582" s="14">
        <v>0.658023448695507</v>
      </c>
      <c r="AC582" s="14">
        <v>0.62988590374230702</v>
      </c>
      <c r="AD582" s="14">
        <v>0.79391379914910398</v>
      </c>
      <c r="AE582" s="14"/>
      <c r="AF582" s="14">
        <v>0.74343560219215299</v>
      </c>
      <c r="AG582" s="14">
        <v>0.70426845480123801</v>
      </c>
      <c r="AH582" s="14">
        <v>0.73783562426140703</v>
      </c>
      <c r="AI582" s="14">
        <v>0.65195352404887597</v>
      </c>
      <c r="AJ582" s="14"/>
      <c r="AK582" s="14">
        <v>0.74014955416157002</v>
      </c>
      <c r="AL582" s="14">
        <v>0.72964684472160901</v>
      </c>
      <c r="AM582" s="14">
        <v>0.71781694370868898</v>
      </c>
      <c r="AN582" s="14">
        <v>0.67841882950107202</v>
      </c>
      <c r="AO582" s="14"/>
      <c r="AP582" s="14">
        <v>0.75923494584430595</v>
      </c>
      <c r="AQ582" s="14">
        <v>0.73545074972691504</v>
      </c>
      <c r="AR582" s="14">
        <v>0.73243029513445301</v>
      </c>
      <c r="AS582" s="14"/>
      <c r="AT582" s="14">
        <v>0.89938992761732595</v>
      </c>
      <c r="AU582" s="14">
        <v>0.61186097643339499</v>
      </c>
      <c r="AV582" s="14"/>
      <c r="AW582" s="14">
        <v>1</v>
      </c>
      <c r="AX582" s="14">
        <v>0</v>
      </c>
      <c r="AY582" s="14"/>
      <c r="AZ582" s="14">
        <v>0.72220345189949697</v>
      </c>
      <c r="BA582" s="14">
        <v>0.69179215399374705</v>
      </c>
    </row>
    <row r="583" spans="2:53" x14ac:dyDescent="0.35">
      <c r="B583" t="s">
        <v>370</v>
      </c>
      <c r="C583" s="14">
        <v>0.14300837062729299</v>
      </c>
      <c r="D583" s="14">
        <v>0.13431314153558699</v>
      </c>
      <c r="E583" s="14">
        <v>0.15107224221362101</v>
      </c>
      <c r="F583" s="14"/>
      <c r="G583" s="14">
        <v>0.136287802243308</v>
      </c>
      <c r="H583" s="14">
        <v>0.10211400876459401</v>
      </c>
      <c r="I583" s="14">
        <v>0.12276036404896799</v>
      </c>
      <c r="J583" s="14">
        <v>0.141706270726357</v>
      </c>
      <c r="K583" s="14">
        <v>0.163621376662167</v>
      </c>
      <c r="L583" s="14">
        <v>0.18442487329534099</v>
      </c>
      <c r="M583" s="14"/>
      <c r="N583" s="14">
        <v>8.1868645426480605E-2</v>
      </c>
      <c r="O583" s="14">
        <v>0.154505032806941</v>
      </c>
      <c r="P583" s="14">
        <v>0.13979000050166601</v>
      </c>
      <c r="Q583" s="14">
        <v>0.20258834768522199</v>
      </c>
      <c r="R583" s="14"/>
      <c r="S583" s="14">
        <v>0.12869300547458901</v>
      </c>
      <c r="T583" s="14">
        <v>0.138102873515034</v>
      </c>
      <c r="U583" s="14">
        <v>0.15166490395696999</v>
      </c>
      <c r="V583" s="14">
        <v>0.14176460400049101</v>
      </c>
      <c r="W583" s="14">
        <v>0.10510767038371201</v>
      </c>
      <c r="X583" s="14">
        <v>0.13063678835432599</v>
      </c>
      <c r="Y583" s="14">
        <v>0.16401305371063299</v>
      </c>
      <c r="Z583" s="14">
        <v>0.151582339343104</v>
      </c>
      <c r="AA583" s="14">
        <v>0.137684032656269</v>
      </c>
      <c r="AB583" s="14">
        <v>0.17576713119916601</v>
      </c>
      <c r="AC583" s="14">
        <v>0.20798751749950301</v>
      </c>
      <c r="AD583" s="14">
        <v>8.2127261178420993E-2</v>
      </c>
      <c r="AE583" s="14"/>
      <c r="AF583" s="14">
        <v>9.4673906754864798E-2</v>
      </c>
      <c r="AG583" s="14">
        <v>0.16067330541649999</v>
      </c>
      <c r="AH583" s="14">
        <v>0.14326180241359901</v>
      </c>
      <c r="AI583" s="14">
        <v>0.16482616744099499</v>
      </c>
      <c r="AJ583" s="14"/>
      <c r="AK583" s="14">
        <v>0.106759724671773</v>
      </c>
      <c r="AL583" s="14">
        <v>0.144918994696451</v>
      </c>
      <c r="AM583" s="14">
        <v>0.123030385296744</v>
      </c>
      <c r="AN583" s="14">
        <v>0.178881152182919</v>
      </c>
      <c r="AO583" s="14"/>
      <c r="AP583" s="14">
        <v>0.100286088119082</v>
      </c>
      <c r="AQ583" s="14">
        <v>0.14349399409230401</v>
      </c>
      <c r="AR583" s="14">
        <v>0.11642703656153799</v>
      </c>
      <c r="AS583" s="14"/>
      <c r="AT583" s="14">
        <v>5.0408539272824598E-2</v>
      </c>
      <c r="AU583" s="14">
        <v>0.190060267055673</v>
      </c>
      <c r="AV583" s="14"/>
      <c r="AW583" s="14">
        <v>0</v>
      </c>
      <c r="AX583" s="14">
        <v>1</v>
      </c>
      <c r="AY583" s="14"/>
      <c r="AZ583" s="14">
        <v>0.12509972582249199</v>
      </c>
      <c r="BA583" s="14">
        <v>0.15818225741997899</v>
      </c>
    </row>
    <row r="584" spans="2:53" x14ac:dyDescent="0.35">
      <c r="B584" t="s">
        <v>109</v>
      </c>
      <c r="C584" s="14">
        <v>0.151250797047597</v>
      </c>
      <c r="D584" s="14">
        <v>0.12402378928864199</v>
      </c>
      <c r="E584" s="14">
        <v>0.17845309224570299</v>
      </c>
      <c r="F584" s="14"/>
      <c r="G584" s="14">
        <v>0.11362539825776501</v>
      </c>
      <c r="H584" s="14">
        <v>0.105927342745923</v>
      </c>
      <c r="I584" s="14">
        <v>0.124766315859635</v>
      </c>
      <c r="J584" s="14">
        <v>0.187330032077271</v>
      </c>
      <c r="K584" s="14">
        <v>0.178621334794931</v>
      </c>
      <c r="L584" s="14">
        <v>0.186908299780293</v>
      </c>
      <c r="M584" s="14"/>
      <c r="N584" s="14">
        <v>9.7475261212426001E-2</v>
      </c>
      <c r="O584" s="14">
        <v>0.15172082033984799</v>
      </c>
      <c r="P584" s="14">
        <v>0.159792513978256</v>
      </c>
      <c r="Q584" s="14">
        <v>0.20247018781037901</v>
      </c>
      <c r="R584" s="14"/>
      <c r="S584" s="14">
        <v>0.119033773713939</v>
      </c>
      <c r="T584" s="14">
        <v>0.142167068683963</v>
      </c>
      <c r="U584" s="14">
        <v>0.178194889986835</v>
      </c>
      <c r="V584" s="14">
        <v>0.129592324918784</v>
      </c>
      <c r="W584" s="14">
        <v>0.17639644609767699</v>
      </c>
      <c r="X584" s="14">
        <v>0.104766930920698</v>
      </c>
      <c r="Y584" s="14">
        <v>0.200956866858127</v>
      </c>
      <c r="Z584" s="14">
        <v>0.123240433495102</v>
      </c>
      <c r="AA584" s="14">
        <v>0.1873333308632</v>
      </c>
      <c r="AB584" s="14">
        <v>0.16620942010532699</v>
      </c>
      <c r="AC584" s="14">
        <v>0.16212657875819</v>
      </c>
      <c r="AD584" s="14">
        <v>0.123958939672475</v>
      </c>
      <c r="AE584" s="14"/>
      <c r="AF584" s="14">
        <v>0.16189049105298201</v>
      </c>
      <c r="AG584" s="14">
        <v>0.135058239782262</v>
      </c>
      <c r="AH584" s="14">
        <v>0.118902573324995</v>
      </c>
      <c r="AI584" s="14">
        <v>0.18322030851012899</v>
      </c>
      <c r="AJ584" s="14"/>
      <c r="AK584" s="14">
        <v>0.15309072116665701</v>
      </c>
      <c r="AL584" s="14">
        <v>0.12543416058193901</v>
      </c>
      <c r="AM584" s="14">
        <v>0.15915267099456701</v>
      </c>
      <c r="AN584" s="14">
        <v>0.14270001831600901</v>
      </c>
      <c r="AO584" s="14"/>
      <c r="AP584" s="14">
        <v>0.140478966036612</v>
      </c>
      <c r="AQ584" s="14">
        <v>0.121055256180781</v>
      </c>
      <c r="AR584" s="14">
        <v>0.15114266830400799</v>
      </c>
      <c r="AS584" s="14"/>
      <c r="AT584" s="14">
        <v>5.02015331098494E-2</v>
      </c>
      <c r="AU584" s="14">
        <v>0.19807875651093201</v>
      </c>
      <c r="AV584" s="14"/>
      <c r="AW584" s="14">
        <v>0</v>
      </c>
      <c r="AX584" s="14">
        <v>0</v>
      </c>
      <c r="AY584" s="14"/>
      <c r="AZ584" s="14">
        <v>0.15269682227801101</v>
      </c>
      <c r="BA584" s="14">
        <v>0.15002558858627399</v>
      </c>
    </row>
    <row r="585" spans="2:53" x14ac:dyDescent="0.35">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2:53" x14ac:dyDescent="0.35">
      <c r="B586" s="6" t="s">
        <v>374</v>
      </c>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2:53" x14ac:dyDescent="0.35">
      <c r="B587" s="24" t="s">
        <v>78</v>
      </c>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2:53" x14ac:dyDescent="0.35">
      <c r="B588" t="s">
        <v>163</v>
      </c>
      <c r="C588" s="14">
        <v>0.13703797368131701</v>
      </c>
      <c r="D588" s="14">
        <v>0.15354352006737401</v>
      </c>
      <c r="E588" s="14">
        <v>0.121450102304363</v>
      </c>
      <c r="F588" s="14"/>
      <c r="G588" s="14">
        <v>0.103446687118664</v>
      </c>
      <c r="H588" s="14">
        <v>0.187190807571674</v>
      </c>
      <c r="I588" s="14">
        <v>0.18904242016964501</v>
      </c>
      <c r="J588" s="14">
        <v>0.105893521743609</v>
      </c>
      <c r="K588" s="14">
        <v>0.14964257743503601</v>
      </c>
      <c r="L588" s="14">
        <v>9.2965137013448704E-2</v>
      </c>
      <c r="M588" s="14"/>
      <c r="N588" s="14">
        <v>0.21242561731915</v>
      </c>
      <c r="O588" s="14">
        <v>0.13006459831030601</v>
      </c>
      <c r="P588" s="14">
        <v>9.6025080375926705E-2</v>
      </c>
      <c r="Q588" s="14">
        <v>9.9540413568650093E-2</v>
      </c>
      <c r="R588" s="14"/>
      <c r="S588" s="14">
        <v>0.20126627775584</v>
      </c>
      <c r="T588" s="14">
        <v>0.12852732371849099</v>
      </c>
      <c r="U588" s="14">
        <v>0.17182890654317001</v>
      </c>
      <c r="V588" s="14">
        <v>0.122480184971389</v>
      </c>
      <c r="W588" s="14">
        <v>0.151098443844014</v>
      </c>
      <c r="X588" s="14">
        <v>0.157173549156639</v>
      </c>
      <c r="Y588" s="14">
        <v>0.107202957968508</v>
      </c>
      <c r="Z588" s="14">
        <v>0.10012052365254299</v>
      </c>
      <c r="AA588" s="14">
        <v>0.111320976450847</v>
      </c>
      <c r="AB588" s="14">
        <v>9.3238829508064294E-2</v>
      </c>
      <c r="AC588" s="14">
        <v>6.7660307519816901E-2</v>
      </c>
      <c r="AD588" s="14">
        <v>0.201943598937845</v>
      </c>
      <c r="AE588" s="14"/>
      <c r="AF588" s="14">
        <v>0.171565912368216</v>
      </c>
      <c r="AG588" s="14">
        <v>0.149326394530434</v>
      </c>
      <c r="AH588" s="14">
        <v>0.104409968866088</v>
      </c>
      <c r="AI588" s="14">
        <v>0.11429243504483599</v>
      </c>
      <c r="AJ588" s="14"/>
      <c r="AK588" s="14">
        <v>0.212136993174045</v>
      </c>
      <c r="AL588" s="14">
        <v>0.135851711920465</v>
      </c>
      <c r="AM588" s="14">
        <v>0.100800415972724</v>
      </c>
      <c r="AN588" s="14">
        <v>0.13458526068552601</v>
      </c>
      <c r="AO588" s="14"/>
      <c r="AP588" s="14">
        <v>0.19573107676569501</v>
      </c>
      <c r="AQ588" s="14">
        <v>0.170434029759232</v>
      </c>
      <c r="AR588" s="14">
        <v>0.106153602847903</v>
      </c>
      <c r="AS588" s="14"/>
      <c r="AT588" s="14">
        <v>0.2838663674111</v>
      </c>
      <c r="AU588" s="14">
        <v>6.4306918146373196E-2</v>
      </c>
      <c r="AV588" s="14"/>
      <c r="AW588" s="14">
        <v>0.189549986765327</v>
      </c>
      <c r="AX588" s="14">
        <v>1.6330550407470799E-2</v>
      </c>
      <c r="AY588" s="14"/>
      <c r="AZ588" s="14">
        <v>0.129705549576241</v>
      </c>
      <c r="BA588" s="14">
        <v>0.14325069242687799</v>
      </c>
    </row>
    <row r="589" spans="2:53" x14ac:dyDescent="0.35">
      <c r="B589" t="s">
        <v>372</v>
      </c>
      <c r="C589" s="14">
        <v>0.24604760842030601</v>
      </c>
      <c r="D589" s="14">
        <v>0.26587904724162797</v>
      </c>
      <c r="E589" s="14">
        <v>0.227639992920801</v>
      </c>
      <c r="F589" s="14"/>
      <c r="G589" s="14">
        <v>0.31534844372468201</v>
      </c>
      <c r="H589" s="14">
        <v>0.29216161419664899</v>
      </c>
      <c r="I589" s="14">
        <v>0.30061605245024398</v>
      </c>
      <c r="J589" s="14">
        <v>0.21961049861938101</v>
      </c>
      <c r="K589" s="14">
        <v>0.177196906362174</v>
      </c>
      <c r="L589" s="14">
        <v>0.18605849924435</v>
      </c>
      <c r="M589" s="14"/>
      <c r="N589" s="14">
        <v>0.28782529675027402</v>
      </c>
      <c r="O589" s="14">
        <v>0.24514840583672501</v>
      </c>
      <c r="P589" s="14">
        <v>0.27527351621712698</v>
      </c>
      <c r="Q589" s="14">
        <v>0.17520912460201199</v>
      </c>
      <c r="R589" s="14"/>
      <c r="S589" s="14">
        <v>0.26156403834365499</v>
      </c>
      <c r="T589" s="14">
        <v>0.235762131478475</v>
      </c>
      <c r="U589" s="14">
        <v>0.22581774493423801</v>
      </c>
      <c r="V589" s="14">
        <v>0.24721820028701499</v>
      </c>
      <c r="W589" s="14">
        <v>0.19926345420056399</v>
      </c>
      <c r="X589" s="14">
        <v>0.26411746047326701</v>
      </c>
      <c r="Y589" s="14">
        <v>0.224417956902667</v>
      </c>
      <c r="Z589" s="14">
        <v>0.30278250843844901</v>
      </c>
      <c r="AA589" s="14">
        <v>0.25781148733731601</v>
      </c>
      <c r="AB589" s="14">
        <v>0.21403799360856701</v>
      </c>
      <c r="AC589" s="14">
        <v>0.31643881753105302</v>
      </c>
      <c r="AD589" s="14">
        <v>0.24123098373290999</v>
      </c>
      <c r="AE589" s="14"/>
      <c r="AF589" s="14">
        <v>0.249510315784295</v>
      </c>
      <c r="AG589" s="14">
        <v>0.27128372562970299</v>
      </c>
      <c r="AH589" s="14">
        <v>0.25358631816817501</v>
      </c>
      <c r="AI589" s="14">
        <v>0.21440306165794301</v>
      </c>
      <c r="AJ589" s="14"/>
      <c r="AK589" s="14">
        <v>0.24166855141560201</v>
      </c>
      <c r="AL589" s="14">
        <v>0.28256110362689502</v>
      </c>
      <c r="AM589" s="14">
        <v>0.26989795694712199</v>
      </c>
      <c r="AN589" s="14">
        <v>0.20934301268518701</v>
      </c>
      <c r="AO589" s="14"/>
      <c r="AP589" s="14">
        <v>0.26939405255298099</v>
      </c>
      <c r="AQ589" s="14">
        <v>0.30068687885309597</v>
      </c>
      <c r="AR589" s="14">
        <v>0.26384114763585598</v>
      </c>
      <c r="AS589" s="14"/>
      <c r="AT589" s="14">
        <v>0.331081247200818</v>
      </c>
      <c r="AU589" s="14">
        <v>0.20298504030855599</v>
      </c>
      <c r="AV589" s="14"/>
      <c r="AW589" s="14">
        <v>0.33328994172443999</v>
      </c>
      <c r="AX589" s="14">
        <v>4.24144027062755E-2</v>
      </c>
      <c r="AY589" s="14"/>
      <c r="AZ589" s="14">
        <v>0.242450929981404</v>
      </c>
      <c r="BA589" s="14">
        <v>0.24909505238139101</v>
      </c>
    </row>
    <row r="590" spans="2:53" x14ac:dyDescent="0.35">
      <c r="B590" t="s">
        <v>165</v>
      </c>
      <c r="C590" s="14">
        <v>0.212916253615233</v>
      </c>
      <c r="D590" s="14">
        <v>0.20934635879028701</v>
      </c>
      <c r="E590" s="14">
        <v>0.21626882035476699</v>
      </c>
      <c r="F590" s="14"/>
      <c r="G590" s="14">
        <v>0.157917332281098</v>
      </c>
      <c r="H590" s="14">
        <v>0.222461420596342</v>
      </c>
      <c r="I590" s="14">
        <v>0.18466129061274</v>
      </c>
      <c r="J590" s="14">
        <v>0.23284856949947899</v>
      </c>
      <c r="K590" s="14">
        <v>0.202333230346498</v>
      </c>
      <c r="L590" s="14">
        <v>0.25553366898225499</v>
      </c>
      <c r="M590" s="14"/>
      <c r="N590" s="14">
        <v>0.18361965082992299</v>
      </c>
      <c r="O590" s="14">
        <v>0.197183123428918</v>
      </c>
      <c r="P590" s="14">
        <v>0.24279020473744101</v>
      </c>
      <c r="Q590" s="14">
        <v>0.23488664243052901</v>
      </c>
      <c r="R590" s="14"/>
      <c r="S590" s="14">
        <v>0.18585610454712401</v>
      </c>
      <c r="T590" s="14">
        <v>0.21635187479335699</v>
      </c>
      <c r="U590" s="14">
        <v>0.20284522875093999</v>
      </c>
      <c r="V590" s="14">
        <v>0.27228983331575601</v>
      </c>
      <c r="W590" s="14">
        <v>0.26744338545836399</v>
      </c>
      <c r="X590" s="14">
        <v>0.19071825095628001</v>
      </c>
      <c r="Y590" s="14">
        <v>0.17888030629395099</v>
      </c>
      <c r="Z590" s="14">
        <v>0.207663300114345</v>
      </c>
      <c r="AA590" s="14">
        <v>0.19546946351602401</v>
      </c>
      <c r="AB590" s="14">
        <v>0.233893307183699</v>
      </c>
      <c r="AC590" s="14">
        <v>0.20377758618740999</v>
      </c>
      <c r="AD590" s="14">
        <v>0.22650352316571701</v>
      </c>
      <c r="AE590" s="14"/>
      <c r="AF590" s="14">
        <v>0.22956685197277099</v>
      </c>
      <c r="AG590" s="14">
        <v>0.17540604734630799</v>
      </c>
      <c r="AH590" s="14">
        <v>0.195389580211209</v>
      </c>
      <c r="AI590" s="14">
        <v>0.24500098757740099</v>
      </c>
      <c r="AJ590" s="14"/>
      <c r="AK590" s="14">
        <v>0.215539763919184</v>
      </c>
      <c r="AL590" s="14">
        <v>0.184183149721592</v>
      </c>
      <c r="AM590" s="14">
        <v>0.24193430825605799</v>
      </c>
      <c r="AN590" s="14">
        <v>0.200555202224035</v>
      </c>
      <c r="AO590" s="14"/>
      <c r="AP590" s="14">
        <v>0.198276931057249</v>
      </c>
      <c r="AQ590" s="14">
        <v>0.18056133780339201</v>
      </c>
      <c r="AR590" s="14">
        <v>0.25132454758248302</v>
      </c>
      <c r="AS590" s="14"/>
      <c r="AT590" s="14">
        <v>0.19725830942425601</v>
      </c>
      <c r="AU590" s="14">
        <v>0.216686075614064</v>
      </c>
      <c r="AV590" s="14"/>
      <c r="AW590" s="14">
        <v>0.23403618098596901</v>
      </c>
      <c r="AX590" s="14">
        <v>0.109252599079443</v>
      </c>
      <c r="AY590" s="14"/>
      <c r="AZ590" s="14">
        <v>0.21075062428006699</v>
      </c>
      <c r="BA590" s="14">
        <v>0.214751178296855</v>
      </c>
    </row>
    <row r="591" spans="2:53" x14ac:dyDescent="0.35">
      <c r="B591" t="s">
        <v>373</v>
      </c>
      <c r="C591" s="14">
        <v>0.13399818626517701</v>
      </c>
      <c r="D591" s="14">
        <v>0.13904292344069799</v>
      </c>
      <c r="E591" s="14">
        <v>0.12959746004502201</v>
      </c>
      <c r="F591" s="14"/>
      <c r="G591" s="14">
        <v>0.19034230262964</v>
      </c>
      <c r="H591" s="14">
        <v>0.12688263554316001</v>
      </c>
      <c r="I591" s="14">
        <v>0.106517968659934</v>
      </c>
      <c r="J591" s="14">
        <v>0.121176791890667</v>
      </c>
      <c r="K591" s="14">
        <v>0.13729830984437499</v>
      </c>
      <c r="L591" s="14">
        <v>0.13294276477714601</v>
      </c>
      <c r="M591" s="14"/>
      <c r="N591" s="14">
        <v>0.12910960385595999</v>
      </c>
      <c r="O591" s="14">
        <v>0.13216092351346001</v>
      </c>
      <c r="P591" s="14">
        <v>0.13455038406887701</v>
      </c>
      <c r="Q591" s="14">
        <v>0.139364203626964</v>
      </c>
      <c r="R591" s="14"/>
      <c r="S591" s="14">
        <v>0.115847175477146</v>
      </c>
      <c r="T591" s="14">
        <v>0.12201594948722901</v>
      </c>
      <c r="U591" s="14">
        <v>0.14853526692001001</v>
      </c>
      <c r="V591" s="14">
        <v>0.14442438235621399</v>
      </c>
      <c r="W591" s="14">
        <v>0.100258071348442</v>
      </c>
      <c r="X591" s="14">
        <v>0.12772912667306099</v>
      </c>
      <c r="Y591" s="14">
        <v>0.198710032627165</v>
      </c>
      <c r="Z591" s="14">
        <v>0.10228885896437399</v>
      </c>
      <c r="AA591" s="14">
        <v>0.14231117092175699</v>
      </c>
      <c r="AB591" s="14">
        <v>0.17207166541740099</v>
      </c>
      <c r="AC591" s="14">
        <v>8.1529807831182993E-2</v>
      </c>
      <c r="AD591" s="14">
        <v>0.110605716001222</v>
      </c>
      <c r="AE591" s="14"/>
      <c r="AF591" s="14">
        <v>0.109223525102738</v>
      </c>
      <c r="AG591" s="14">
        <v>0.13653352867712801</v>
      </c>
      <c r="AH591" s="14">
        <v>0.18759777133136199</v>
      </c>
      <c r="AI591" s="14">
        <v>0.144715045164962</v>
      </c>
      <c r="AJ591" s="14"/>
      <c r="AK591" s="14">
        <v>0.114242414881741</v>
      </c>
      <c r="AL591" s="14">
        <v>0.133931300607256</v>
      </c>
      <c r="AM591" s="14">
        <v>0.11727526483572</v>
      </c>
      <c r="AN591" s="14">
        <v>0.142948958890699</v>
      </c>
      <c r="AO591" s="14"/>
      <c r="AP591" s="14">
        <v>0.12064858426803</v>
      </c>
      <c r="AQ591" s="14">
        <v>0.12443677286544499</v>
      </c>
      <c r="AR591" s="14">
        <v>0.12588583047881</v>
      </c>
      <c r="AS591" s="14"/>
      <c r="AT591" s="14">
        <v>7.3084741872588593E-2</v>
      </c>
      <c r="AU591" s="14">
        <v>0.16620470862620301</v>
      </c>
      <c r="AV591" s="14"/>
      <c r="AW591" s="14">
        <v>0.10174701343154</v>
      </c>
      <c r="AX591" s="14">
        <v>0.17432003110700001</v>
      </c>
      <c r="AY591" s="14"/>
      <c r="AZ591" s="14">
        <v>0.14099538589606</v>
      </c>
      <c r="BA591" s="14">
        <v>0.128069501195921</v>
      </c>
    </row>
    <row r="592" spans="2:53" x14ac:dyDescent="0.35">
      <c r="B592" t="s">
        <v>167</v>
      </c>
      <c r="C592" s="14">
        <v>0.189432132624658</v>
      </c>
      <c r="D592" s="14">
        <v>0.16490912869795399</v>
      </c>
      <c r="E592" s="14">
        <v>0.21117239302638499</v>
      </c>
      <c r="F592" s="14"/>
      <c r="G592" s="14">
        <v>0.197146251366491</v>
      </c>
      <c r="H592" s="14">
        <v>0.146064205706046</v>
      </c>
      <c r="I592" s="14">
        <v>0.14602858661082299</v>
      </c>
      <c r="J592" s="14">
        <v>0.21024526003271199</v>
      </c>
      <c r="K592" s="14">
        <v>0.23956611902389199</v>
      </c>
      <c r="L592" s="14">
        <v>0.20420468189156599</v>
      </c>
      <c r="M592" s="14"/>
      <c r="N592" s="14">
        <v>0.108647294966914</v>
      </c>
      <c r="O592" s="14">
        <v>0.222831175643287</v>
      </c>
      <c r="P592" s="14">
        <v>0.165066145910438</v>
      </c>
      <c r="Q592" s="14">
        <v>0.26335560204441599</v>
      </c>
      <c r="R592" s="14"/>
      <c r="S592" s="14">
        <v>0.158727030674258</v>
      </c>
      <c r="T592" s="14">
        <v>0.20019204896617901</v>
      </c>
      <c r="U592" s="14">
        <v>0.160657196149498</v>
      </c>
      <c r="V592" s="14">
        <v>0.13561268582338401</v>
      </c>
      <c r="W592" s="14">
        <v>0.199983114817016</v>
      </c>
      <c r="X592" s="14">
        <v>0.19150036283722599</v>
      </c>
      <c r="Y592" s="14">
        <v>0.19977895931408901</v>
      </c>
      <c r="Z592" s="14">
        <v>0.21704922469761601</v>
      </c>
      <c r="AA592" s="14">
        <v>0.19664875701329401</v>
      </c>
      <c r="AB592" s="14">
        <v>0.21819492967029799</v>
      </c>
      <c r="AC592" s="14">
        <v>0.272292269739835</v>
      </c>
      <c r="AD592" s="14">
        <v>0.178072851054866</v>
      </c>
      <c r="AE592" s="14"/>
      <c r="AF592" s="14">
        <v>0.15439693305188701</v>
      </c>
      <c r="AG592" s="14">
        <v>0.19775291500120201</v>
      </c>
      <c r="AH592" s="14">
        <v>0.17167565753304501</v>
      </c>
      <c r="AI592" s="14">
        <v>0.18378547663449599</v>
      </c>
      <c r="AJ592" s="14"/>
      <c r="AK592" s="14">
        <v>0.13737358370611399</v>
      </c>
      <c r="AL592" s="14">
        <v>0.18718484514921499</v>
      </c>
      <c r="AM592" s="14">
        <v>0.201109988638729</v>
      </c>
      <c r="AN592" s="14">
        <v>0.23643708258305801</v>
      </c>
      <c r="AO592" s="14"/>
      <c r="AP592" s="14">
        <v>0.151006400082039</v>
      </c>
      <c r="AQ592" s="14">
        <v>0.16800016783800201</v>
      </c>
      <c r="AR592" s="14">
        <v>0.17261085474527699</v>
      </c>
      <c r="AS592" s="14"/>
      <c r="AT592" s="14">
        <v>5.6059413640724302E-2</v>
      </c>
      <c r="AU592" s="14">
        <v>0.26011722516322799</v>
      </c>
      <c r="AV592" s="14"/>
      <c r="AW592" s="14">
        <v>8.2035808843609198E-2</v>
      </c>
      <c r="AX592" s="14">
        <v>0.63695393915329901</v>
      </c>
      <c r="AY592" s="14"/>
      <c r="AZ592" s="14">
        <v>0.18608974704565101</v>
      </c>
      <c r="BA592" s="14">
        <v>0.19226411577839</v>
      </c>
    </row>
    <row r="593" spans="2:53" x14ac:dyDescent="0.35">
      <c r="B593" t="s">
        <v>109</v>
      </c>
      <c r="C593" s="14">
        <v>8.0567845393307899E-2</v>
      </c>
      <c r="D593" s="14">
        <v>6.7279021762058605E-2</v>
      </c>
      <c r="E593" s="14">
        <v>9.3871231348661599E-2</v>
      </c>
      <c r="F593" s="14"/>
      <c r="G593" s="14">
        <v>3.57989828794247E-2</v>
      </c>
      <c r="H593" s="14">
        <v>2.5239316386130198E-2</v>
      </c>
      <c r="I593" s="14">
        <v>7.3133681496614297E-2</v>
      </c>
      <c r="J593" s="14">
        <v>0.110225358214152</v>
      </c>
      <c r="K593" s="14">
        <v>9.3962856988025298E-2</v>
      </c>
      <c r="L593" s="14">
        <v>0.12829524809123399</v>
      </c>
      <c r="M593" s="14"/>
      <c r="N593" s="14">
        <v>7.8372536277778904E-2</v>
      </c>
      <c r="O593" s="14">
        <v>7.2611773267304794E-2</v>
      </c>
      <c r="P593" s="14">
        <v>8.6294668690190396E-2</v>
      </c>
      <c r="Q593" s="14">
        <v>8.7644013727428402E-2</v>
      </c>
      <c r="R593" s="14"/>
      <c r="S593" s="14">
        <v>7.6739373201977198E-2</v>
      </c>
      <c r="T593" s="14">
        <v>9.7150671556269594E-2</v>
      </c>
      <c r="U593" s="14">
        <v>9.0315656702144503E-2</v>
      </c>
      <c r="V593" s="14">
        <v>7.7974713246242194E-2</v>
      </c>
      <c r="W593" s="14">
        <v>8.1953530331598898E-2</v>
      </c>
      <c r="X593" s="14">
        <v>6.8761249903526403E-2</v>
      </c>
      <c r="Y593" s="14">
        <v>9.1009786893619798E-2</v>
      </c>
      <c r="Z593" s="14">
        <v>7.0095584132674194E-2</v>
      </c>
      <c r="AA593" s="14">
        <v>9.6438144760763095E-2</v>
      </c>
      <c r="AB593" s="14">
        <v>6.8563274611970093E-2</v>
      </c>
      <c r="AC593" s="14">
        <v>5.8301211190702099E-2</v>
      </c>
      <c r="AD593" s="14">
        <v>4.1643327107440002E-2</v>
      </c>
      <c r="AE593" s="14"/>
      <c r="AF593" s="14">
        <v>8.5736461720093499E-2</v>
      </c>
      <c r="AG593" s="14">
        <v>6.9697388815224207E-2</v>
      </c>
      <c r="AH593" s="14">
        <v>8.7340703890120594E-2</v>
      </c>
      <c r="AI593" s="14">
        <v>9.7802993920362305E-2</v>
      </c>
      <c r="AJ593" s="14"/>
      <c r="AK593" s="14">
        <v>7.9038692903313598E-2</v>
      </c>
      <c r="AL593" s="14">
        <v>7.6287888974577001E-2</v>
      </c>
      <c r="AM593" s="14">
        <v>6.8982065349646404E-2</v>
      </c>
      <c r="AN593" s="14">
        <v>7.61304829314952E-2</v>
      </c>
      <c r="AO593" s="14"/>
      <c r="AP593" s="14">
        <v>6.4942955274005496E-2</v>
      </c>
      <c r="AQ593" s="14">
        <v>5.5880812880834199E-2</v>
      </c>
      <c r="AR593" s="14">
        <v>8.0184016709671402E-2</v>
      </c>
      <c r="AS593" s="14"/>
      <c r="AT593" s="14">
        <v>5.86499204505131E-2</v>
      </c>
      <c r="AU593" s="14">
        <v>8.9700032141576194E-2</v>
      </c>
      <c r="AV593" s="14"/>
      <c r="AW593" s="14">
        <v>5.9341068249114698E-2</v>
      </c>
      <c r="AX593" s="14">
        <v>2.07284775465112E-2</v>
      </c>
      <c r="AY593" s="14"/>
      <c r="AZ593" s="14">
        <v>9.00077632205777E-2</v>
      </c>
      <c r="BA593" s="14">
        <v>7.2569459920563906E-2</v>
      </c>
    </row>
    <row r="594" spans="2:53" x14ac:dyDescent="0.35">
      <c r="B594" t="s">
        <v>168</v>
      </c>
      <c r="C594" s="14">
        <v>0.38308558210162402</v>
      </c>
      <c r="D594" s="14">
        <v>0.41942256730900201</v>
      </c>
      <c r="E594" s="14">
        <v>0.34909009522516399</v>
      </c>
      <c r="F594" s="14"/>
      <c r="G594" s="14">
        <v>0.41879513084334602</v>
      </c>
      <c r="H594" s="14">
        <v>0.47935242176832199</v>
      </c>
      <c r="I594" s="14">
        <v>0.48965847261988898</v>
      </c>
      <c r="J594" s="14">
        <v>0.32550402036299098</v>
      </c>
      <c r="K594" s="14">
        <v>0.32683948379721001</v>
      </c>
      <c r="L594" s="14">
        <v>0.27902363625779902</v>
      </c>
      <c r="M594" s="14"/>
      <c r="N594" s="14">
        <v>0.50025091406942401</v>
      </c>
      <c r="O594" s="14">
        <v>0.37521300414703002</v>
      </c>
      <c r="P594" s="14">
        <v>0.37129859659305398</v>
      </c>
      <c r="Q594" s="14">
        <v>0.274749538170662</v>
      </c>
      <c r="R594" s="14"/>
      <c r="S594" s="14">
        <v>0.46283031609949499</v>
      </c>
      <c r="T594" s="14">
        <v>0.36428945519696598</v>
      </c>
      <c r="U594" s="14">
        <v>0.39764665147740802</v>
      </c>
      <c r="V594" s="14">
        <v>0.36969838525840398</v>
      </c>
      <c r="W594" s="14">
        <v>0.35036189804457901</v>
      </c>
      <c r="X594" s="14">
        <v>0.42129100962990601</v>
      </c>
      <c r="Y594" s="14">
        <v>0.33162091487117601</v>
      </c>
      <c r="Z594" s="14">
        <v>0.40290303209099099</v>
      </c>
      <c r="AA594" s="14">
        <v>0.369132463788162</v>
      </c>
      <c r="AB594" s="14">
        <v>0.30727682311663201</v>
      </c>
      <c r="AC594" s="14">
        <v>0.38409912505087002</v>
      </c>
      <c r="AD594" s="14">
        <v>0.44317458267075499</v>
      </c>
      <c r="AE594" s="14"/>
      <c r="AF594" s="14">
        <v>0.421076228152511</v>
      </c>
      <c r="AG594" s="14">
        <v>0.42061012016013799</v>
      </c>
      <c r="AH594" s="14">
        <v>0.35799628703426301</v>
      </c>
      <c r="AI594" s="14">
        <v>0.32869549670277898</v>
      </c>
      <c r="AJ594" s="14"/>
      <c r="AK594" s="14">
        <v>0.453805544589647</v>
      </c>
      <c r="AL594" s="14">
        <v>0.41841281554735998</v>
      </c>
      <c r="AM594" s="14">
        <v>0.37069837291984598</v>
      </c>
      <c r="AN594" s="14">
        <v>0.34392827337071202</v>
      </c>
      <c r="AO594" s="14"/>
      <c r="AP594" s="14">
        <v>0.465125129318676</v>
      </c>
      <c r="AQ594" s="14">
        <v>0.47112090861232703</v>
      </c>
      <c r="AR594" s="14">
        <v>0.36999475048376002</v>
      </c>
      <c r="AS594" s="14"/>
      <c r="AT594" s="14">
        <v>0.61494761461191805</v>
      </c>
      <c r="AU594" s="14">
        <v>0.26729195845492898</v>
      </c>
      <c r="AV594" s="14"/>
      <c r="AW594" s="14">
        <v>0.52283992848976701</v>
      </c>
      <c r="AX594" s="14">
        <v>5.87449531137463E-2</v>
      </c>
      <c r="AY594" s="14"/>
      <c r="AZ594" s="14">
        <v>0.37215647955764503</v>
      </c>
      <c r="BA594" s="14">
        <v>0.39234574480827</v>
      </c>
    </row>
    <row r="595" spans="2:53" x14ac:dyDescent="0.35">
      <c r="B595" t="s">
        <v>169</v>
      </c>
      <c r="C595" s="14">
        <v>0.32343031888983598</v>
      </c>
      <c r="D595" s="14">
        <v>0.30395205213865201</v>
      </c>
      <c r="E595" s="14">
        <v>0.340769853071407</v>
      </c>
      <c r="F595" s="14"/>
      <c r="G595" s="14">
        <v>0.38748855399613202</v>
      </c>
      <c r="H595" s="14">
        <v>0.27294684124920598</v>
      </c>
      <c r="I595" s="14">
        <v>0.25254655527075698</v>
      </c>
      <c r="J595" s="14">
        <v>0.33142205192337898</v>
      </c>
      <c r="K595" s="14">
        <v>0.37686442886826699</v>
      </c>
      <c r="L595" s="14">
        <v>0.33714744666871199</v>
      </c>
      <c r="M595" s="14"/>
      <c r="N595" s="14">
        <v>0.23775689882287401</v>
      </c>
      <c r="O595" s="14">
        <v>0.35499209915674701</v>
      </c>
      <c r="P595" s="14">
        <v>0.29961652997931498</v>
      </c>
      <c r="Q595" s="14">
        <v>0.40271980567137999</v>
      </c>
      <c r="R595" s="14"/>
      <c r="S595" s="14">
        <v>0.27457420615140299</v>
      </c>
      <c r="T595" s="14">
        <v>0.32220799845340797</v>
      </c>
      <c r="U595" s="14">
        <v>0.30919246306950698</v>
      </c>
      <c r="V595" s="14">
        <v>0.280037068179597</v>
      </c>
      <c r="W595" s="14">
        <v>0.30024118616545797</v>
      </c>
      <c r="X595" s="14">
        <v>0.31922948951028801</v>
      </c>
      <c r="Y595" s="14">
        <v>0.39848899194125398</v>
      </c>
      <c r="Z595" s="14">
        <v>0.31933808366198901</v>
      </c>
      <c r="AA595" s="14">
        <v>0.33895992793505098</v>
      </c>
      <c r="AB595" s="14">
        <v>0.39026659508770001</v>
      </c>
      <c r="AC595" s="14">
        <v>0.35382207757101802</v>
      </c>
      <c r="AD595" s="14">
        <v>0.28867856705608802</v>
      </c>
      <c r="AE595" s="14"/>
      <c r="AF595" s="14">
        <v>0.26362045815462498</v>
      </c>
      <c r="AG595" s="14">
        <v>0.33428644367832999</v>
      </c>
      <c r="AH595" s="14">
        <v>0.359273428864408</v>
      </c>
      <c r="AI595" s="14">
        <v>0.32850052179945799</v>
      </c>
      <c r="AJ595" s="14"/>
      <c r="AK595" s="14">
        <v>0.25161599858785499</v>
      </c>
      <c r="AL595" s="14">
        <v>0.32111614575647002</v>
      </c>
      <c r="AM595" s="14">
        <v>0.31838525347444901</v>
      </c>
      <c r="AN595" s="14">
        <v>0.37938604147375699</v>
      </c>
      <c r="AO595" s="14"/>
      <c r="AP595" s="14">
        <v>0.27165498435007002</v>
      </c>
      <c r="AQ595" s="14">
        <v>0.292436940703447</v>
      </c>
      <c r="AR595" s="14">
        <v>0.29849668522408601</v>
      </c>
      <c r="AS595" s="14"/>
      <c r="AT595" s="14">
        <v>0.12914415551331301</v>
      </c>
      <c r="AU595" s="14">
        <v>0.42632193378943101</v>
      </c>
      <c r="AV595" s="14"/>
      <c r="AW595" s="14">
        <v>0.183782822275149</v>
      </c>
      <c r="AX595" s="14">
        <v>0.81127397026029902</v>
      </c>
      <c r="AY595" s="14"/>
      <c r="AZ595" s="14">
        <v>0.32708513294171099</v>
      </c>
      <c r="BA595" s="14">
        <v>0.32033361697431101</v>
      </c>
    </row>
    <row r="596" spans="2:53" x14ac:dyDescent="0.35">
      <c r="B596" t="s">
        <v>74</v>
      </c>
      <c r="C596" s="14">
        <v>5.9655263211787997E-2</v>
      </c>
      <c r="D596" s="14">
        <v>0.11547051517034999</v>
      </c>
      <c r="E596" s="14">
        <v>8.3202421537570403E-3</v>
      </c>
      <c r="F596" s="14"/>
      <c r="G596" s="14">
        <v>3.1306576847213698E-2</v>
      </c>
      <c r="H596" s="14">
        <v>0.206405580519117</v>
      </c>
      <c r="I596" s="14">
        <v>0.23711191734913301</v>
      </c>
      <c r="J596" s="14">
        <v>-5.9180315603882799E-3</v>
      </c>
      <c r="K596" s="14">
        <v>-5.0024945071057703E-2</v>
      </c>
      <c r="L596" s="14">
        <v>-5.8123810410912601E-2</v>
      </c>
      <c r="M596" s="14"/>
      <c r="N596" s="14">
        <v>0.26249401524655003</v>
      </c>
      <c r="O596" s="14">
        <v>2.0220904990283499E-2</v>
      </c>
      <c r="P596" s="14">
        <v>7.1682066613738493E-2</v>
      </c>
      <c r="Q596" s="14">
        <v>-0.12797026750071799</v>
      </c>
      <c r="R596" s="14"/>
      <c r="S596" s="14">
        <v>0.188256109948092</v>
      </c>
      <c r="T596" s="14">
        <v>4.2081456743557601E-2</v>
      </c>
      <c r="U596" s="14">
        <v>8.8454188407900994E-2</v>
      </c>
      <c r="V596" s="14">
        <v>8.9661317078806799E-2</v>
      </c>
      <c r="W596" s="14">
        <v>5.0120711879120497E-2</v>
      </c>
      <c r="X596" s="14">
        <v>0.102061520119618</v>
      </c>
      <c r="Y596" s="14">
        <v>-6.6868077070077997E-2</v>
      </c>
      <c r="Z596" s="14">
        <v>8.3564948429001806E-2</v>
      </c>
      <c r="AA596" s="14">
        <v>3.01725358531117E-2</v>
      </c>
      <c r="AB596" s="14">
        <v>-8.2989771971067702E-2</v>
      </c>
      <c r="AC596" s="14">
        <v>3.0277047479851899E-2</v>
      </c>
      <c r="AD596" s="14">
        <v>0.154496015614667</v>
      </c>
      <c r="AE596" s="14"/>
      <c r="AF596" s="14">
        <v>0.15745576999788599</v>
      </c>
      <c r="AG596" s="14">
        <v>8.6323676481807901E-2</v>
      </c>
      <c r="AH596" s="14">
        <v>-1.27714183014471E-3</v>
      </c>
      <c r="AI596" s="14">
        <v>1.9497490332071E-4</v>
      </c>
      <c r="AJ596" s="14"/>
      <c r="AK596" s="14">
        <v>0.20218954600179201</v>
      </c>
      <c r="AL596" s="14">
        <v>9.7296669790889995E-2</v>
      </c>
      <c r="AM596" s="14">
        <v>5.2313119445396801E-2</v>
      </c>
      <c r="AN596" s="14">
        <v>-3.5457768103045198E-2</v>
      </c>
      <c r="AO596" s="14"/>
      <c r="AP596" s="14">
        <v>0.19347014496860601</v>
      </c>
      <c r="AQ596" s="14">
        <v>0.178683967908881</v>
      </c>
      <c r="AR596" s="14">
        <v>7.1498065259673504E-2</v>
      </c>
      <c r="AS596" s="14"/>
      <c r="AT596" s="14">
        <v>0.48580345909860601</v>
      </c>
      <c r="AU596" s="14">
        <v>-0.159029975334502</v>
      </c>
      <c r="AV596" s="14"/>
      <c r="AW596" s="14">
        <v>0.33905710621461699</v>
      </c>
      <c r="AX596" s="14">
        <v>-0.75252901714655296</v>
      </c>
      <c r="AY596" s="14"/>
      <c r="AZ596" s="14">
        <v>4.5071346615934101E-2</v>
      </c>
      <c r="BA596" s="14">
        <v>7.2012127833958606E-2</v>
      </c>
    </row>
    <row r="597" spans="2:53" x14ac:dyDescent="0.35">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2:53" x14ac:dyDescent="0.35">
      <c r="B598" s="6" t="s">
        <v>389</v>
      </c>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2:53" x14ac:dyDescent="0.35">
      <c r="B599" s="24" t="s">
        <v>78</v>
      </c>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2:53" x14ac:dyDescent="0.35">
      <c r="B600" t="s">
        <v>375</v>
      </c>
      <c r="C600" s="14">
        <v>0.46239022520025203</v>
      </c>
      <c r="D600" s="14">
        <v>0.446242535302878</v>
      </c>
      <c r="E600" s="14">
        <v>0.479017981602684</v>
      </c>
      <c r="F600" s="14"/>
      <c r="G600" s="14">
        <v>0.33634642819244598</v>
      </c>
      <c r="H600" s="14">
        <v>0.38133857335195398</v>
      </c>
      <c r="I600" s="14">
        <v>0.41275666526159399</v>
      </c>
      <c r="J600" s="14">
        <v>0.446417570459261</v>
      </c>
      <c r="K600" s="14">
        <v>0.54248181422173702</v>
      </c>
      <c r="L600" s="14">
        <v>0.61140643407211603</v>
      </c>
      <c r="M600" s="14"/>
      <c r="N600" s="14">
        <v>0.52777826274808304</v>
      </c>
      <c r="O600" s="14">
        <v>0.469138610373806</v>
      </c>
      <c r="P600" s="14">
        <v>0.44054059194989997</v>
      </c>
      <c r="Q600" s="14">
        <v>0.39769502133284002</v>
      </c>
      <c r="R600" s="14"/>
      <c r="S600" s="14">
        <v>0.39850197894261002</v>
      </c>
      <c r="T600" s="14">
        <v>0.48635637318099101</v>
      </c>
      <c r="U600" s="14">
        <v>0.495190696128681</v>
      </c>
      <c r="V600" s="14">
        <v>0.53633327147503396</v>
      </c>
      <c r="W600" s="14">
        <v>0.37450053285672402</v>
      </c>
      <c r="X600" s="14">
        <v>0.51961143063378401</v>
      </c>
      <c r="Y600" s="14">
        <v>0.39964495524615501</v>
      </c>
      <c r="Z600" s="14">
        <v>0.48986375631215401</v>
      </c>
      <c r="AA600" s="14">
        <v>0.46540413592262497</v>
      </c>
      <c r="AB600" s="14">
        <v>0.48733217228893599</v>
      </c>
      <c r="AC600" s="14">
        <v>0.45874831196905302</v>
      </c>
      <c r="AD600" s="14">
        <v>0.43264449944299599</v>
      </c>
      <c r="AE600" s="14"/>
      <c r="AF600" s="14">
        <v>0.55599844835190504</v>
      </c>
      <c r="AG600" s="14">
        <v>0.40999032810920899</v>
      </c>
      <c r="AH600" s="14">
        <v>0.47218928499885798</v>
      </c>
      <c r="AI600" s="14">
        <v>0.40222294973486999</v>
      </c>
      <c r="AJ600" s="14"/>
      <c r="AK600" s="14">
        <v>0.54399555565054902</v>
      </c>
      <c r="AL600" s="14">
        <v>0.44918564562499902</v>
      </c>
      <c r="AM600" s="14">
        <v>0.47400311408277701</v>
      </c>
      <c r="AN600" s="14">
        <v>0.441297815919308</v>
      </c>
      <c r="AO600" s="14"/>
      <c r="AP600" s="14">
        <v>0.54675966555310995</v>
      </c>
      <c r="AQ600" s="14">
        <v>0.40903744674054598</v>
      </c>
      <c r="AR600" s="14">
        <v>0.49983764385012103</v>
      </c>
      <c r="AS600" s="14"/>
      <c r="AT600" s="14">
        <v>0.54655530592677104</v>
      </c>
      <c r="AU600" s="14">
        <v>0.42761338058735898</v>
      </c>
      <c r="AV600" s="14"/>
      <c r="AW600" s="14">
        <v>0.55372531638038003</v>
      </c>
      <c r="AX600" s="14">
        <v>0.154456779726966</v>
      </c>
      <c r="AY600" s="14"/>
      <c r="AZ600" s="14">
        <v>0.54770687435676002</v>
      </c>
      <c r="BA600" s="14">
        <v>0.39010194264494102</v>
      </c>
    </row>
    <row r="601" spans="2:53" x14ac:dyDescent="0.35">
      <c r="B601" t="s">
        <v>376</v>
      </c>
      <c r="C601" s="14">
        <v>0.41570609177687901</v>
      </c>
      <c r="D601" s="14">
        <v>0.397134322793742</v>
      </c>
      <c r="E601" s="14">
        <v>0.43449653347004302</v>
      </c>
      <c r="F601" s="14"/>
      <c r="G601" s="14">
        <v>0.37921803204934901</v>
      </c>
      <c r="H601" s="14">
        <v>0.37108823981351602</v>
      </c>
      <c r="I601" s="14">
        <v>0.35544422791858699</v>
      </c>
      <c r="J601" s="14">
        <v>0.396189101256611</v>
      </c>
      <c r="K601" s="14">
        <v>0.45905288437957098</v>
      </c>
      <c r="L601" s="14">
        <v>0.51189873910030104</v>
      </c>
      <c r="M601" s="14"/>
      <c r="N601" s="14">
        <v>0.45097864100753499</v>
      </c>
      <c r="O601" s="14">
        <v>0.43151029118440898</v>
      </c>
      <c r="P601" s="14">
        <v>0.39292603504464402</v>
      </c>
      <c r="Q601" s="14">
        <v>0.38140376522560498</v>
      </c>
      <c r="R601" s="14"/>
      <c r="S601" s="14">
        <v>0.38058029435736401</v>
      </c>
      <c r="T601" s="14">
        <v>0.45113006677922701</v>
      </c>
      <c r="U601" s="14">
        <v>0.41486398617246001</v>
      </c>
      <c r="V601" s="14">
        <v>0.41868289410936199</v>
      </c>
      <c r="W601" s="14">
        <v>0.395587635814872</v>
      </c>
      <c r="X601" s="14">
        <v>0.417964207666496</v>
      </c>
      <c r="Y601" s="14">
        <v>0.43434790731693401</v>
      </c>
      <c r="Z601" s="14">
        <v>0.35115164287037798</v>
      </c>
      <c r="AA601" s="14">
        <v>0.42764069088221701</v>
      </c>
      <c r="AB601" s="14">
        <v>0.41653880070264698</v>
      </c>
      <c r="AC601" s="14">
        <v>0.41628688932048202</v>
      </c>
      <c r="AD601" s="14">
        <v>0.44902548652968999</v>
      </c>
      <c r="AE601" s="14"/>
      <c r="AF601" s="14">
        <v>0.46465068178110602</v>
      </c>
      <c r="AG601" s="14">
        <v>0.34282033854447902</v>
      </c>
      <c r="AH601" s="14">
        <v>0.42572957502110698</v>
      </c>
      <c r="AI601" s="14">
        <v>0.45237401141637801</v>
      </c>
      <c r="AJ601" s="14"/>
      <c r="AK601" s="14">
        <v>0.46257553392469503</v>
      </c>
      <c r="AL601" s="14">
        <v>0.390507673306493</v>
      </c>
      <c r="AM601" s="14">
        <v>0.40250551475382002</v>
      </c>
      <c r="AN601" s="14">
        <v>0.42204105914789802</v>
      </c>
      <c r="AO601" s="14"/>
      <c r="AP601" s="14">
        <v>0.45555475661144401</v>
      </c>
      <c r="AQ601" s="14">
        <v>0.365464766672286</v>
      </c>
      <c r="AR601" s="14">
        <v>0.40104422709617099</v>
      </c>
      <c r="AS601" s="14"/>
      <c r="AT601" s="14">
        <v>0.44595070291521299</v>
      </c>
      <c r="AU601" s="14">
        <v>0.40254768224450099</v>
      </c>
      <c r="AV601" s="14"/>
      <c r="AW601" s="14">
        <v>0.47257827472230501</v>
      </c>
      <c r="AX601" s="14">
        <v>0.176940435777657</v>
      </c>
      <c r="AY601" s="14"/>
      <c r="AZ601" s="14">
        <v>0.47793079765074298</v>
      </c>
      <c r="BA601" s="14">
        <v>0.36298347357044197</v>
      </c>
    </row>
    <row r="602" spans="2:53" x14ac:dyDescent="0.35">
      <c r="B602" t="s">
        <v>377</v>
      </c>
      <c r="C602" s="14">
        <v>0.31602880035319703</v>
      </c>
      <c r="D602" s="14">
        <v>0.31145960279172202</v>
      </c>
      <c r="E602" s="14">
        <v>0.32174090344441197</v>
      </c>
      <c r="F602" s="14"/>
      <c r="G602" s="14">
        <v>0.227609929344847</v>
      </c>
      <c r="H602" s="14">
        <v>0.23327975914142399</v>
      </c>
      <c r="I602" s="14">
        <v>0.29320429296007799</v>
      </c>
      <c r="J602" s="14">
        <v>0.36080966983094798</v>
      </c>
      <c r="K602" s="14">
        <v>0.40062790251041402</v>
      </c>
      <c r="L602" s="14">
        <v>0.36724183876983602</v>
      </c>
      <c r="M602" s="14"/>
      <c r="N602" s="14">
        <v>0.36609139118325401</v>
      </c>
      <c r="O602" s="14">
        <v>0.351951058685878</v>
      </c>
      <c r="P602" s="14">
        <v>0.29016099117438798</v>
      </c>
      <c r="Q602" s="14">
        <v>0.247442092430877</v>
      </c>
      <c r="R602" s="14"/>
      <c r="S602" s="14">
        <v>0.30317009632520697</v>
      </c>
      <c r="T602" s="14">
        <v>0.31606959362257597</v>
      </c>
      <c r="U602" s="14">
        <v>0.32228357050067102</v>
      </c>
      <c r="V602" s="14">
        <v>0.38795556011415899</v>
      </c>
      <c r="W602" s="14">
        <v>0.295989470466893</v>
      </c>
      <c r="X602" s="14">
        <v>0.32227847729181103</v>
      </c>
      <c r="Y602" s="14">
        <v>0.23112006533175899</v>
      </c>
      <c r="Z602" s="14">
        <v>0.20672581780753099</v>
      </c>
      <c r="AA602" s="14">
        <v>0.35117621087254203</v>
      </c>
      <c r="AB602" s="14">
        <v>0.32955482988610701</v>
      </c>
      <c r="AC602" s="14">
        <v>0.34377100321668103</v>
      </c>
      <c r="AD602" s="14">
        <v>0.32728635672894901</v>
      </c>
      <c r="AE602" s="14"/>
      <c r="AF602" s="14">
        <v>0.37567433062468403</v>
      </c>
      <c r="AG602" s="14">
        <v>0.291137736592541</v>
      </c>
      <c r="AH602" s="14">
        <v>0.358111129991731</v>
      </c>
      <c r="AI602" s="14">
        <v>0.27103485383411902</v>
      </c>
      <c r="AJ602" s="14"/>
      <c r="AK602" s="14">
        <v>0.38821958911722998</v>
      </c>
      <c r="AL602" s="14">
        <v>0.30542209887669802</v>
      </c>
      <c r="AM602" s="14">
        <v>0.28684083236283497</v>
      </c>
      <c r="AN602" s="14">
        <v>0.32961971584324601</v>
      </c>
      <c r="AO602" s="14"/>
      <c r="AP602" s="14">
        <v>0.37101976912409101</v>
      </c>
      <c r="AQ602" s="14">
        <v>0.29770788558921402</v>
      </c>
      <c r="AR602" s="14">
        <v>0.32745150326727401</v>
      </c>
      <c r="AS602" s="14"/>
      <c r="AT602" s="14">
        <v>0.42869248974408303</v>
      </c>
      <c r="AU602" s="14">
        <v>0.26376628698241</v>
      </c>
      <c r="AV602" s="14"/>
      <c r="AW602" s="14">
        <v>0.38951677402833601</v>
      </c>
      <c r="AX602" s="14">
        <v>7.4618821333877802E-2</v>
      </c>
      <c r="AY602" s="14"/>
      <c r="AZ602" s="14">
        <v>0.36677758627731999</v>
      </c>
      <c r="BA602" s="14">
        <v>0.27302965994518302</v>
      </c>
    </row>
    <row r="603" spans="2:53" x14ac:dyDescent="0.35">
      <c r="B603" t="s">
        <v>378</v>
      </c>
      <c r="C603" s="14">
        <v>0.297045622274132</v>
      </c>
      <c r="D603" s="14">
        <v>0.28407739133467103</v>
      </c>
      <c r="E603" s="14">
        <v>0.30891684944096098</v>
      </c>
      <c r="F603" s="14"/>
      <c r="G603" s="14">
        <v>0.37855287157519402</v>
      </c>
      <c r="H603" s="14">
        <v>0.32181702580531402</v>
      </c>
      <c r="I603" s="14">
        <v>0.325173600600072</v>
      </c>
      <c r="J603" s="14">
        <v>0.355313141399691</v>
      </c>
      <c r="K603" s="14">
        <v>0.27373700711260401</v>
      </c>
      <c r="L603" s="14">
        <v>0.16825776107093299</v>
      </c>
      <c r="M603" s="14"/>
      <c r="N603" s="14">
        <v>0.23953156897816799</v>
      </c>
      <c r="O603" s="14">
        <v>0.30345558470210998</v>
      </c>
      <c r="P603" s="14">
        <v>0.26456960979662603</v>
      </c>
      <c r="Q603" s="14">
        <v>0.38105616131442999</v>
      </c>
      <c r="R603" s="14"/>
      <c r="S603" s="14">
        <v>0.32482015813473097</v>
      </c>
      <c r="T603" s="14">
        <v>0.299487375872943</v>
      </c>
      <c r="U603" s="14">
        <v>0.27580195988183898</v>
      </c>
      <c r="V603" s="14">
        <v>0.24787238571731199</v>
      </c>
      <c r="W603" s="14">
        <v>0.33939216305842701</v>
      </c>
      <c r="X603" s="14">
        <v>0.30743776348509</v>
      </c>
      <c r="Y603" s="14">
        <v>0.27964073934650302</v>
      </c>
      <c r="Z603" s="14">
        <v>0.23658252842597999</v>
      </c>
      <c r="AA603" s="14">
        <v>0.32923728612681102</v>
      </c>
      <c r="AB603" s="14">
        <v>0.321129046728655</v>
      </c>
      <c r="AC603" s="14">
        <v>0.227212508086447</v>
      </c>
      <c r="AD603" s="14">
        <v>0.28405213899165699</v>
      </c>
      <c r="AE603" s="14"/>
      <c r="AF603" s="14">
        <v>0.29219598107045103</v>
      </c>
      <c r="AG603" s="14">
        <v>0.29390283719680599</v>
      </c>
      <c r="AH603" s="14">
        <v>0.20793919862638099</v>
      </c>
      <c r="AI603" s="14">
        <v>0.324617252286521</v>
      </c>
      <c r="AJ603" s="14"/>
      <c r="AK603" s="14">
        <v>0.25781323835071301</v>
      </c>
      <c r="AL603" s="14">
        <v>0.29971807981195397</v>
      </c>
      <c r="AM603" s="14">
        <v>0.31044563301984002</v>
      </c>
      <c r="AN603" s="14">
        <v>0.23746514288256901</v>
      </c>
      <c r="AO603" s="14"/>
      <c r="AP603" s="14">
        <v>0.26351033941444502</v>
      </c>
      <c r="AQ603" s="14">
        <v>0.28593301023679502</v>
      </c>
      <c r="AR603" s="14">
        <v>0.33282473285331299</v>
      </c>
      <c r="AS603" s="14"/>
      <c r="AT603" s="14">
        <v>0.24620758212909399</v>
      </c>
      <c r="AU603" s="14">
        <v>0.32482833203994599</v>
      </c>
      <c r="AV603" s="14"/>
      <c r="AW603" s="14">
        <v>0.30643730463508301</v>
      </c>
      <c r="AX603" s="14">
        <v>0.18833218108711</v>
      </c>
      <c r="AY603" s="14"/>
      <c r="AZ603" s="14">
        <v>0.318458809765991</v>
      </c>
      <c r="BA603" s="14">
        <v>0.27890235758751902</v>
      </c>
    </row>
    <row r="604" spans="2:53" x14ac:dyDescent="0.35">
      <c r="B604" t="s">
        <v>379</v>
      </c>
      <c r="C604" s="14">
        <v>0.28958655300897002</v>
      </c>
      <c r="D604" s="14">
        <v>0.319121776499107</v>
      </c>
      <c r="E604" s="14">
        <v>0.260892424652373</v>
      </c>
      <c r="F604" s="14"/>
      <c r="G604" s="14">
        <v>0.29024128285946099</v>
      </c>
      <c r="H604" s="14">
        <v>0.19341158953247001</v>
      </c>
      <c r="I604" s="14">
        <v>0.28081794442673003</v>
      </c>
      <c r="J604" s="14">
        <v>0.275959511261059</v>
      </c>
      <c r="K604" s="14">
        <v>0.2862773643355</v>
      </c>
      <c r="L604" s="14">
        <v>0.38803148514895702</v>
      </c>
      <c r="M604" s="14"/>
      <c r="N604" s="14">
        <v>0.322937372047222</v>
      </c>
      <c r="O604" s="14">
        <v>0.26257565966734098</v>
      </c>
      <c r="P604" s="14">
        <v>0.29529337674406603</v>
      </c>
      <c r="Q604" s="14">
        <v>0.27639668879357898</v>
      </c>
      <c r="R604" s="14"/>
      <c r="S604" s="14">
        <v>0.30314135247706397</v>
      </c>
      <c r="T604" s="14">
        <v>0.31528153973779899</v>
      </c>
      <c r="U604" s="14">
        <v>0.29824540922985998</v>
      </c>
      <c r="V604" s="14">
        <v>0.293860337659546</v>
      </c>
      <c r="W604" s="14">
        <v>0.25947410517414399</v>
      </c>
      <c r="X604" s="14">
        <v>0.27815504359031101</v>
      </c>
      <c r="Y604" s="14">
        <v>0.273198693897652</v>
      </c>
      <c r="Z604" s="14">
        <v>0.181044036171427</v>
      </c>
      <c r="AA604" s="14">
        <v>0.32932019996987599</v>
      </c>
      <c r="AB604" s="14">
        <v>0.288070698073359</v>
      </c>
      <c r="AC604" s="14">
        <v>0.28960262976818402</v>
      </c>
      <c r="AD604" s="14">
        <v>0.230126690070106</v>
      </c>
      <c r="AE604" s="14"/>
      <c r="AF604" s="14">
        <v>0.31421315225935598</v>
      </c>
      <c r="AG604" s="14">
        <v>0.28347399834301501</v>
      </c>
      <c r="AH604" s="14">
        <v>0.33038308563295499</v>
      </c>
      <c r="AI604" s="14">
        <v>0.25666877941433602</v>
      </c>
      <c r="AJ604" s="14"/>
      <c r="AK604" s="14">
        <v>0.37842608612842898</v>
      </c>
      <c r="AL604" s="14">
        <v>0.27664959595635802</v>
      </c>
      <c r="AM604" s="14">
        <v>0.25219309825075298</v>
      </c>
      <c r="AN604" s="14">
        <v>0.27216931968045799</v>
      </c>
      <c r="AO604" s="14"/>
      <c r="AP604" s="14">
        <v>0.34947635606724597</v>
      </c>
      <c r="AQ604" s="14">
        <v>0.27599582689697799</v>
      </c>
      <c r="AR604" s="14">
        <v>0.27853052227977398</v>
      </c>
      <c r="AS604" s="14"/>
      <c r="AT604" s="14">
        <v>0.329553077466396</v>
      </c>
      <c r="AU604" s="14">
        <v>0.27193587421841198</v>
      </c>
      <c r="AV604" s="14"/>
      <c r="AW604" s="14">
        <v>0.3376302701087</v>
      </c>
      <c r="AX604" s="14">
        <v>0.13507182424678199</v>
      </c>
      <c r="AY604" s="14"/>
      <c r="AZ604" s="14">
        <v>0.30836174847159598</v>
      </c>
      <c r="BA604" s="14">
        <v>0.27367844306733602</v>
      </c>
    </row>
    <row r="605" spans="2:53" x14ac:dyDescent="0.35">
      <c r="B605" t="s">
        <v>380</v>
      </c>
      <c r="C605" s="14">
        <v>0.23189153819769101</v>
      </c>
      <c r="D605" s="14">
        <v>0.24111107138039001</v>
      </c>
      <c r="E605" s="14">
        <v>0.22379767492165101</v>
      </c>
      <c r="F605" s="14"/>
      <c r="G605" s="14">
        <v>0.18628803385592799</v>
      </c>
      <c r="H605" s="14">
        <v>0.17546964333007301</v>
      </c>
      <c r="I605" s="14">
        <v>0.241521932301104</v>
      </c>
      <c r="J605" s="14">
        <v>0.232621828085909</v>
      </c>
      <c r="K605" s="14">
        <v>0.29231127964838299</v>
      </c>
      <c r="L605" s="14">
        <v>0.25896994174784699</v>
      </c>
      <c r="M605" s="14"/>
      <c r="N605" s="14">
        <v>0.28507030422685398</v>
      </c>
      <c r="O605" s="14">
        <v>0.23547515283826501</v>
      </c>
      <c r="P605" s="14">
        <v>0.189424295936336</v>
      </c>
      <c r="Q605" s="14">
        <v>0.203212179230669</v>
      </c>
      <c r="R605" s="14"/>
      <c r="S605" s="14">
        <v>0.26040148725194601</v>
      </c>
      <c r="T605" s="14">
        <v>0.254191201269721</v>
      </c>
      <c r="U605" s="14">
        <v>0.18931121286229599</v>
      </c>
      <c r="V605" s="14">
        <v>0.237677056943811</v>
      </c>
      <c r="W605" s="14">
        <v>0.25791695316220098</v>
      </c>
      <c r="X605" s="14">
        <v>0.17961479389698901</v>
      </c>
      <c r="Y605" s="14">
        <v>0.20299059353298701</v>
      </c>
      <c r="Z605" s="14">
        <v>0.216343711457505</v>
      </c>
      <c r="AA605" s="14">
        <v>0.240026171326123</v>
      </c>
      <c r="AB605" s="14">
        <v>0.22045514687184201</v>
      </c>
      <c r="AC605" s="14">
        <v>0.25287061072235001</v>
      </c>
      <c r="AD605" s="14">
        <v>0.26179135800368702</v>
      </c>
      <c r="AE605" s="14"/>
      <c r="AF605" s="14">
        <v>0.26086823060047398</v>
      </c>
      <c r="AG605" s="14">
        <v>0.21067714476687699</v>
      </c>
      <c r="AH605" s="14">
        <v>0.29994197422225999</v>
      </c>
      <c r="AI605" s="14">
        <v>0.19752101792314999</v>
      </c>
      <c r="AJ605" s="14"/>
      <c r="AK605" s="14">
        <v>0.249696384220747</v>
      </c>
      <c r="AL605" s="14">
        <v>0.22425797232623401</v>
      </c>
      <c r="AM605" s="14">
        <v>0.251179707343058</v>
      </c>
      <c r="AN605" s="14">
        <v>0.26487538118116499</v>
      </c>
      <c r="AO605" s="14"/>
      <c r="AP605" s="14">
        <v>0.25319304421917699</v>
      </c>
      <c r="AQ605" s="14">
        <v>0.20838522244237601</v>
      </c>
      <c r="AR605" s="14">
        <v>0.25880390221942301</v>
      </c>
      <c r="AS605" s="14"/>
      <c r="AT605" s="14">
        <v>0.31633371975827701</v>
      </c>
      <c r="AU605" s="14">
        <v>0.19207737989757401</v>
      </c>
      <c r="AV605" s="14"/>
      <c r="AW605" s="14">
        <v>0.28812095967897</v>
      </c>
      <c r="AX605" s="14">
        <v>6.8443157471622398E-2</v>
      </c>
      <c r="AY605" s="14"/>
      <c r="AZ605" s="14">
        <v>0.25551249190523401</v>
      </c>
      <c r="BA605" s="14">
        <v>0.21187764650458901</v>
      </c>
    </row>
    <row r="606" spans="2:53" x14ac:dyDescent="0.35">
      <c r="B606" t="s">
        <v>381</v>
      </c>
      <c r="C606" s="14">
        <v>0.216569653358273</v>
      </c>
      <c r="D606" s="14">
        <v>0.19243736145076001</v>
      </c>
      <c r="E606" s="14">
        <v>0.23903244598637299</v>
      </c>
      <c r="F606" s="14"/>
      <c r="G606" s="14">
        <v>0.17821902122403699</v>
      </c>
      <c r="H606" s="14">
        <v>0.231885337725621</v>
      </c>
      <c r="I606" s="14">
        <v>0.232820571000972</v>
      </c>
      <c r="J606" s="14">
        <v>0.254076405360741</v>
      </c>
      <c r="K606" s="14">
        <v>0.197888524193985</v>
      </c>
      <c r="L606" s="14">
        <v>0.198438240781313</v>
      </c>
      <c r="M606" s="14"/>
      <c r="N606" s="14">
        <v>0.210306575836261</v>
      </c>
      <c r="O606" s="14">
        <v>0.21820227544461801</v>
      </c>
      <c r="P606" s="14">
        <v>0.21146486208877399</v>
      </c>
      <c r="Q606" s="14">
        <v>0.22475954253702199</v>
      </c>
      <c r="R606" s="14"/>
      <c r="S606" s="14">
        <v>0.20178527087779399</v>
      </c>
      <c r="T606" s="14">
        <v>0.21882358014346301</v>
      </c>
      <c r="U606" s="14">
        <v>0.176584846492367</v>
      </c>
      <c r="V606" s="14">
        <v>0.189171548627867</v>
      </c>
      <c r="W606" s="14">
        <v>0.290389204837809</v>
      </c>
      <c r="X606" s="14">
        <v>0.207705873917293</v>
      </c>
      <c r="Y606" s="14">
        <v>0.20624935068368899</v>
      </c>
      <c r="Z606" s="14">
        <v>0.20412019596323999</v>
      </c>
      <c r="AA606" s="14">
        <v>0.25604567215952401</v>
      </c>
      <c r="AB606" s="14">
        <v>0.208700840119489</v>
      </c>
      <c r="AC606" s="14">
        <v>0.22451707653059899</v>
      </c>
      <c r="AD606" s="14">
        <v>0.228729545674767</v>
      </c>
      <c r="AE606" s="14"/>
      <c r="AF606" s="14">
        <v>0.22459861253426</v>
      </c>
      <c r="AG606" s="14">
        <v>0.22530959333405701</v>
      </c>
      <c r="AH606" s="14">
        <v>0.107487044668461</v>
      </c>
      <c r="AI606" s="14">
        <v>0.24701495252705899</v>
      </c>
      <c r="AJ606" s="14"/>
      <c r="AK606" s="14">
        <v>0.21984310989577299</v>
      </c>
      <c r="AL606" s="14">
        <v>0.22689318677537301</v>
      </c>
      <c r="AM606" s="14">
        <v>0.210808357803527</v>
      </c>
      <c r="AN606" s="14">
        <v>0.140213670780028</v>
      </c>
      <c r="AO606" s="14"/>
      <c r="AP606" s="14">
        <v>0.205984600268909</v>
      </c>
      <c r="AQ606" s="14">
        <v>0.21071020711180999</v>
      </c>
      <c r="AR606" s="14">
        <v>0.24044955745847199</v>
      </c>
      <c r="AS606" s="14"/>
      <c r="AT606" s="14">
        <v>0.20823321440121001</v>
      </c>
      <c r="AU606" s="14">
        <v>0.22089290276288001</v>
      </c>
      <c r="AV606" s="14"/>
      <c r="AW606" s="14">
        <v>0.254212678471128</v>
      </c>
      <c r="AX606" s="14">
        <v>9.4780024837653895E-2</v>
      </c>
      <c r="AY606" s="14"/>
      <c r="AZ606" s="14">
        <v>0.22267886881034599</v>
      </c>
      <c r="BA606" s="14">
        <v>0.21139335193109701</v>
      </c>
    </row>
    <row r="607" spans="2:53" x14ac:dyDescent="0.35">
      <c r="B607" t="s">
        <v>382</v>
      </c>
      <c r="C607" s="14">
        <v>0.209521254576396</v>
      </c>
      <c r="D607" s="14">
        <v>0.237181144577262</v>
      </c>
      <c r="E607" s="14">
        <v>0.18331976959444399</v>
      </c>
      <c r="F607" s="14"/>
      <c r="G607" s="14">
        <v>0.23234312480522801</v>
      </c>
      <c r="H607" s="14">
        <v>0.23704927702138101</v>
      </c>
      <c r="I607" s="14">
        <v>0.25174144365840301</v>
      </c>
      <c r="J607" s="14">
        <v>0.20984541769536899</v>
      </c>
      <c r="K607" s="14">
        <v>0.158492259062709</v>
      </c>
      <c r="L607" s="14">
        <v>0.171787467969229</v>
      </c>
      <c r="M607" s="14"/>
      <c r="N607" s="14">
        <v>0.266568708868343</v>
      </c>
      <c r="O607" s="14">
        <v>0.19811249053595401</v>
      </c>
      <c r="P607" s="14">
        <v>0.181734260483504</v>
      </c>
      <c r="Q607" s="14">
        <v>0.18056660129239899</v>
      </c>
      <c r="R607" s="14"/>
      <c r="S607" s="14">
        <v>0.28581528523845301</v>
      </c>
      <c r="T607" s="14">
        <v>0.22986776835877401</v>
      </c>
      <c r="U607" s="14">
        <v>0.19936517918580299</v>
      </c>
      <c r="V607" s="14">
        <v>0.21671400072248501</v>
      </c>
      <c r="W607" s="14">
        <v>0.207637942896224</v>
      </c>
      <c r="X607" s="14">
        <v>0.19055113234085</v>
      </c>
      <c r="Y607" s="14">
        <v>0.187841421020777</v>
      </c>
      <c r="Z607" s="14">
        <v>0.20298759583217801</v>
      </c>
      <c r="AA607" s="14">
        <v>0.19033576151175999</v>
      </c>
      <c r="AB607" s="14">
        <v>0.174565109465876</v>
      </c>
      <c r="AC607" s="14">
        <v>0.180576407190636</v>
      </c>
      <c r="AD607" s="14">
        <v>0.121455460382891</v>
      </c>
      <c r="AE607" s="14"/>
      <c r="AF607" s="14">
        <v>0.23919387340071899</v>
      </c>
      <c r="AG607" s="14">
        <v>0.18648403052016599</v>
      </c>
      <c r="AH607" s="14">
        <v>0.21768840798953201</v>
      </c>
      <c r="AI607" s="14">
        <v>0.203639540880099</v>
      </c>
      <c r="AJ607" s="14"/>
      <c r="AK607" s="14">
        <v>0.24043735528316701</v>
      </c>
      <c r="AL607" s="14">
        <v>0.21982441316934201</v>
      </c>
      <c r="AM607" s="14">
        <v>0.20286393260355001</v>
      </c>
      <c r="AN607" s="14">
        <v>0.20903512207077399</v>
      </c>
      <c r="AO607" s="14"/>
      <c r="AP607" s="14">
        <v>0.23796252346154401</v>
      </c>
      <c r="AQ607" s="14">
        <v>0.21298357256167999</v>
      </c>
      <c r="AR607" s="14">
        <v>0.226600374078858</v>
      </c>
      <c r="AS607" s="14"/>
      <c r="AT607" s="14">
        <v>0.28378478464096901</v>
      </c>
      <c r="AU607" s="14">
        <v>0.17286598117989399</v>
      </c>
      <c r="AV607" s="14"/>
      <c r="AW607" s="14">
        <v>0.26981567173203702</v>
      </c>
      <c r="AX607" s="14">
        <v>6.57625420355019E-2</v>
      </c>
      <c r="AY607" s="14"/>
      <c r="AZ607" s="14">
        <v>0.22675668367384499</v>
      </c>
      <c r="BA607" s="14">
        <v>0.19491777939451299</v>
      </c>
    </row>
    <row r="608" spans="2:53" x14ac:dyDescent="0.35">
      <c r="B608" t="s">
        <v>383</v>
      </c>
      <c r="C608" s="14">
        <v>0.17656949830061699</v>
      </c>
      <c r="D608" s="14">
        <v>0.158598312449162</v>
      </c>
      <c r="E608" s="14">
        <v>0.19382930178163499</v>
      </c>
      <c r="F608" s="14"/>
      <c r="G608" s="14">
        <v>0.155685214550979</v>
      </c>
      <c r="H608" s="14">
        <v>0.18815101327880501</v>
      </c>
      <c r="I608" s="14">
        <v>0.208075746016289</v>
      </c>
      <c r="J608" s="14">
        <v>0.17613438965751599</v>
      </c>
      <c r="K608" s="14">
        <v>0.154160164783569</v>
      </c>
      <c r="L608" s="14">
        <v>0.170853383642842</v>
      </c>
      <c r="M608" s="14"/>
      <c r="N608" s="14">
        <v>0.23369149917719101</v>
      </c>
      <c r="O608" s="14">
        <v>0.15552131654620599</v>
      </c>
      <c r="P608" s="14">
        <v>0.159606727744182</v>
      </c>
      <c r="Q608" s="14">
        <v>0.149361005854076</v>
      </c>
      <c r="R608" s="14"/>
      <c r="S608" s="14">
        <v>0.21396195371300999</v>
      </c>
      <c r="T608" s="14">
        <v>0.20516307778015599</v>
      </c>
      <c r="U608" s="14">
        <v>0.142713071569565</v>
      </c>
      <c r="V608" s="14">
        <v>0.17685466148561901</v>
      </c>
      <c r="W608" s="14">
        <v>0.11446598718148</v>
      </c>
      <c r="X608" s="14">
        <v>0.18965003173700801</v>
      </c>
      <c r="Y608" s="14">
        <v>0.14255624029470099</v>
      </c>
      <c r="Z608" s="14">
        <v>0.18684613852192999</v>
      </c>
      <c r="AA608" s="14">
        <v>0.21850376682033601</v>
      </c>
      <c r="AB608" s="14">
        <v>0.145968989163338</v>
      </c>
      <c r="AC608" s="14">
        <v>0.13160422551345799</v>
      </c>
      <c r="AD608" s="14">
        <v>0.16410477756976499</v>
      </c>
      <c r="AE608" s="14"/>
      <c r="AF608" s="14">
        <v>0.19135689524254301</v>
      </c>
      <c r="AG608" s="14">
        <v>0.17653393398386599</v>
      </c>
      <c r="AH608" s="14">
        <v>0.109091185621188</v>
      </c>
      <c r="AI608" s="14">
        <v>0.195411455898232</v>
      </c>
      <c r="AJ608" s="14"/>
      <c r="AK608" s="14">
        <v>0.20468730386654199</v>
      </c>
      <c r="AL608" s="14">
        <v>0.19023145231952199</v>
      </c>
      <c r="AM608" s="14">
        <v>0.17216343316845201</v>
      </c>
      <c r="AN608" s="14">
        <v>8.6321626774181301E-2</v>
      </c>
      <c r="AO608" s="14"/>
      <c r="AP608" s="14">
        <v>0.20655650059255001</v>
      </c>
      <c r="AQ608" s="14">
        <v>0.176247838745554</v>
      </c>
      <c r="AR608" s="14">
        <v>0.17359840933193299</v>
      </c>
      <c r="AS608" s="14"/>
      <c r="AT608" s="14">
        <v>0.24050348827462201</v>
      </c>
      <c r="AU608" s="14">
        <v>0.14491756276573001</v>
      </c>
      <c r="AV608" s="14"/>
      <c r="AW608" s="14">
        <v>0.21951906694679599</v>
      </c>
      <c r="AX608" s="14">
        <v>5.3271330895303497E-2</v>
      </c>
      <c r="AY608" s="14"/>
      <c r="AZ608" s="14">
        <v>0.18639758232029899</v>
      </c>
      <c r="BA608" s="14">
        <v>0.16824222195284499</v>
      </c>
    </row>
    <row r="609" spans="2:53" x14ac:dyDescent="0.35">
      <c r="B609" t="s">
        <v>384</v>
      </c>
      <c r="C609" s="14">
        <v>0.123032844137731</v>
      </c>
      <c r="D609" s="14">
        <v>0.12593581227231099</v>
      </c>
      <c r="E609" s="14">
        <v>0.120681711783311</v>
      </c>
      <c r="F609" s="14"/>
      <c r="G609" s="14">
        <v>0.15601908180360599</v>
      </c>
      <c r="H609" s="14">
        <v>0.107969897733027</v>
      </c>
      <c r="I609" s="14">
        <v>0.14986436240120399</v>
      </c>
      <c r="J609" s="14">
        <v>0.110252126739265</v>
      </c>
      <c r="K609" s="14">
        <v>9.7223486013062604E-2</v>
      </c>
      <c r="L609" s="14">
        <v>0.119430189662279</v>
      </c>
      <c r="M609" s="14"/>
      <c r="N609" s="14">
        <v>0.18319261004128101</v>
      </c>
      <c r="O609" s="14">
        <v>9.8144312311325296E-2</v>
      </c>
      <c r="P609" s="14">
        <v>0.108975430597114</v>
      </c>
      <c r="Q609" s="14">
        <v>9.4881655326847905E-2</v>
      </c>
      <c r="R609" s="14"/>
      <c r="S609" s="14">
        <v>0.14463578754545001</v>
      </c>
      <c r="T609" s="14">
        <v>0.142323100248928</v>
      </c>
      <c r="U609" s="14">
        <v>8.4497772405277102E-2</v>
      </c>
      <c r="V609" s="14">
        <v>0.12684099752862399</v>
      </c>
      <c r="W609" s="14">
        <v>0.13421814714456601</v>
      </c>
      <c r="X609" s="14">
        <v>0.149550147127397</v>
      </c>
      <c r="Y609" s="14">
        <v>0.105863438062568</v>
      </c>
      <c r="Z609" s="14">
        <v>7.0037596625228293E-2</v>
      </c>
      <c r="AA609" s="14">
        <v>0.105908566133024</v>
      </c>
      <c r="AB609" s="14">
        <v>0.14415835358496501</v>
      </c>
      <c r="AC609" s="14">
        <v>8.5327010553531299E-2</v>
      </c>
      <c r="AD609" s="14">
        <v>0.102781989933991</v>
      </c>
      <c r="AE609" s="14"/>
      <c r="AF609" s="14">
        <v>0.146309825945138</v>
      </c>
      <c r="AG609" s="14">
        <v>0.110430801935902</v>
      </c>
      <c r="AH609" s="14">
        <v>0.110572966622926</v>
      </c>
      <c r="AI609" s="14">
        <v>9.6476179504501602E-2</v>
      </c>
      <c r="AJ609" s="14"/>
      <c r="AK609" s="14">
        <v>0.16600207240148299</v>
      </c>
      <c r="AL609" s="14">
        <v>0.12926329405006001</v>
      </c>
      <c r="AM609" s="14">
        <v>0.10929236975377001</v>
      </c>
      <c r="AN609" s="14">
        <v>9.2456044581728902E-2</v>
      </c>
      <c r="AO609" s="14"/>
      <c r="AP609" s="14">
        <v>0.161939094552594</v>
      </c>
      <c r="AQ609" s="14">
        <v>0.136149696112145</v>
      </c>
      <c r="AR609" s="14">
        <v>0.120130256699112</v>
      </c>
      <c r="AS609" s="14"/>
      <c r="AT609" s="14">
        <v>0.17588532984307201</v>
      </c>
      <c r="AU609" s="14">
        <v>9.6798633323065097E-2</v>
      </c>
      <c r="AV609" s="14"/>
      <c r="AW609" s="14">
        <v>0.15217282610570099</v>
      </c>
      <c r="AX609" s="14">
        <v>4.8496245213868201E-2</v>
      </c>
      <c r="AY609" s="14"/>
      <c r="AZ609" s="14">
        <v>0.12201380862733099</v>
      </c>
      <c r="BA609" s="14">
        <v>0.12389626678311</v>
      </c>
    </row>
    <row r="610" spans="2:53" x14ac:dyDescent="0.35">
      <c r="B610" t="s">
        <v>385</v>
      </c>
      <c r="C610" s="14">
        <v>0.122978213353978</v>
      </c>
      <c r="D610" s="14">
        <v>0.124138869605057</v>
      </c>
      <c r="E610" s="14">
        <v>0.122329397703773</v>
      </c>
      <c r="F610" s="14"/>
      <c r="G610" s="14">
        <v>0.142754880805156</v>
      </c>
      <c r="H610" s="14">
        <v>0.15517951002764099</v>
      </c>
      <c r="I610" s="14">
        <v>0.15875747089551101</v>
      </c>
      <c r="J610" s="14">
        <v>0.115941276342281</v>
      </c>
      <c r="K610" s="14">
        <v>6.3984091337016394E-2</v>
      </c>
      <c r="L610" s="14">
        <v>0.10004886369477101</v>
      </c>
      <c r="M610" s="14"/>
      <c r="N610" s="14">
        <v>0.153964293290698</v>
      </c>
      <c r="O610" s="14">
        <v>0.108646983996024</v>
      </c>
      <c r="P610" s="14">
        <v>0.100145055730345</v>
      </c>
      <c r="Q610" s="14">
        <v>0.12136149855789501</v>
      </c>
      <c r="R610" s="14"/>
      <c r="S610" s="14">
        <v>0.15563812051918199</v>
      </c>
      <c r="T610" s="14">
        <v>0.112308783611322</v>
      </c>
      <c r="U610" s="14">
        <v>7.4902509321622499E-2</v>
      </c>
      <c r="V610" s="14">
        <v>0.131289459275579</v>
      </c>
      <c r="W610" s="14">
        <v>0.121987849958186</v>
      </c>
      <c r="X610" s="14">
        <v>0.15007914485595</v>
      </c>
      <c r="Y610" s="14">
        <v>0.132713467987151</v>
      </c>
      <c r="Z610" s="14">
        <v>0.110146608225485</v>
      </c>
      <c r="AA610" s="14">
        <v>0.12252713530472401</v>
      </c>
      <c r="AB610" s="14">
        <v>8.8601643304171293E-2</v>
      </c>
      <c r="AC610" s="14">
        <v>0.131136039220037</v>
      </c>
      <c r="AD610" s="14">
        <v>0.12307474865652</v>
      </c>
      <c r="AE610" s="14"/>
      <c r="AF610" s="14">
        <v>0.11020986127761</v>
      </c>
      <c r="AG610" s="14">
        <v>0.112713105008817</v>
      </c>
      <c r="AH610" s="14">
        <v>0.132442624067311</v>
      </c>
      <c r="AI610" s="14">
        <v>0.13459635985440899</v>
      </c>
      <c r="AJ610" s="14"/>
      <c r="AK610" s="14">
        <v>0.14483106290477099</v>
      </c>
      <c r="AL610" s="14">
        <v>0.128350826073238</v>
      </c>
      <c r="AM610" s="14">
        <v>0.11662497457026701</v>
      </c>
      <c r="AN610" s="14">
        <v>9.7036813181578196E-2</v>
      </c>
      <c r="AO610" s="14"/>
      <c r="AP610" s="14">
        <v>0.13400098512301201</v>
      </c>
      <c r="AQ610" s="14">
        <v>0.14117263942621899</v>
      </c>
      <c r="AR610" s="14">
        <v>0.115794331716564</v>
      </c>
      <c r="AS610" s="14"/>
      <c r="AT610" s="14">
        <v>0.14970732639079801</v>
      </c>
      <c r="AU610" s="14">
        <v>0.109318786804707</v>
      </c>
      <c r="AV610" s="14"/>
      <c r="AW610" s="14">
        <v>0.15439875141155601</v>
      </c>
      <c r="AX610" s="14">
        <v>3.0342522802781598E-2</v>
      </c>
      <c r="AY610" s="14"/>
      <c r="AZ610" s="14">
        <v>0.11139766060112601</v>
      </c>
      <c r="BA610" s="14">
        <v>0.13279034589576699</v>
      </c>
    </row>
    <row r="611" spans="2:53" x14ac:dyDescent="0.35">
      <c r="B611" t="s">
        <v>386</v>
      </c>
      <c r="C611" s="14">
        <v>0.119134025695857</v>
      </c>
      <c r="D611" s="14">
        <v>0.133127585625995</v>
      </c>
      <c r="E611" s="14">
        <v>0.105930129349406</v>
      </c>
      <c r="F611" s="14"/>
      <c r="G611" s="14">
        <v>0.14611034987987201</v>
      </c>
      <c r="H611" s="14">
        <v>0.14568772996875301</v>
      </c>
      <c r="I611" s="14">
        <v>0.19847477826624599</v>
      </c>
      <c r="J611" s="14">
        <v>0.111727530791997</v>
      </c>
      <c r="K611" s="14">
        <v>9.9992703630013099E-2</v>
      </c>
      <c r="L611" s="14">
        <v>3.4028055497991601E-2</v>
      </c>
      <c r="M611" s="14"/>
      <c r="N611" s="14">
        <v>0.162972761942976</v>
      </c>
      <c r="O611" s="14">
        <v>0.129407663560347</v>
      </c>
      <c r="P611" s="14">
        <v>9.0102545681902305E-2</v>
      </c>
      <c r="Q611" s="14">
        <v>8.5110209919902396E-2</v>
      </c>
      <c r="R611" s="14"/>
      <c r="S611" s="14">
        <v>0.170761794268253</v>
      </c>
      <c r="T611" s="14">
        <v>0.115490122607995</v>
      </c>
      <c r="U611" s="14">
        <v>7.6404682968894397E-2</v>
      </c>
      <c r="V611" s="14">
        <v>0.14190905619337099</v>
      </c>
      <c r="W611" s="14">
        <v>0.127440462592908</v>
      </c>
      <c r="X611" s="14">
        <v>0.127899833419133</v>
      </c>
      <c r="Y611" s="14">
        <v>0.107928520601993</v>
      </c>
      <c r="Z611" s="14">
        <v>0.114393877712817</v>
      </c>
      <c r="AA611" s="14">
        <v>0.11536581951885</v>
      </c>
      <c r="AB611" s="14">
        <v>0.108882172814402</v>
      </c>
      <c r="AC611" s="14">
        <v>5.5841404191296101E-2</v>
      </c>
      <c r="AD611" s="14">
        <v>8.0108259089220105E-2</v>
      </c>
      <c r="AE611" s="14"/>
      <c r="AF611" s="14">
        <v>0.131939854289815</v>
      </c>
      <c r="AG611" s="14">
        <v>0.116356206613095</v>
      </c>
      <c r="AH611" s="14">
        <v>0.111740033672001</v>
      </c>
      <c r="AI611" s="14">
        <v>0.11360068547668301</v>
      </c>
      <c r="AJ611" s="14"/>
      <c r="AK611" s="14">
        <v>0.14781702475653799</v>
      </c>
      <c r="AL611" s="14">
        <v>0.12574933983092401</v>
      </c>
      <c r="AM611" s="14">
        <v>9.2390240755239605E-2</v>
      </c>
      <c r="AN611" s="14">
        <v>8.3857879568073404E-2</v>
      </c>
      <c r="AO611" s="14"/>
      <c r="AP611" s="14">
        <v>0.15774091895367101</v>
      </c>
      <c r="AQ611" s="14">
        <v>0.148704412579029</v>
      </c>
      <c r="AR611" s="14">
        <v>9.7438649969426902E-2</v>
      </c>
      <c r="AS611" s="14"/>
      <c r="AT611" s="14">
        <v>0.176812009987031</v>
      </c>
      <c r="AU611" s="14">
        <v>9.1609841765014896E-2</v>
      </c>
      <c r="AV611" s="14"/>
      <c r="AW611" s="14">
        <v>0.158728108674701</v>
      </c>
      <c r="AX611" s="14">
        <v>2.0842977838795299E-2</v>
      </c>
      <c r="AY611" s="14"/>
      <c r="AZ611" s="14">
        <v>0.122797051874108</v>
      </c>
      <c r="BA611" s="14">
        <v>0.116030365695156</v>
      </c>
    </row>
    <row r="612" spans="2:53" x14ac:dyDescent="0.35">
      <c r="B612" t="s">
        <v>387</v>
      </c>
      <c r="C612" s="14">
        <v>0.111987358763062</v>
      </c>
      <c r="D612" s="14">
        <v>0.123535181554847</v>
      </c>
      <c r="E612" s="14">
        <v>0.101145154972068</v>
      </c>
      <c r="F612" s="14"/>
      <c r="G612" s="14">
        <v>0.14953103117673699</v>
      </c>
      <c r="H612" s="14">
        <v>0.142890612492832</v>
      </c>
      <c r="I612" s="14">
        <v>0.135293931742688</v>
      </c>
      <c r="J612" s="14">
        <v>0.109714518044135</v>
      </c>
      <c r="K612" s="14">
        <v>7.4042542507308198E-2</v>
      </c>
      <c r="L612" s="14">
        <v>7.0383996773393603E-2</v>
      </c>
      <c r="M612" s="14"/>
      <c r="N612" s="14">
        <v>0.13182633757767301</v>
      </c>
      <c r="O612" s="14">
        <v>9.3918633741575205E-2</v>
      </c>
      <c r="P612" s="14">
        <v>0.108141813427369</v>
      </c>
      <c r="Q612" s="14">
        <v>0.111171760134611</v>
      </c>
      <c r="R612" s="14"/>
      <c r="S612" s="14">
        <v>0.13656390597604601</v>
      </c>
      <c r="T612" s="14">
        <v>8.0530222174548902E-2</v>
      </c>
      <c r="U612" s="14">
        <v>8.0144651731209895E-2</v>
      </c>
      <c r="V612" s="14">
        <v>0.15471067961406601</v>
      </c>
      <c r="W612" s="14">
        <v>8.51121564802092E-2</v>
      </c>
      <c r="X612" s="14">
        <v>0.13571497890488701</v>
      </c>
      <c r="Y612" s="14">
        <v>7.3501015556505803E-2</v>
      </c>
      <c r="Z612" s="14">
        <v>0.122307395752068</v>
      </c>
      <c r="AA612" s="14">
        <v>9.4885609692127906E-2</v>
      </c>
      <c r="AB612" s="14">
        <v>0.12962140553693499</v>
      </c>
      <c r="AC612" s="14">
        <v>0.122596380192628</v>
      </c>
      <c r="AD612" s="14">
        <v>0.16288934709446801</v>
      </c>
      <c r="AE612" s="14"/>
      <c r="AF612" s="14">
        <v>0.110469306573308</v>
      </c>
      <c r="AG612" s="14">
        <v>0.104329468913503</v>
      </c>
      <c r="AH612" s="14">
        <v>6.7462178537039702E-2</v>
      </c>
      <c r="AI612" s="14">
        <v>0.136725302598763</v>
      </c>
      <c r="AJ612" s="14"/>
      <c r="AK612" s="14">
        <v>0.16190744902596099</v>
      </c>
      <c r="AL612" s="14">
        <v>0.11098280026969801</v>
      </c>
      <c r="AM612" s="14">
        <v>7.8581700196457493E-2</v>
      </c>
      <c r="AN612" s="14">
        <v>6.4608069770794696E-2</v>
      </c>
      <c r="AO612" s="14"/>
      <c r="AP612" s="14">
        <v>0.14911286481061301</v>
      </c>
      <c r="AQ612" s="14">
        <v>0.119928499270926</v>
      </c>
      <c r="AR612" s="14">
        <v>9.3735340849537399E-2</v>
      </c>
      <c r="AS612" s="14"/>
      <c r="AT612" s="14">
        <v>0.12097489816338799</v>
      </c>
      <c r="AU612" s="14">
        <v>0.10837522883869501</v>
      </c>
      <c r="AV612" s="14"/>
      <c r="AW612" s="14">
        <v>0.13490677553753599</v>
      </c>
      <c r="AX612" s="14">
        <v>4.6474784928002902E-2</v>
      </c>
      <c r="AY612" s="14"/>
      <c r="AZ612" s="14">
        <v>9.9408907477948893E-2</v>
      </c>
      <c r="BA612" s="14">
        <v>0.122645004716064</v>
      </c>
    </row>
    <row r="613" spans="2:53" x14ac:dyDescent="0.35">
      <c r="B613" t="s">
        <v>388</v>
      </c>
      <c r="C613" s="14">
        <v>6.7077508723763696E-2</v>
      </c>
      <c r="D613" s="14">
        <v>6.0270593301000798E-2</v>
      </c>
      <c r="E613" s="14">
        <v>7.2996513833940402E-2</v>
      </c>
      <c r="F613" s="14"/>
      <c r="G613" s="14">
        <v>2.1465366277424201E-2</v>
      </c>
      <c r="H613" s="14">
        <v>4.4699443578477403E-2</v>
      </c>
      <c r="I613" s="14">
        <v>4.91372405759175E-2</v>
      </c>
      <c r="J613" s="14">
        <v>7.8589620897548396E-2</v>
      </c>
      <c r="K613" s="14">
        <v>0.104236300498141</v>
      </c>
      <c r="L613" s="14">
        <v>9.5740011281531298E-2</v>
      </c>
      <c r="M613" s="14"/>
      <c r="N613" s="14">
        <v>3.6358776202591397E-2</v>
      </c>
      <c r="O613" s="14">
        <v>8.1867346621608203E-2</v>
      </c>
      <c r="P613" s="14">
        <v>8.1109858226579706E-2</v>
      </c>
      <c r="Q613" s="14">
        <v>7.3763093816667694E-2</v>
      </c>
      <c r="R613" s="14"/>
      <c r="S613" s="14">
        <v>6.3059089125893503E-2</v>
      </c>
      <c r="T613" s="14">
        <v>6.1465280168615501E-2</v>
      </c>
      <c r="U613" s="14">
        <v>8.5805838535540593E-2</v>
      </c>
      <c r="V613" s="14">
        <v>5.8481098808666102E-2</v>
      </c>
      <c r="W613" s="14">
        <v>8.1307447897019006E-2</v>
      </c>
      <c r="X613" s="14">
        <v>3.0608908229651201E-2</v>
      </c>
      <c r="Y613" s="14">
        <v>7.4881228124291099E-2</v>
      </c>
      <c r="Z613" s="14">
        <v>6.9325991861558897E-2</v>
      </c>
      <c r="AA613" s="14">
        <v>6.7829252978447704E-2</v>
      </c>
      <c r="AB613" s="14">
        <v>5.67201530825103E-2</v>
      </c>
      <c r="AC613" s="14">
        <v>0.119551958019539</v>
      </c>
      <c r="AD613" s="14">
        <v>7.8839049092024799E-2</v>
      </c>
      <c r="AE613" s="14"/>
      <c r="AF613" s="14">
        <v>5.3862575188251403E-2</v>
      </c>
      <c r="AG613" s="14">
        <v>6.8537262109918798E-2</v>
      </c>
      <c r="AH613" s="14">
        <v>5.4714296807141301E-2</v>
      </c>
      <c r="AI613" s="14">
        <v>7.6096193480307106E-2</v>
      </c>
      <c r="AJ613" s="14"/>
      <c r="AK613" s="14">
        <v>4.5368000048053497E-2</v>
      </c>
      <c r="AL613" s="14">
        <v>6.4536624729659098E-2</v>
      </c>
      <c r="AM613" s="14">
        <v>6.4454443548888102E-2</v>
      </c>
      <c r="AN613" s="14">
        <v>7.7894029074724105E-2</v>
      </c>
      <c r="AO613" s="14"/>
      <c r="AP613" s="14">
        <v>4.67843663121294E-2</v>
      </c>
      <c r="AQ613" s="14">
        <v>5.3363570547747E-2</v>
      </c>
      <c r="AR613" s="14">
        <v>5.1655507767585498E-2</v>
      </c>
      <c r="AS613" s="14"/>
      <c r="AT613" s="14">
        <v>7.0527206050048198E-3</v>
      </c>
      <c r="AU613" s="14">
        <v>9.7355064675921907E-2</v>
      </c>
      <c r="AV613" s="14"/>
      <c r="AW613" s="14">
        <v>3.45542762983044E-3</v>
      </c>
      <c r="AX613" s="14">
        <v>0.40420034205356598</v>
      </c>
      <c r="AY613" s="14"/>
      <c r="AZ613" s="14">
        <v>5.65778597576371E-2</v>
      </c>
      <c r="BA613" s="14">
        <v>7.5973798002572604E-2</v>
      </c>
    </row>
    <row r="614" spans="2:53" x14ac:dyDescent="0.35">
      <c r="B614" t="s">
        <v>109</v>
      </c>
      <c r="C614" s="14">
        <v>4.3767290906576002E-2</v>
      </c>
      <c r="D614" s="14">
        <v>3.5163870106662602E-2</v>
      </c>
      <c r="E614" s="14">
        <v>5.2347013102500603E-2</v>
      </c>
      <c r="F614" s="14"/>
      <c r="G614" s="14">
        <v>1.9644858015004301E-2</v>
      </c>
      <c r="H614" s="14">
        <v>4.8290842494424301E-2</v>
      </c>
      <c r="I614" s="14">
        <v>2.8230032685561401E-2</v>
      </c>
      <c r="J614" s="14">
        <v>4.4791452636867402E-2</v>
      </c>
      <c r="K614" s="14">
        <v>4.9811541720715703E-2</v>
      </c>
      <c r="L614" s="14">
        <v>6.3801808157969098E-2</v>
      </c>
      <c r="M614" s="14"/>
      <c r="N614" s="14">
        <v>2.8458801201214402E-2</v>
      </c>
      <c r="O614" s="14">
        <v>5.0510433724691703E-2</v>
      </c>
      <c r="P614" s="14">
        <v>5.0564267331063201E-2</v>
      </c>
      <c r="Q614" s="14">
        <v>4.8111193934070401E-2</v>
      </c>
      <c r="R614" s="14"/>
      <c r="S614" s="14">
        <v>3.4292250999354901E-2</v>
      </c>
      <c r="T614" s="14">
        <v>5.2172947001814601E-2</v>
      </c>
      <c r="U614" s="14">
        <v>6.8534103365990001E-2</v>
      </c>
      <c r="V614" s="14">
        <v>4.5784960358350897E-2</v>
      </c>
      <c r="W614" s="14">
        <v>3.25938679749702E-2</v>
      </c>
      <c r="X614" s="14">
        <v>2.7081038614450999E-2</v>
      </c>
      <c r="Y614" s="14">
        <v>3.8655184074401203E-2</v>
      </c>
      <c r="Z614" s="14">
        <v>6.7400653941482605E-2</v>
      </c>
      <c r="AA614" s="14">
        <v>4.5708660828929999E-2</v>
      </c>
      <c r="AB614" s="14">
        <v>5.0024609625068897E-2</v>
      </c>
      <c r="AC614" s="14">
        <v>3.8898514344504698E-2</v>
      </c>
      <c r="AD614" s="14">
        <v>2.0140468038774E-2</v>
      </c>
      <c r="AE614" s="14"/>
      <c r="AF614" s="14">
        <v>4.0734822711315198E-2</v>
      </c>
      <c r="AG614" s="14">
        <v>3.2870791380303799E-2</v>
      </c>
      <c r="AH614" s="14">
        <v>6.11811874633513E-2</v>
      </c>
      <c r="AI614" s="14">
        <v>5.2114375701659998E-2</v>
      </c>
      <c r="AJ614" s="14"/>
      <c r="AK614" s="14">
        <v>3.3381703012649297E-2</v>
      </c>
      <c r="AL614" s="14">
        <v>3.1115925991035302E-2</v>
      </c>
      <c r="AM614" s="14">
        <v>3.9241719225414001E-2</v>
      </c>
      <c r="AN614" s="14">
        <v>8.0504854810777293E-2</v>
      </c>
      <c r="AO614" s="14"/>
      <c r="AP614" s="14">
        <v>2.8433531510137802E-2</v>
      </c>
      <c r="AQ614" s="14">
        <v>2.9974624105452399E-2</v>
      </c>
      <c r="AR614" s="14">
        <v>3.2345818043823901E-2</v>
      </c>
      <c r="AS614" s="14"/>
      <c r="AT614" s="14">
        <v>1.44965950507016E-2</v>
      </c>
      <c r="AU614" s="14">
        <v>5.65610526900708E-2</v>
      </c>
      <c r="AV614" s="14"/>
      <c r="AW614" s="14">
        <v>1.4460746105898601E-2</v>
      </c>
      <c r="AX614" s="14">
        <v>5.3137029384892502E-2</v>
      </c>
      <c r="AY614" s="14"/>
      <c r="AZ614" s="14">
        <v>3.7549155914711002E-2</v>
      </c>
      <c r="BA614" s="14">
        <v>4.9035879203268601E-2</v>
      </c>
    </row>
    <row r="615" spans="2:53" x14ac:dyDescent="0.35">
      <c r="B615" t="s">
        <v>122</v>
      </c>
      <c r="C615" s="14">
        <v>7.9402448693841506E-3</v>
      </c>
      <c r="D615" s="14">
        <v>7.4158808666684303E-3</v>
      </c>
      <c r="E615" s="14">
        <v>8.4839735260555504E-3</v>
      </c>
      <c r="F615" s="14"/>
      <c r="G615" s="14">
        <v>0</v>
      </c>
      <c r="H615" s="14">
        <v>5.2934272645724601E-3</v>
      </c>
      <c r="I615" s="14">
        <v>2.6834167181622802E-3</v>
      </c>
      <c r="J615" s="14">
        <v>5.6981567092252699E-3</v>
      </c>
      <c r="K615" s="14">
        <v>3.3359294459420902E-2</v>
      </c>
      <c r="L615" s="14">
        <v>4.3065731503381197E-3</v>
      </c>
      <c r="M615" s="14"/>
      <c r="N615" s="14">
        <v>1.0363766746375101E-2</v>
      </c>
      <c r="O615" s="14">
        <v>5.2482328202675703E-3</v>
      </c>
      <c r="P615" s="14">
        <v>7.0740451790637197E-3</v>
      </c>
      <c r="Q615" s="14">
        <v>5.5434946391646096E-3</v>
      </c>
      <c r="R615" s="14"/>
      <c r="S615" s="14">
        <v>1.27442190385758E-2</v>
      </c>
      <c r="T615" s="14">
        <v>3.5182691521751298E-3</v>
      </c>
      <c r="U615" s="14">
        <v>0</v>
      </c>
      <c r="V615" s="14">
        <v>5.7591408403217898E-3</v>
      </c>
      <c r="W615" s="14">
        <v>5.9635392294284098E-3</v>
      </c>
      <c r="X615" s="14">
        <v>5.0696955294791696E-3</v>
      </c>
      <c r="Y615" s="14">
        <v>5.5793314237218197E-3</v>
      </c>
      <c r="Z615" s="14">
        <v>1.1029836824683999E-2</v>
      </c>
      <c r="AA615" s="14">
        <v>1.7703534525884301E-2</v>
      </c>
      <c r="AB615" s="14">
        <v>5.6845289489352996E-3</v>
      </c>
      <c r="AC615" s="14">
        <v>1.9143334919551398E-2</v>
      </c>
      <c r="AD615" s="14">
        <v>0</v>
      </c>
      <c r="AE615" s="14"/>
      <c r="AF615" s="14">
        <v>2.9021772229612399E-3</v>
      </c>
      <c r="AG615" s="14">
        <v>9.9443418802417603E-3</v>
      </c>
      <c r="AH615" s="14">
        <v>2.17151380099883E-2</v>
      </c>
      <c r="AI615" s="14">
        <v>6.5543091941533604E-3</v>
      </c>
      <c r="AJ615" s="14"/>
      <c r="AK615" s="14">
        <v>2.6239053470680099E-3</v>
      </c>
      <c r="AL615" s="14">
        <v>6.8200442169361096E-3</v>
      </c>
      <c r="AM615" s="14">
        <v>1.1313073030672E-2</v>
      </c>
      <c r="AN615" s="14">
        <v>2.2274893892321301E-2</v>
      </c>
      <c r="AO615" s="14"/>
      <c r="AP615" s="14">
        <v>2.7829648551661E-3</v>
      </c>
      <c r="AQ615" s="14">
        <v>1.8854823009155301E-3</v>
      </c>
      <c r="AR615" s="14">
        <v>1.19540853167704E-2</v>
      </c>
      <c r="AS615" s="14"/>
      <c r="AT615" s="14">
        <v>1.2841398618410599E-2</v>
      </c>
      <c r="AU615" s="14">
        <v>4.8817598604462102E-3</v>
      </c>
      <c r="AV615" s="14"/>
      <c r="AW615" s="14">
        <v>7.31007167385126E-3</v>
      </c>
      <c r="AX615" s="14">
        <v>3.1655617711644699E-3</v>
      </c>
      <c r="AY615" s="14"/>
      <c r="AZ615" s="14">
        <v>5.30561720600598E-3</v>
      </c>
      <c r="BA615" s="14">
        <v>1.01725490074539E-2</v>
      </c>
    </row>
    <row r="616" spans="2:53" x14ac:dyDescent="0.35">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2:53" x14ac:dyDescent="0.35">
      <c r="B617" s="6" t="s">
        <v>396</v>
      </c>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2:53" x14ac:dyDescent="0.35">
      <c r="B618" s="24" t="s">
        <v>78</v>
      </c>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2:53" x14ac:dyDescent="0.35">
      <c r="B619" t="s">
        <v>390</v>
      </c>
      <c r="C619" s="14">
        <v>0.50665661514365201</v>
      </c>
      <c r="D619" s="14">
        <v>0.52768909165026201</v>
      </c>
      <c r="E619" s="14">
        <v>0.48612986793155999</v>
      </c>
      <c r="F619" s="14"/>
      <c r="G619" s="14">
        <v>0.48511648608413699</v>
      </c>
      <c r="H619" s="14">
        <v>0.49077861996323002</v>
      </c>
      <c r="I619" s="14">
        <v>0.56727872731006901</v>
      </c>
      <c r="J619" s="14">
        <v>0.52352240333653799</v>
      </c>
      <c r="K619" s="14">
        <v>0.517525892131242</v>
      </c>
      <c r="L619" s="14">
        <v>0.46358091758125702</v>
      </c>
      <c r="M619" s="14"/>
      <c r="N619" s="14">
        <v>0.58645820909882596</v>
      </c>
      <c r="O619" s="14">
        <v>0.49896633015203701</v>
      </c>
      <c r="P619" s="14">
        <v>0.47453491488232002</v>
      </c>
      <c r="Q619" s="14">
        <v>0.451247251544243</v>
      </c>
      <c r="R619" s="14"/>
      <c r="S619" s="14">
        <v>0.56260753508179395</v>
      </c>
      <c r="T619" s="14">
        <v>0.46781229723726803</v>
      </c>
      <c r="U619" s="14">
        <v>0.53392905332293095</v>
      </c>
      <c r="V619" s="14">
        <v>0.53517506913491097</v>
      </c>
      <c r="W619" s="14">
        <v>0.50234217808160198</v>
      </c>
      <c r="X619" s="14">
        <v>0.50143808388223599</v>
      </c>
      <c r="Y619" s="14">
        <v>0.49189417801429303</v>
      </c>
      <c r="Z619" s="14">
        <v>0.45158769761486001</v>
      </c>
      <c r="AA619" s="14">
        <v>0.50738765122285501</v>
      </c>
      <c r="AB619" s="14">
        <v>0.46585878809138398</v>
      </c>
      <c r="AC619" s="14">
        <v>0.47229370638558599</v>
      </c>
      <c r="AD619" s="14">
        <v>0.57062088703100899</v>
      </c>
      <c r="AE619" s="14"/>
      <c r="AF619" s="14">
        <v>0.53694347375891804</v>
      </c>
      <c r="AG619" s="14">
        <v>0.54082451216028204</v>
      </c>
      <c r="AH619" s="14">
        <v>0.45102447234370602</v>
      </c>
      <c r="AI619" s="14">
        <v>0.45494527911774701</v>
      </c>
      <c r="AJ619" s="14"/>
      <c r="AK619" s="14">
        <v>0.53565479482462397</v>
      </c>
      <c r="AL619" s="14">
        <v>0.55475620005999904</v>
      </c>
      <c r="AM619" s="14">
        <v>0.48755274713199298</v>
      </c>
      <c r="AN619" s="14">
        <v>0.48183686414930899</v>
      </c>
      <c r="AO619" s="14"/>
      <c r="AP619" s="14">
        <v>0.54300469771826598</v>
      </c>
      <c r="AQ619" s="14">
        <v>0.54875583725732502</v>
      </c>
      <c r="AR619" s="14">
        <v>0.51557359494625599</v>
      </c>
      <c r="AS619" s="14"/>
      <c r="AT619" s="14">
        <v>0.61785029818979897</v>
      </c>
      <c r="AU619" s="14">
        <v>0.456792903466468</v>
      </c>
      <c r="AV619" s="14"/>
      <c r="AW619" s="14">
        <v>0.621873000521312</v>
      </c>
      <c r="AX619" s="14">
        <v>0.16366184308622</v>
      </c>
      <c r="AY619" s="14"/>
      <c r="AZ619" s="14">
        <v>0.53679088238127903</v>
      </c>
      <c r="BA619" s="14">
        <v>0.48112403215771199</v>
      </c>
    </row>
    <row r="620" spans="2:53" x14ac:dyDescent="0.35">
      <c r="B620" t="s">
        <v>391</v>
      </c>
      <c r="C620" s="14">
        <v>0.213544077630198</v>
      </c>
      <c r="D620" s="14">
        <v>0.220566309580882</v>
      </c>
      <c r="E620" s="14">
        <v>0.206527022719659</v>
      </c>
      <c r="F620" s="14"/>
      <c r="G620" s="14">
        <v>0.28425795218300998</v>
      </c>
      <c r="H620" s="14">
        <v>0.260678668589919</v>
      </c>
      <c r="I620" s="14">
        <v>0.23638133223010999</v>
      </c>
      <c r="J620" s="14">
        <v>0.17541740029067401</v>
      </c>
      <c r="K620" s="14">
        <v>0.17950680751262299</v>
      </c>
      <c r="L620" s="14">
        <v>0.163580572506419</v>
      </c>
      <c r="M620" s="14"/>
      <c r="N620" s="14">
        <v>0.25438893196189899</v>
      </c>
      <c r="O620" s="14">
        <v>0.23820544166958499</v>
      </c>
      <c r="P620" s="14">
        <v>0.16264916781970101</v>
      </c>
      <c r="Q620" s="14">
        <v>0.18338675468030299</v>
      </c>
      <c r="R620" s="14"/>
      <c r="S620" s="14">
        <v>0.230200591711827</v>
      </c>
      <c r="T620" s="14">
        <v>0.21441810121705501</v>
      </c>
      <c r="U620" s="14">
        <v>0.188098633722801</v>
      </c>
      <c r="V620" s="14">
        <v>0.228252512649394</v>
      </c>
      <c r="W620" s="14">
        <v>0.25608084449278801</v>
      </c>
      <c r="X620" s="14">
        <v>0.209304126113597</v>
      </c>
      <c r="Y620" s="14">
        <v>0.164575157566033</v>
      </c>
      <c r="Z620" s="14">
        <v>0.22702413540067801</v>
      </c>
      <c r="AA620" s="14">
        <v>0.210365411861482</v>
      </c>
      <c r="AB620" s="14">
        <v>0.24706890171499599</v>
      </c>
      <c r="AC620" s="14">
        <v>0.16353696249142499</v>
      </c>
      <c r="AD620" s="14">
        <v>0.17635402279176299</v>
      </c>
      <c r="AE620" s="14"/>
      <c r="AF620" s="14">
        <v>0.22759169364156501</v>
      </c>
      <c r="AG620" s="14">
        <v>0.22171014651407001</v>
      </c>
      <c r="AH620" s="14">
        <v>0.16791212603921399</v>
      </c>
      <c r="AI620" s="14">
        <v>0.18100855980498801</v>
      </c>
      <c r="AJ620" s="14"/>
      <c r="AK620" s="14">
        <v>0.24309415198720299</v>
      </c>
      <c r="AL620" s="14">
        <v>0.210958475002339</v>
      </c>
      <c r="AM620" s="14">
        <v>0.206526444628091</v>
      </c>
      <c r="AN620" s="14">
        <v>0.20570518717807301</v>
      </c>
      <c r="AO620" s="14"/>
      <c r="AP620" s="14">
        <v>0.21728623769081001</v>
      </c>
      <c r="AQ620" s="14">
        <v>0.24383326637807601</v>
      </c>
      <c r="AR620" s="14">
        <v>0.20755608976522699</v>
      </c>
      <c r="AS620" s="14"/>
      <c r="AT620" s="14">
        <v>0.27228906929727797</v>
      </c>
      <c r="AU620" s="14">
        <v>0.18393565150046901</v>
      </c>
      <c r="AV620" s="14"/>
      <c r="AW620" s="14">
        <v>0.266971466168758</v>
      </c>
      <c r="AX620" s="14">
        <v>7.3864604414908094E-2</v>
      </c>
      <c r="AY620" s="14"/>
      <c r="AZ620" s="14">
        <v>0.210271093436984</v>
      </c>
      <c r="BA620" s="14">
        <v>0.21631725740808799</v>
      </c>
    </row>
    <row r="621" spans="2:53" x14ac:dyDescent="0.35">
      <c r="B621" t="s">
        <v>392</v>
      </c>
      <c r="C621" s="14">
        <v>0.20085716048565899</v>
      </c>
      <c r="D621" s="14">
        <v>0.21459346629578699</v>
      </c>
      <c r="E621" s="14">
        <v>0.187251060975404</v>
      </c>
      <c r="F621" s="14"/>
      <c r="G621" s="14">
        <v>0.24220994311560401</v>
      </c>
      <c r="H621" s="14">
        <v>0.238935487570303</v>
      </c>
      <c r="I621" s="14">
        <v>0.23714519545051399</v>
      </c>
      <c r="J621" s="14">
        <v>0.21419505681803799</v>
      </c>
      <c r="K621" s="14">
        <v>0.16405783168799401</v>
      </c>
      <c r="L621" s="14">
        <v>0.12685949977385499</v>
      </c>
      <c r="M621" s="14"/>
      <c r="N621" s="14">
        <v>0.23218978989373801</v>
      </c>
      <c r="O621" s="14">
        <v>0.18401573661562501</v>
      </c>
      <c r="P621" s="14">
        <v>0.176126926068115</v>
      </c>
      <c r="Q621" s="14">
        <v>0.206358432219301</v>
      </c>
      <c r="R621" s="14"/>
      <c r="S621" s="14">
        <v>0.219684138803803</v>
      </c>
      <c r="T621" s="14">
        <v>0.17800111499087101</v>
      </c>
      <c r="U621" s="14">
        <v>0.195850858420614</v>
      </c>
      <c r="V621" s="14">
        <v>0.23691237779952901</v>
      </c>
      <c r="W621" s="14">
        <v>0.29710302248635601</v>
      </c>
      <c r="X621" s="14">
        <v>0.18587604462871801</v>
      </c>
      <c r="Y621" s="14">
        <v>0.206398637710309</v>
      </c>
      <c r="Z621" s="14">
        <v>0.29212560976458801</v>
      </c>
      <c r="AA621" s="14">
        <v>0.200467601922584</v>
      </c>
      <c r="AB621" s="14">
        <v>0.14116575697849501</v>
      </c>
      <c r="AC621" s="14">
        <v>9.285129128465E-2</v>
      </c>
      <c r="AD621" s="14">
        <v>0.162247914054238</v>
      </c>
      <c r="AE621" s="14"/>
      <c r="AF621" s="14">
        <v>0.191021560972713</v>
      </c>
      <c r="AG621" s="14">
        <v>0.24946147617883599</v>
      </c>
      <c r="AH621" s="14">
        <v>0.16000075331391</v>
      </c>
      <c r="AI621" s="14">
        <v>0.181114347050192</v>
      </c>
      <c r="AJ621" s="14"/>
      <c r="AK621" s="14">
        <v>0.22410224015275201</v>
      </c>
      <c r="AL621" s="14">
        <v>0.22839117265176501</v>
      </c>
      <c r="AM621" s="14">
        <v>0.213334164456391</v>
      </c>
      <c r="AN621" s="14">
        <v>0.153922086668452</v>
      </c>
      <c r="AO621" s="14"/>
      <c r="AP621" s="14">
        <v>0.206048379637844</v>
      </c>
      <c r="AQ621" s="14">
        <v>0.234722796796449</v>
      </c>
      <c r="AR621" s="14">
        <v>0.20282573387678299</v>
      </c>
      <c r="AS621" s="14"/>
      <c r="AT621" s="14">
        <v>0.267740961324752</v>
      </c>
      <c r="AU621" s="14">
        <v>0.16613298559734799</v>
      </c>
      <c r="AV621" s="14"/>
      <c r="AW621" s="14">
        <v>0.245830933213258</v>
      </c>
      <c r="AX621" s="14">
        <v>8.4784687244693693E-2</v>
      </c>
      <c r="AY621" s="14"/>
      <c r="AZ621" s="14">
        <v>0.18896036105025399</v>
      </c>
      <c r="BA621" s="14">
        <v>0.21093724693529001</v>
      </c>
    </row>
    <row r="622" spans="2:53" x14ac:dyDescent="0.35">
      <c r="B622" t="s">
        <v>393</v>
      </c>
      <c r="C622" s="14">
        <v>0.15477677571242501</v>
      </c>
      <c r="D622" s="14">
        <v>0.170390110750824</v>
      </c>
      <c r="E622" s="14">
        <v>0.13815752386458599</v>
      </c>
      <c r="F622" s="14"/>
      <c r="G622" s="14">
        <v>0.30417614384958802</v>
      </c>
      <c r="H622" s="14">
        <v>0.25568279878326</v>
      </c>
      <c r="I622" s="14">
        <v>0.157925203236919</v>
      </c>
      <c r="J622" s="14">
        <v>0.11277645398019299</v>
      </c>
      <c r="K622" s="14">
        <v>6.5298714672177502E-2</v>
      </c>
      <c r="L622" s="14">
        <v>6.5313555162883105E-2</v>
      </c>
      <c r="M622" s="14"/>
      <c r="N622" s="14">
        <v>0.20361854526401299</v>
      </c>
      <c r="O622" s="14">
        <v>0.13505056770409399</v>
      </c>
      <c r="P622" s="14">
        <v>0.13354436165543901</v>
      </c>
      <c r="Q622" s="14">
        <v>0.14218088682008201</v>
      </c>
      <c r="R622" s="14"/>
      <c r="S622" s="14">
        <v>0.234589212676209</v>
      </c>
      <c r="T622" s="14">
        <v>0.13953337126613999</v>
      </c>
      <c r="U622" s="14">
        <v>0.13417853401845001</v>
      </c>
      <c r="V622" s="14">
        <v>0.128033251042527</v>
      </c>
      <c r="W622" s="14">
        <v>0.16682446736512299</v>
      </c>
      <c r="X622" s="14">
        <v>0.18576382056455301</v>
      </c>
      <c r="Y622" s="14">
        <v>0.17023914594814599</v>
      </c>
      <c r="Z622" s="14">
        <v>0.15452388832376199</v>
      </c>
      <c r="AA622" s="14">
        <v>0.106871355642885</v>
      </c>
      <c r="AB622" s="14">
        <v>0.121607956080271</v>
      </c>
      <c r="AC622" s="14">
        <v>7.7901614288201804E-2</v>
      </c>
      <c r="AD622" s="14">
        <v>0.22500020492501799</v>
      </c>
      <c r="AE622" s="14"/>
      <c r="AF622" s="14">
        <v>0.149327186602355</v>
      </c>
      <c r="AG622" s="14">
        <v>0.15684441879946401</v>
      </c>
      <c r="AH622" s="14">
        <v>0.107654151970833</v>
      </c>
      <c r="AI622" s="14">
        <v>0.161204636261852</v>
      </c>
      <c r="AJ622" s="14"/>
      <c r="AK622" s="14">
        <v>0.174170752305841</v>
      </c>
      <c r="AL622" s="14">
        <v>0.16360607270064001</v>
      </c>
      <c r="AM622" s="14">
        <v>0.14947663118971</v>
      </c>
      <c r="AN622" s="14">
        <v>0.112316052802282</v>
      </c>
      <c r="AO622" s="14"/>
      <c r="AP622" s="14">
        <v>0.179387094310163</v>
      </c>
      <c r="AQ622" s="14">
        <v>0.202785557223951</v>
      </c>
      <c r="AR622" s="14">
        <v>0.12171098414430601</v>
      </c>
      <c r="AS622" s="14"/>
      <c r="AT622" s="14">
        <v>0.19368184989162399</v>
      </c>
      <c r="AU622" s="14">
        <v>0.13545148323709</v>
      </c>
      <c r="AV622" s="14"/>
      <c r="AW622" s="14">
        <v>0.196119831751914</v>
      </c>
      <c r="AX622" s="14">
        <v>5.6793988270852303E-2</v>
      </c>
      <c r="AY622" s="14"/>
      <c r="AZ622" s="14">
        <v>0.13638264909297301</v>
      </c>
      <c r="BA622" s="14">
        <v>0.170362008320259</v>
      </c>
    </row>
    <row r="623" spans="2:53" x14ac:dyDescent="0.35">
      <c r="B623" t="s">
        <v>394</v>
      </c>
      <c r="C623" s="14">
        <v>0.15227175036631799</v>
      </c>
      <c r="D623" s="14">
        <v>0.17798585983070001</v>
      </c>
      <c r="E623" s="14">
        <v>0.126747766336328</v>
      </c>
      <c r="F623" s="14"/>
      <c r="G623" s="14">
        <v>0.19819460036196601</v>
      </c>
      <c r="H623" s="14">
        <v>0.19358245402277099</v>
      </c>
      <c r="I623" s="14">
        <v>0.17578181698411299</v>
      </c>
      <c r="J623" s="14">
        <v>0.163841691528054</v>
      </c>
      <c r="K623" s="14">
        <v>0.107982318121152</v>
      </c>
      <c r="L623" s="14">
        <v>8.9483608860141395E-2</v>
      </c>
      <c r="M623" s="14"/>
      <c r="N623" s="14">
        <v>0.20394336152923401</v>
      </c>
      <c r="O623" s="14">
        <v>0.13211582932414501</v>
      </c>
      <c r="P623" s="14">
        <v>0.129976043632373</v>
      </c>
      <c r="Q623" s="14">
        <v>0.13797423377832099</v>
      </c>
      <c r="R623" s="14"/>
      <c r="S623" s="14">
        <v>0.187505922317316</v>
      </c>
      <c r="T623" s="14">
        <v>0.140474289216686</v>
      </c>
      <c r="U623" s="14">
        <v>0.10732882822393899</v>
      </c>
      <c r="V623" s="14">
        <v>0.21305134634217199</v>
      </c>
      <c r="W623" s="14">
        <v>0.142640333022826</v>
      </c>
      <c r="X623" s="14">
        <v>0.167341328465405</v>
      </c>
      <c r="Y623" s="14">
        <v>0.17875241213779899</v>
      </c>
      <c r="Z623" s="14">
        <v>0.221492646088946</v>
      </c>
      <c r="AA623" s="14">
        <v>0.115934531462345</v>
      </c>
      <c r="AB623" s="14">
        <v>0.14329338603177399</v>
      </c>
      <c r="AC623" s="14">
        <v>7.5820867977350104E-2</v>
      </c>
      <c r="AD623" s="14">
        <v>7.8691426852751503E-2</v>
      </c>
      <c r="AE623" s="14"/>
      <c r="AF623" s="14">
        <v>0.14358022764349501</v>
      </c>
      <c r="AG623" s="14">
        <v>0.20518555381419501</v>
      </c>
      <c r="AH623" s="14">
        <v>0.138427135899752</v>
      </c>
      <c r="AI623" s="14">
        <v>9.9006956241714197E-2</v>
      </c>
      <c r="AJ623" s="14"/>
      <c r="AK623" s="14">
        <v>0.15281074976602799</v>
      </c>
      <c r="AL623" s="14">
        <v>0.198797467303064</v>
      </c>
      <c r="AM623" s="14">
        <v>0.137796840943054</v>
      </c>
      <c r="AN623" s="14">
        <v>0.1153838351146</v>
      </c>
      <c r="AO623" s="14"/>
      <c r="AP623" s="14">
        <v>0.131497893585801</v>
      </c>
      <c r="AQ623" s="14">
        <v>0.244566105781444</v>
      </c>
      <c r="AR623" s="14">
        <v>0.13509148955220601</v>
      </c>
      <c r="AS623" s="14"/>
      <c r="AT623" s="14">
        <v>0.23126896087628501</v>
      </c>
      <c r="AU623" s="14">
        <v>0.11340141063633601</v>
      </c>
      <c r="AV623" s="14"/>
      <c r="AW623" s="14">
        <v>0.19029432433622601</v>
      </c>
      <c r="AX623" s="14">
        <v>8.0785498889568194E-2</v>
      </c>
      <c r="AY623" s="14"/>
      <c r="AZ623" s="14">
        <v>0.12842637826787001</v>
      </c>
      <c r="BA623" s="14">
        <v>0.17247579040927699</v>
      </c>
    </row>
    <row r="624" spans="2:53" x14ac:dyDescent="0.35">
      <c r="B624" t="s">
        <v>395</v>
      </c>
      <c r="C624" s="14">
        <v>0.124183866835166</v>
      </c>
      <c r="D624" s="14">
        <v>0.152986172019933</v>
      </c>
      <c r="E624" s="14">
        <v>9.6529260455343102E-2</v>
      </c>
      <c r="F624" s="14"/>
      <c r="G624" s="14">
        <v>0.16867222848945099</v>
      </c>
      <c r="H624" s="14">
        <v>0.15049442850224201</v>
      </c>
      <c r="I624" s="14">
        <v>0.13151159431067699</v>
      </c>
      <c r="J624" s="14">
        <v>0.105710311979246</v>
      </c>
      <c r="K624" s="14">
        <v>9.02920482722646E-2</v>
      </c>
      <c r="L624" s="14">
        <v>0.105139459698167</v>
      </c>
      <c r="M624" s="14"/>
      <c r="N624" s="14">
        <v>0.164358546863696</v>
      </c>
      <c r="O624" s="14">
        <v>0.116857644796834</v>
      </c>
      <c r="P624" s="14">
        <v>9.85957288138333E-2</v>
      </c>
      <c r="Q624" s="14">
        <v>0.111349241001911</v>
      </c>
      <c r="R624" s="14"/>
      <c r="S624" s="14">
        <v>0.17998535774018801</v>
      </c>
      <c r="T624" s="14">
        <v>0.12720783519718501</v>
      </c>
      <c r="U624" s="14">
        <v>0.10055251359824301</v>
      </c>
      <c r="V624" s="14">
        <v>0.11917205964817899</v>
      </c>
      <c r="W624" s="14">
        <v>0.13121701165759</v>
      </c>
      <c r="X624" s="14">
        <v>0.134734192406359</v>
      </c>
      <c r="Y624" s="14">
        <v>0.123660865050873</v>
      </c>
      <c r="Z624" s="14">
        <v>0.14812409177854099</v>
      </c>
      <c r="AA624" s="14">
        <v>9.5325721805356103E-2</v>
      </c>
      <c r="AB624" s="14">
        <v>0.108410384222317</v>
      </c>
      <c r="AC624" s="14">
        <v>7.9266892154221405E-2</v>
      </c>
      <c r="AD624" s="14">
        <v>7.7979754713285096E-2</v>
      </c>
      <c r="AE624" s="14"/>
      <c r="AF624" s="14">
        <v>0.13993763984951399</v>
      </c>
      <c r="AG624" s="14">
        <v>0.13936385134926199</v>
      </c>
      <c r="AH624" s="14">
        <v>0.14955209748951101</v>
      </c>
      <c r="AI624" s="14">
        <v>8.8284733066670701E-2</v>
      </c>
      <c r="AJ624" s="14"/>
      <c r="AK624" s="14">
        <v>0.15684331245472299</v>
      </c>
      <c r="AL624" s="14">
        <v>0.154195692952626</v>
      </c>
      <c r="AM624" s="14">
        <v>0.102772219435612</v>
      </c>
      <c r="AN624" s="14">
        <v>9.7785320271593104E-2</v>
      </c>
      <c r="AO624" s="14"/>
      <c r="AP624" s="14">
        <v>0.16060205675768699</v>
      </c>
      <c r="AQ624" s="14">
        <v>0.17023049057520701</v>
      </c>
      <c r="AR624" s="14">
        <v>9.1082483349319204E-2</v>
      </c>
      <c r="AS624" s="14"/>
      <c r="AT624" s="14">
        <v>0.18126244347395701</v>
      </c>
      <c r="AU624" s="14">
        <v>9.6531592810375905E-2</v>
      </c>
      <c r="AV624" s="14"/>
      <c r="AW624" s="14">
        <v>0.153624608339022</v>
      </c>
      <c r="AX624" s="14">
        <v>6.6007673857839594E-2</v>
      </c>
      <c r="AY624" s="14"/>
      <c r="AZ624" s="14">
        <v>0.103601259849661</v>
      </c>
      <c r="BA624" s="14">
        <v>0.14162338566534899</v>
      </c>
    </row>
    <row r="625" spans="2:53" x14ac:dyDescent="0.35">
      <c r="B625" t="s">
        <v>71</v>
      </c>
      <c r="C625" s="14">
        <v>0.122620318463887</v>
      </c>
      <c r="D625" s="14">
        <v>0.121825826646892</v>
      </c>
      <c r="E625" s="14">
        <v>0.123880599484882</v>
      </c>
      <c r="F625" s="14"/>
      <c r="G625" s="14">
        <v>0.101879766881159</v>
      </c>
      <c r="H625" s="14">
        <v>9.8748347892648206E-2</v>
      </c>
      <c r="I625" s="14">
        <v>0.112910283557607</v>
      </c>
      <c r="J625" s="14">
        <v>0.144988495372605</v>
      </c>
      <c r="K625" s="14">
        <v>0.110433355646221</v>
      </c>
      <c r="L625" s="14">
        <v>0.15378857185978601</v>
      </c>
      <c r="M625" s="14"/>
      <c r="N625" s="14">
        <v>7.8836588018482395E-2</v>
      </c>
      <c r="O625" s="14">
        <v>0.13159937056718801</v>
      </c>
      <c r="P625" s="14">
        <v>0.15381041629225201</v>
      </c>
      <c r="Q625" s="14">
        <v>0.131862253361297</v>
      </c>
      <c r="R625" s="14"/>
      <c r="S625" s="14">
        <v>8.3977574835697302E-2</v>
      </c>
      <c r="T625" s="14">
        <v>0.13980747847042899</v>
      </c>
      <c r="U625" s="14">
        <v>9.7576135773537798E-2</v>
      </c>
      <c r="V625" s="14">
        <v>8.4932603964458994E-2</v>
      </c>
      <c r="W625" s="14">
        <v>0.11213983630046299</v>
      </c>
      <c r="X625" s="14">
        <v>0.123158111514932</v>
      </c>
      <c r="Y625" s="14">
        <v>0.14458433572255899</v>
      </c>
      <c r="Z625" s="14">
        <v>9.9233554718041794E-2</v>
      </c>
      <c r="AA625" s="14">
        <v>0.13681886497743001</v>
      </c>
      <c r="AB625" s="14">
        <v>0.16024674258229399</v>
      </c>
      <c r="AC625" s="14">
        <v>0.17997422443987399</v>
      </c>
      <c r="AD625" s="14">
        <v>0.14326254896337401</v>
      </c>
      <c r="AE625" s="14"/>
      <c r="AF625" s="14">
        <v>0.112583178071313</v>
      </c>
      <c r="AG625" s="14">
        <v>8.1922300992224306E-2</v>
      </c>
      <c r="AH625" s="14">
        <v>0.147641080503052</v>
      </c>
      <c r="AI625" s="14">
        <v>0.18910757999705999</v>
      </c>
      <c r="AJ625" s="14"/>
      <c r="AK625" s="14">
        <v>0.100146121742378</v>
      </c>
      <c r="AL625" s="14">
        <v>9.2081693316519206E-2</v>
      </c>
      <c r="AM625" s="14">
        <v>0.11097828588455599</v>
      </c>
      <c r="AN625" s="14">
        <v>0.12974817414436601</v>
      </c>
      <c r="AO625" s="14"/>
      <c r="AP625" s="14">
        <v>0.124802012957756</v>
      </c>
      <c r="AQ625" s="14">
        <v>8.2730320470373195E-2</v>
      </c>
      <c r="AR625" s="14">
        <v>0.110695806721271</v>
      </c>
      <c r="AS625" s="14"/>
      <c r="AT625" s="14">
        <v>5.7500708452733001E-2</v>
      </c>
      <c r="AU625" s="14">
        <v>0.15215438845461199</v>
      </c>
      <c r="AV625" s="14"/>
      <c r="AW625" s="14">
        <v>8.2969772547212106E-2</v>
      </c>
      <c r="AX625" s="14">
        <v>9.1979622889347204E-2</v>
      </c>
      <c r="AY625" s="14"/>
      <c r="AZ625" s="14">
        <v>0.117279541045025</v>
      </c>
      <c r="BA625" s="14">
        <v>0.127145526977545</v>
      </c>
    </row>
    <row r="626" spans="2:53" x14ac:dyDescent="0.35">
      <c r="B626" t="s">
        <v>122</v>
      </c>
      <c r="C626" s="14">
        <v>6.9139625106371004E-3</v>
      </c>
      <c r="D626" s="14">
        <v>7.2365168229038502E-3</v>
      </c>
      <c r="E626" s="14">
        <v>6.6260589724632304E-3</v>
      </c>
      <c r="F626" s="14"/>
      <c r="G626" s="14">
        <v>0</v>
      </c>
      <c r="H626" s="14">
        <v>5.3354580664536598E-3</v>
      </c>
      <c r="I626" s="14">
        <v>2.60827473394709E-3</v>
      </c>
      <c r="J626" s="14">
        <v>8.9054564814317894E-3</v>
      </c>
      <c r="K626" s="14">
        <v>1.26929804542913E-2</v>
      </c>
      <c r="L626" s="14">
        <v>1.0769602542809901E-2</v>
      </c>
      <c r="M626" s="14"/>
      <c r="N626" s="14">
        <v>8.3460744039161299E-3</v>
      </c>
      <c r="O626" s="14">
        <v>6.9682959132067396E-3</v>
      </c>
      <c r="P626" s="14">
        <v>4.8133474915432696E-3</v>
      </c>
      <c r="Q626" s="14">
        <v>7.2807945786256397E-3</v>
      </c>
      <c r="R626" s="14"/>
      <c r="S626" s="14">
        <v>3.2289825462544601E-3</v>
      </c>
      <c r="T626" s="14">
        <v>7.0021914958342604E-3</v>
      </c>
      <c r="U626" s="14">
        <v>1.11360426168836E-2</v>
      </c>
      <c r="V626" s="14">
        <v>2.0720966267189E-2</v>
      </c>
      <c r="W626" s="14">
        <v>0</v>
      </c>
      <c r="X626" s="14">
        <v>5.1263669594958502E-3</v>
      </c>
      <c r="Y626" s="14">
        <v>1.12177421413364E-2</v>
      </c>
      <c r="Z626" s="14">
        <v>1.1029836824683999E-2</v>
      </c>
      <c r="AA626" s="14">
        <v>9.0750098466183104E-3</v>
      </c>
      <c r="AB626" s="14">
        <v>0</v>
      </c>
      <c r="AC626" s="14">
        <v>0</v>
      </c>
      <c r="AD626" s="14">
        <v>0</v>
      </c>
      <c r="AE626" s="14"/>
      <c r="AF626" s="14">
        <v>5.5523331713683496E-3</v>
      </c>
      <c r="AG626" s="14">
        <v>4.9566245292604104E-3</v>
      </c>
      <c r="AH626" s="14">
        <v>0</v>
      </c>
      <c r="AI626" s="14">
        <v>1.29348771242559E-2</v>
      </c>
      <c r="AJ626" s="14"/>
      <c r="AK626" s="14">
        <v>4.7647859823486604E-3</v>
      </c>
      <c r="AL626" s="14">
        <v>3.9720625132186396E-3</v>
      </c>
      <c r="AM626" s="14">
        <v>1.9837182256310801E-2</v>
      </c>
      <c r="AN626" s="14">
        <v>0</v>
      </c>
      <c r="AO626" s="14"/>
      <c r="AP626" s="14">
        <v>5.2039277097122904E-3</v>
      </c>
      <c r="AQ626" s="14">
        <v>1.8841187065695799E-3</v>
      </c>
      <c r="AR626" s="14">
        <v>1.24325559962541E-2</v>
      </c>
      <c r="AS626" s="14"/>
      <c r="AT626" s="14">
        <v>6.9700022875080498E-3</v>
      </c>
      <c r="AU626" s="14">
        <v>7.0317363914360999E-3</v>
      </c>
      <c r="AV626" s="14"/>
      <c r="AW626" s="14">
        <v>4.5843970752766101E-3</v>
      </c>
      <c r="AX626" s="14">
        <v>6.2669440416167899E-3</v>
      </c>
      <c r="AY626" s="14"/>
      <c r="AZ626" s="14">
        <v>6.8858614656534499E-3</v>
      </c>
      <c r="BA626" s="14">
        <v>6.9377723566631704E-3</v>
      </c>
    </row>
    <row r="627" spans="2:53" x14ac:dyDescent="0.35">
      <c r="B627" t="s">
        <v>351</v>
      </c>
      <c r="C627" s="14">
        <v>0.20487877320603901</v>
      </c>
      <c r="D627" s="14">
        <v>0.17292947500282699</v>
      </c>
      <c r="E627" s="14">
        <v>0.23590996422094501</v>
      </c>
      <c r="F627" s="14"/>
      <c r="G627" s="14">
        <v>0.119785288236051</v>
      </c>
      <c r="H627" s="14">
        <v>0.14401706752452101</v>
      </c>
      <c r="I627" s="14">
        <v>0.14304413181547501</v>
      </c>
      <c r="J627" s="14">
        <v>0.20218214094870399</v>
      </c>
      <c r="K627" s="14">
        <v>0.29458926429800403</v>
      </c>
      <c r="L627" s="14">
        <v>0.30288567228178098</v>
      </c>
      <c r="M627" s="14"/>
      <c r="N627" s="14">
        <v>0.16224075365617899</v>
      </c>
      <c r="O627" s="14">
        <v>0.225080092010608</v>
      </c>
      <c r="P627" s="14">
        <v>0.20471752861870601</v>
      </c>
      <c r="Q627" s="14">
        <v>0.23379304931918701</v>
      </c>
      <c r="R627" s="14"/>
      <c r="S627" s="14">
        <v>0.16657210284620999</v>
      </c>
      <c r="T627" s="14">
        <v>0.240523293994679</v>
      </c>
      <c r="U627" s="14">
        <v>0.218793458771294</v>
      </c>
      <c r="V627" s="14">
        <v>0.18454070537658601</v>
      </c>
      <c r="W627" s="14">
        <v>0.21750709323927001</v>
      </c>
      <c r="X627" s="14">
        <v>0.17884505019444799</v>
      </c>
      <c r="Y627" s="14">
        <v>0.16837898763876399</v>
      </c>
      <c r="Z627" s="14">
        <v>0.16203603082725099</v>
      </c>
      <c r="AA627" s="14">
        <v>0.203748691002203</v>
      </c>
      <c r="AB627" s="14">
        <v>0.24457291464786801</v>
      </c>
      <c r="AC627" s="14">
        <v>0.29893231412041699</v>
      </c>
      <c r="AD627" s="14">
        <v>0.183852033914645</v>
      </c>
      <c r="AE627" s="14"/>
      <c r="AF627" s="14">
        <v>0.21320492576067099</v>
      </c>
      <c r="AG627" s="14">
        <v>0.18217731220008099</v>
      </c>
      <c r="AH627" s="14">
        <v>0.20895266602119</v>
      </c>
      <c r="AI627" s="14">
        <v>0.22554568223443799</v>
      </c>
      <c r="AJ627" s="14"/>
      <c r="AK627" s="14">
        <v>0.21164704900521</v>
      </c>
      <c r="AL627" s="14">
        <v>0.16816148320220001</v>
      </c>
      <c r="AM627" s="14">
        <v>0.193740381183026</v>
      </c>
      <c r="AN627" s="14">
        <v>0.247029268879497</v>
      </c>
      <c r="AO627" s="14"/>
      <c r="AP627" s="14">
        <v>0.190401704107411</v>
      </c>
      <c r="AQ627" s="14">
        <v>0.145056428053144</v>
      </c>
      <c r="AR627" s="14">
        <v>0.19064373176739099</v>
      </c>
      <c r="AS627" s="14"/>
      <c r="AT627" s="14">
        <v>0.12487517282008299</v>
      </c>
      <c r="AU627" s="14">
        <v>0.246828972239899</v>
      </c>
      <c r="AV627" s="14"/>
      <c r="AW627" s="14">
        <v>0.111581954842499</v>
      </c>
      <c r="AX627" s="14">
        <v>0.58904552076279504</v>
      </c>
      <c r="AY627" s="14"/>
      <c r="AZ627" s="14">
        <v>0.20786746635245301</v>
      </c>
      <c r="BA627" s="14">
        <v>0.20234647151844201</v>
      </c>
    </row>
    <row r="628" spans="2:53" x14ac:dyDescent="0.35">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2:53" x14ac:dyDescent="0.35">
      <c r="B629" s="6" t="s">
        <v>407</v>
      </c>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2:53" x14ac:dyDescent="0.35">
      <c r="B630" s="24" t="s">
        <v>408</v>
      </c>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2:53" x14ac:dyDescent="0.35">
      <c r="B631" t="s">
        <v>397</v>
      </c>
      <c r="C631" s="14">
        <v>0.53480517633407398</v>
      </c>
      <c r="D631" s="14">
        <v>0.47610890795111899</v>
      </c>
      <c r="E631" s="14">
        <v>0.58932878951926204</v>
      </c>
      <c r="F631" s="14"/>
      <c r="G631" s="14">
        <v>0.35760284299950701</v>
      </c>
      <c r="H631" s="14">
        <v>0.44893370098784502</v>
      </c>
      <c r="I631" s="14">
        <v>0.502445199429574</v>
      </c>
      <c r="J631" s="14">
        <v>0.66515163482007</v>
      </c>
      <c r="K631" s="14">
        <v>0.56353284811631199</v>
      </c>
      <c r="L631" s="14">
        <v>0.57937107374577501</v>
      </c>
      <c r="M631" s="14"/>
      <c r="N631" s="14">
        <v>0.32131661428846198</v>
      </c>
      <c r="O631" s="14">
        <v>0.61653596631163798</v>
      </c>
      <c r="P631" s="14">
        <v>0.54738384269643703</v>
      </c>
      <c r="Q631" s="14">
        <v>0.55556482566105203</v>
      </c>
      <c r="R631" s="14"/>
      <c r="S631" s="14">
        <v>0.40469338041929598</v>
      </c>
      <c r="T631" s="14">
        <v>0.65415600324090695</v>
      </c>
      <c r="U631" s="14">
        <v>0.65530039388692696</v>
      </c>
      <c r="V631" s="14">
        <v>0.54823641909518095</v>
      </c>
      <c r="W631" s="14">
        <v>0.56540895763910004</v>
      </c>
      <c r="X631" s="14">
        <v>0.47399504541766102</v>
      </c>
      <c r="Y631" s="14">
        <v>0.41396756488843101</v>
      </c>
      <c r="Z631" s="14">
        <v>0.445150705081859</v>
      </c>
      <c r="AA631" s="14">
        <v>0.48036284333059398</v>
      </c>
      <c r="AB631" s="14">
        <v>0.50963152571132597</v>
      </c>
      <c r="AC631" s="14">
        <v>0.721814319830269</v>
      </c>
      <c r="AD631" s="14">
        <v>0.72215485053559103</v>
      </c>
      <c r="AE631" s="14"/>
      <c r="AF631" s="14">
        <v>0.59465825711479803</v>
      </c>
      <c r="AG631" s="14">
        <v>0.45812535679831001</v>
      </c>
      <c r="AH631" s="14">
        <v>0.42797410689406801</v>
      </c>
      <c r="AI631" s="14">
        <v>0.58031664599442701</v>
      </c>
      <c r="AJ631" s="14"/>
      <c r="AK631" s="14">
        <v>0.51194650654993701</v>
      </c>
      <c r="AL631" s="14">
        <v>0.51403083297589502</v>
      </c>
      <c r="AM631" s="14">
        <v>0.63720482108726095</v>
      </c>
      <c r="AN631" s="14">
        <v>0.60007892370624505</v>
      </c>
      <c r="AO631" s="14"/>
      <c r="AP631" s="14">
        <v>0.515201811200099</v>
      </c>
      <c r="AQ631" s="14">
        <v>0.40391515630817598</v>
      </c>
      <c r="AR631" s="14">
        <v>0.62799371917240698</v>
      </c>
      <c r="AS631" s="14"/>
      <c r="AT631" s="14">
        <v>0.34638700340046502</v>
      </c>
      <c r="AU631" s="14">
        <v>0.56419365883328099</v>
      </c>
      <c r="AV631" s="14"/>
      <c r="AW631" s="14" t="s">
        <v>80</v>
      </c>
      <c r="AX631" s="14">
        <v>0.53480517633407398</v>
      </c>
      <c r="AY631" s="14"/>
      <c r="AZ631" s="14">
        <v>0.63123263674229502</v>
      </c>
      <c r="BA631" s="14">
        <v>0.47019016355906201</v>
      </c>
    </row>
    <row r="632" spans="2:53" x14ac:dyDescent="0.35">
      <c r="B632" t="s">
        <v>398</v>
      </c>
      <c r="C632" s="14">
        <v>0.26107460296791302</v>
      </c>
      <c r="D632" s="14">
        <v>0.273130002775271</v>
      </c>
      <c r="E632" s="14">
        <v>0.245723643245368</v>
      </c>
      <c r="F632" s="14"/>
      <c r="G632" s="14">
        <v>0.26951243440502698</v>
      </c>
      <c r="H632" s="14">
        <v>0.164023744747399</v>
      </c>
      <c r="I632" s="14">
        <v>0.15783963558382599</v>
      </c>
      <c r="J632" s="14">
        <v>0.23249727218981101</v>
      </c>
      <c r="K632" s="14">
        <v>0.22255389100544001</v>
      </c>
      <c r="L632" s="14">
        <v>0.39753416644235701</v>
      </c>
      <c r="M632" s="14"/>
      <c r="N632" s="14">
        <v>0.33481799626313402</v>
      </c>
      <c r="O632" s="14">
        <v>0.309074744360673</v>
      </c>
      <c r="P632" s="14">
        <v>0.25283145174354199</v>
      </c>
      <c r="Q632" s="14">
        <v>0.19569057799987399</v>
      </c>
      <c r="R632" s="14"/>
      <c r="S632" s="14">
        <v>0.36261136968813001</v>
      </c>
      <c r="T632" s="14">
        <v>0.32124832922820301</v>
      </c>
      <c r="U632" s="14">
        <v>0.354553323055039</v>
      </c>
      <c r="V632" s="14">
        <v>0.18879692766825401</v>
      </c>
      <c r="W632" s="14">
        <v>0.37035949619152497</v>
      </c>
      <c r="X632" s="14">
        <v>0.23287330765796299</v>
      </c>
      <c r="Y632" s="14">
        <v>0.30822127295315499</v>
      </c>
      <c r="Z632" s="14">
        <v>0</v>
      </c>
      <c r="AA632" s="14">
        <v>0.12800100581607099</v>
      </c>
      <c r="AB632" s="14">
        <v>0.171954621767057</v>
      </c>
      <c r="AC632" s="14">
        <v>0.274592630544372</v>
      </c>
      <c r="AD632" s="14">
        <v>0.52246767181147402</v>
      </c>
      <c r="AE632" s="14"/>
      <c r="AF632" s="14">
        <v>0.33580384358392501</v>
      </c>
      <c r="AG632" s="14">
        <v>0.24938835113601299</v>
      </c>
      <c r="AH632" s="14">
        <v>0.38661213435298097</v>
      </c>
      <c r="AI632" s="14">
        <v>0.23743207164930399</v>
      </c>
      <c r="AJ632" s="14"/>
      <c r="AK632" s="14">
        <v>0.38246800908169198</v>
      </c>
      <c r="AL632" s="14">
        <v>0.233126450952053</v>
      </c>
      <c r="AM632" s="14">
        <v>0.128747102906907</v>
      </c>
      <c r="AN632" s="14">
        <v>0.39178356774960199</v>
      </c>
      <c r="AO632" s="14"/>
      <c r="AP632" s="14">
        <v>0.38362116182470102</v>
      </c>
      <c r="AQ632" s="14">
        <v>0.27903517728104499</v>
      </c>
      <c r="AR632" s="14">
        <v>0.12752505796491201</v>
      </c>
      <c r="AS632" s="14"/>
      <c r="AT632" s="14">
        <v>0.38719118482997</v>
      </c>
      <c r="AU632" s="14">
        <v>0.24793844568967999</v>
      </c>
      <c r="AV632" s="14"/>
      <c r="AW632" s="14" t="s">
        <v>80</v>
      </c>
      <c r="AX632" s="14">
        <v>0.26107460296791302</v>
      </c>
      <c r="AY632" s="14"/>
      <c r="AZ632" s="14">
        <v>0.27804730131095701</v>
      </c>
      <c r="BA632" s="14">
        <v>0.24970137883010601</v>
      </c>
    </row>
    <row r="633" spans="2:53" x14ac:dyDescent="0.35">
      <c r="B633" t="s">
        <v>399</v>
      </c>
      <c r="C633" s="14">
        <v>0.239558338870166</v>
      </c>
      <c r="D633" s="14">
        <v>0.28330835715570002</v>
      </c>
      <c r="E633" s="14">
        <v>0.19653011355594599</v>
      </c>
      <c r="F633" s="14"/>
      <c r="G633" s="14">
        <v>0.188418420612809</v>
      </c>
      <c r="H633" s="14">
        <v>0.28672009544926402</v>
      </c>
      <c r="I633" s="14">
        <v>0.107617019460356</v>
      </c>
      <c r="J633" s="14">
        <v>0.29377766709754599</v>
      </c>
      <c r="K633" s="14">
        <v>0.256236638922965</v>
      </c>
      <c r="L633" s="14">
        <v>0.27086908294331402</v>
      </c>
      <c r="M633" s="14"/>
      <c r="N633" s="14">
        <v>0.40562752083735898</v>
      </c>
      <c r="O633" s="14">
        <v>0.22135292060967901</v>
      </c>
      <c r="P633" s="14">
        <v>0.15638928192840801</v>
      </c>
      <c r="Q633" s="14">
        <v>0.23191380420058699</v>
      </c>
      <c r="R633" s="14"/>
      <c r="S633" s="14">
        <v>0.32927074736587097</v>
      </c>
      <c r="T633" s="14">
        <v>0.239191299256512</v>
      </c>
      <c r="U633" s="14">
        <v>0.27489364277986</v>
      </c>
      <c r="V633" s="14">
        <v>0.36477054753856197</v>
      </c>
      <c r="W633" s="14">
        <v>0.182436564932343</v>
      </c>
      <c r="X633" s="14">
        <v>0.11636595123219801</v>
      </c>
      <c r="Y633" s="14">
        <v>0.23779133890622201</v>
      </c>
      <c r="Z633" s="14">
        <v>7.01340565697888E-2</v>
      </c>
      <c r="AA633" s="14">
        <v>0.13196029271190299</v>
      </c>
      <c r="AB633" s="14">
        <v>0.27800845672420099</v>
      </c>
      <c r="AC633" s="14">
        <v>0.26657863715449698</v>
      </c>
      <c r="AD633" s="14">
        <v>0.244622522347066</v>
      </c>
      <c r="AE633" s="14"/>
      <c r="AF633" s="14">
        <v>0.169371113804168</v>
      </c>
      <c r="AG633" s="14">
        <v>0.26068454796538199</v>
      </c>
      <c r="AH633" s="14">
        <v>0.43219499811546402</v>
      </c>
      <c r="AI633" s="14">
        <v>0.225077381354019</v>
      </c>
      <c r="AJ633" s="14"/>
      <c r="AK633" s="14">
        <v>0.119246175268333</v>
      </c>
      <c r="AL633" s="14">
        <v>0.297977363259044</v>
      </c>
      <c r="AM633" s="14">
        <v>0.16044334262509199</v>
      </c>
      <c r="AN633" s="14">
        <v>0.275155405924635</v>
      </c>
      <c r="AO633" s="14"/>
      <c r="AP633" s="14">
        <v>5.2850967833896E-2</v>
      </c>
      <c r="AQ633" s="14">
        <v>0.30125109071640799</v>
      </c>
      <c r="AR633" s="14">
        <v>0.17467532969639801</v>
      </c>
      <c r="AS633" s="14"/>
      <c r="AT633" s="14">
        <v>0.166534913721399</v>
      </c>
      <c r="AU633" s="14">
        <v>0.249201630958124</v>
      </c>
      <c r="AV633" s="14"/>
      <c r="AW633" s="14" t="s">
        <v>80</v>
      </c>
      <c r="AX633" s="14">
        <v>0.239558338870166</v>
      </c>
      <c r="AY633" s="14"/>
      <c r="AZ633" s="14">
        <v>0.25146233056078798</v>
      </c>
      <c r="BA633" s="14">
        <v>0.23158160099999001</v>
      </c>
    </row>
    <row r="634" spans="2:53" x14ac:dyDescent="0.35">
      <c r="B634" t="s">
        <v>400</v>
      </c>
      <c r="C634" s="14">
        <v>0.16363314851236099</v>
      </c>
      <c r="D634" s="14">
        <v>0.144649732318093</v>
      </c>
      <c r="E634" s="14">
        <v>0.18120545128695301</v>
      </c>
      <c r="F634" s="14"/>
      <c r="G634" s="14">
        <v>0.13383903073841999</v>
      </c>
      <c r="H634" s="14">
        <v>0.27703537135357298</v>
      </c>
      <c r="I634" s="14">
        <v>0.187107676224783</v>
      </c>
      <c r="J634" s="14">
        <v>0.121864031878016</v>
      </c>
      <c r="K634" s="14">
        <v>0.21076241124335299</v>
      </c>
      <c r="L634" s="14">
        <v>0.112199237703133</v>
      </c>
      <c r="M634" s="14"/>
      <c r="N634" s="14">
        <v>0.12783805802630999</v>
      </c>
      <c r="O634" s="14">
        <v>0.117700408617204</v>
      </c>
      <c r="P634" s="14">
        <v>0.174923999103268</v>
      </c>
      <c r="Q634" s="14">
        <v>0.20893070292184401</v>
      </c>
      <c r="R634" s="14"/>
      <c r="S634" s="14">
        <v>0.20813056516817399</v>
      </c>
      <c r="T634" s="14">
        <v>0.291805350207202</v>
      </c>
      <c r="U634" s="14">
        <v>0.114881227138068</v>
      </c>
      <c r="V634" s="14">
        <v>0.15238631757837801</v>
      </c>
      <c r="W634" s="14">
        <v>0.18626963315285999</v>
      </c>
      <c r="X634" s="14">
        <v>0.11765683760220901</v>
      </c>
      <c r="Y634" s="14">
        <v>3.4694601220463597E-2</v>
      </c>
      <c r="Z634" s="14">
        <v>0</v>
      </c>
      <c r="AA634" s="14">
        <v>0.12594851826168901</v>
      </c>
      <c r="AB634" s="14">
        <v>0.179957609156877</v>
      </c>
      <c r="AC634" s="14">
        <v>0.240446132594684</v>
      </c>
      <c r="AD634" s="14">
        <v>0.244622522347066</v>
      </c>
      <c r="AE634" s="14"/>
      <c r="AF634" s="14">
        <v>0.100911865234156</v>
      </c>
      <c r="AG634" s="14">
        <v>0.185969745864315</v>
      </c>
      <c r="AH634" s="14">
        <v>9.02456432784009E-2</v>
      </c>
      <c r="AI634" s="14">
        <v>0.238601577535478</v>
      </c>
      <c r="AJ634" s="14"/>
      <c r="AK634" s="14">
        <v>0.126649292440038</v>
      </c>
      <c r="AL634" s="14">
        <v>0.13705862844939601</v>
      </c>
      <c r="AM634" s="14">
        <v>0.133271049263159</v>
      </c>
      <c r="AN634" s="14">
        <v>0.21376153908714901</v>
      </c>
      <c r="AO634" s="14"/>
      <c r="AP634" s="14">
        <v>0.147250703530106</v>
      </c>
      <c r="AQ634" s="14">
        <v>0.18092220926539901</v>
      </c>
      <c r="AR634" s="14">
        <v>0.112626016448301</v>
      </c>
      <c r="AS634" s="14"/>
      <c r="AT634" s="14">
        <v>0.15363812857902301</v>
      </c>
      <c r="AU634" s="14">
        <v>0.16732635967465501</v>
      </c>
      <c r="AV634" s="14"/>
      <c r="AW634" s="14" t="s">
        <v>80</v>
      </c>
      <c r="AX634" s="14">
        <v>0.16363314851236099</v>
      </c>
      <c r="AY634" s="14"/>
      <c r="AZ634" s="14">
        <v>0.13050134658238799</v>
      </c>
      <c r="BA634" s="14">
        <v>0.18583441561927599</v>
      </c>
    </row>
    <row r="635" spans="2:53" x14ac:dyDescent="0.35">
      <c r="B635" t="s">
        <v>401</v>
      </c>
      <c r="C635" s="14">
        <v>0.155304488505247</v>
      </c>
      <c r="D635" s="14">
        <v>0.17601280729038901</v>
      </c>
      <c r="E635" s="14">
        <v>0.138338946125284</v>
      </c>
      <c r="F635" s="14"/>
      <c r="G635" s="14">
        <v>0.225539721815469</v>
      </c>
      <c r="H635" s="14">
        <v>0.193571782871645</v>
      </c>
      <c r="I635" s="14">
        <v>0.19924216483085999</v>
      </c>
      <c r="J635" s="14">
        <v>9.8993278522148995E-2</v>
      </c>
      <c r="K635" s="14">
        <v>7.6589865383033806E-2</v>
      </c>
      <c r="L635" s="14">
        <v>0.162118147722359</v>
      </c>
      <c r="M635" s="14"/>
      <c r="N635" s="14">
        <v>0.27762461145224299</v>
      </c>
      <c r="O635" s="14">
        <v>0.119493137102913</v>
      </c>
      <c r="P635" s="14">
        <v>0.172485518291908</v>
      </c>
      <c r="Q635" s="14">
        <v>0.119846120764142</v>
      </c>
      <c r="R635" s="14"/>
      <c r="S635" s="14">
        <v>0.179710257249307</v>
      </c>
      <c r="T635" s="14">
        <v>0.21235491269508699</v>
      </c>
      <c r="U635" s="14">
        <v>0.31356487533154698</v>
      </c>
      <c r="V635" s="14">
        <v>7.7356890499742897E-2</v>
      </c>
      <c r="W635" s="14">
        <v>0.119969958882106</v>
      </c>
      <c r="X635" s="14">
        <v>0.24777892617330999</v>
      </c>
      <c r="Y635" s="14">
        <v>9.8830671114681606E-2</v>
      </c>
      <c r="Z635" s="14">
        <v>0.14625516448275599</v>
      </c>
      <c r="AA635" s="14">
        <v>0.132239938482451</v>
      </c>
      <c r="AB635" s="14">
        <v>0.107912090973049</v>
      </c>
      <c r="AC635" s="14">
        <v>0</v>
      </c>
      <c r="AD635" s="14">
        <v>0.27784514946440902</v>
      </c>
      <c r="AE635" s="14"/>
      <c r="AF635" s="14">
        <v>0.123603103285734</v>
      </c>
      <c r="AG635" s="14">
        <v>0.16665466424293601</v>
      </c>
      <c r="AH635" s="14">
        <v>0.27546505054134901</v>
      </c>
      <c r="AI635" s="14">
        <v>0.10305554219248</v>
      </c>
      <c r="AJ635" s="14"/>
      <c r="AK635" s="14">
        <v>0.192508992600983</v>
      </c>
      <c r="AL635" s="14">
        <v>0.119654691209108</v>
      </c>
      <c r="AM635" s="14">
        <v>0.22215171807671999</v>
      </c>
      <c r="AN635" s="14">
        <v>0.23583624998997799</v>
      </c>
      <c r="AO635" s="14"/>
      <c r="AP635" s="14">
        <v>0.11086958545485801</v>
      </c>
      <c r="AQ635" s="14">
        <v>0.112021792862897</v>
      </c>
      <c r="AR635" s="14">
        <v>0.190228416306092</v>
      </c>
      <c r="AS635" s="14"/>
      <c r="AT635" s="14">
        <v>0.39755426407419298</v>
      </c>
      <c r="AU635" s="14">
        <v>0.12509105459478601</v>
      </c>
      <c r="AV635" s="14"/>
      <c r="AW635" s="14" t="s">
        <v>80</v>
      </c>
      <c r="AX635" s="14">
        <v>0.155304488505247</v>
      </c>
      <c r="AY635" s="14"/>
      <c r="AZ635" s="14">
        <v>0.13703111670732601</v>
      </c>
      <c r="BA635" s="14">
        <v>0.16754928005286901</v>
      </c>
    </row>
    <row r="636" spans="2:53" x14ac:dyDescent="0.35">
      <c r="B636" t="s">
        <v>402</v>
      </c>
      <c r="C636" s="14">
        <v>0.13825071959733901</v>
      </c>
      <c r="D636" s="14">
        <v>0.187509006593608</v>
      </c>
      <c r="E636" s="14">
        <v>9.63693366860255E-2</v>
      </c>
      <c r="F636" s="14"/>
      <c r="G636" s="14">
        <v>0.24008346030392999</v>
      </c>
      <c r="H636" s="14">
        <v>2.6625473364741199E-2</v>
      </c>
      <c r="I636" s="14">
        <v>0.15938848998278499</v>
      </c>
      <c r="J636" s="14">
        <v>0.210464638139609</v>
      </c>
      <c r="K636" s="14">
        <v>0.135201821059595</v>
      </c>
      <c r="L636" s="14">
        <v>8.4005946877760501E-2</v>
      </c>
      <c r="M636" s="14"/>
      <c r="N636" s="14">
        <v>0.123190150404245</v>
      </c>
      <c r="O636" s="14">
        <v>0.18336883921149699</v>
      </c>
      <c r="P636" s="14">
        <v>0.102511708663411</v>
      </c>
      <c r="Q636" s="14">
        <v>0.13068255221604599</v>
      </c>
      <c r="R636" s="14"/>
      <c r="S636" s="14">
        <v>0.15716724163677601</v>
      </c>
      <c r="T636" s="14">
        <v>0.15300792950918299</v>
      </c>
      <c r="U636" s="14">
        <v>0.162220388587244</v>
      </c>
      <c r="V636" s="14">
        <v>0.22212605218770901</v>
      </c>
      <c r="W636" s="14">
        <v>0.175481688342736</v>
      </c>
      <c r="X636" s="14">
        <v>0.123059122137089</v>
      </c>
      <c r="Y636" s="14">
        <v>0.13976623551905001</v>
      </c>
      <c r="Z636" s="14">
        <v>0.15482482251723401</v>
      </c>
      <c r="AA636" s="14">
        <v>0.12823314923361601</v>
      </c>
      <c r="AB636" s="14">
        <v>6.59425758376255E-2</v>
      </c>
      <c r="AC636" s="14">
        <v>8.5742597146364397E-2</v>
      </c>
      <c r="AD636" s="14">
        <v>0</v>
      </c>
      <c r="AE636" s="14"/>
      <c r="AF636" s="14">
        <v>0.103669720504649</v>
      </c>
      <c r="AG636" s="14">
        <v>0.20634198267874601</v>
      </c>
      <c r="AH636" s="14">
        <v>0.136877862621891</v>
      </c>
      <c r="AI636" s="14">
        <v>4.1646187303350901E-2</v>
      </c>
      <c r="AJ636" s="14"/>
      <c r="AK636" s="14">
        <v>9.3668927375528094E-2</v>
      </c>
      <c r="AL636" s="14">
        <v>0.19361467195485799</v>
      </c>
      <c r="AM636" s="14">
        <v>0.18942171411874201</v>
      </c>
      <c r="AN636" s="14">
        <v>0.11784020163544</v>
      </c>
      <c r="AO636" s="14"/>
      <c r="AP636" s="14">
        <v>0.13439843522045899</v>
      </c>
      <c r="AQ636" s="14">
        <v>0.22187633210537699</v>
      </c>
      <c r="AR636" s="14">
        <v>0.109234636622762</v>
      </c>
      <c r="AS636" s="14"/>
      <c r="AT636" s="14">
        <v>0.17041915840089999</v>
      </c>
      <c r="AU636" s="14">
        <v>0.135931151797762</v>
      </c>
      <c r="AV636" s="14"/>
      <c r="AW636" s="14" t="s">
        <v>80</v>
      </c>
      <c r="AX636" s="14">
        <v>0.13825071959733901</v>
      </c>
      <c r="AY636" s="14"/>
      <c r="AZ636" s="14">
        <v>0.13956257770969899</v>
      </c>
      <c r="BA636" s="14">
        <v>0.137371657467835</v>
      </c>
    </row>
    <row r="637" spans="2:53" x14ac:dyDescent="0.35">
      <c r="B637" t="s">
        <v>403</v>
      </c>
      <c r="C637" s="14">
        <v>8.1337448194137699E-2</v>
      </c>
      <c r="D637" s="14">
        <v>0.115818870858277</v>
      </c>
      <c r="E637" s="14">
        <v>5.19180337960728E-2</v>
      </c>
      <c r="F637" s="14"/>
      <c r="G637" s="14">
        <v>0.106948033158769</v>
      </c>
      <c r="H637" s="14">
        <v>0.140287935846231</v>
      </c>
      <c r="I637" s="14">
        <v>0.13695245842261999</v>
      </c>
      <c r="J637" s="14">
        <v>3.6681162045319599E-2</v>
      </c>
      <c r="K637" s="14">
        <v>4.5026100445623302E-2</v>
      </c>
      <c r="L637" s="14">
        <v>6.17044996608914E-2</v>
      </c>
      <c r="M637" s="14"/>
      <c r="N637" s="14">
        <v>0.17443166488333101</v>
      </c>
      <c r="O637" s="14">
        <v>4.5812518160850302E-2</v>
      </c>
      <c r="P637" s="14">
        <v>8.8878178452923701E-2</v>
      </c>
      <c r="Q637" s="14">
        <v>6.42842690309985E-2</v>
      </c>
      <c r="R637" s="14"/>
      <c r="S637" s="14">
        <v>2.55446439176771E-2</v>
      </c>
      <c r="T637" s="14">
        <v>2.5189704102405699E-2</v>
      </c>
      <c r="U637" s="14">
        <v>3.7130585913594902E-2</v>
      </c>
      <c r="V637" s="14">
        <v>3.4016603298673002E-2</v>
      </c>
      <c r="W637" s="14">
        <v>6.2393072401833297E-2</v>
      </c>
      <c r="X637" s="14">
        <v>0.121485336455517</v>
      </c>
      <c r="Y637" s="14">
        <v>0.210532520417712</v>
      </c>
      <c r="Z637" s="14">
        <v>0.177248759923951</v>
      </c>
      <c r="AA637" s="14">
        <v>9.30348084331237E-2</v>
      </c>
      <c r="AB637" s="14">
        <v>0.14206539131097801</v>
      </c>
      <c r="AC637" s="14">
        <v>4.38174359104564E-2</v>
      </c>
      <c r="AD637" s="14">
        <v>0</v>
      </c>
      <c r="AE637" s="14"/>
      <c r="AF637" s="14">
        <v>9.2613100501053994E-2</v>
      </c>
      <c r="AG637" s="14">
        <v>6.7172946679832798E-2</v>
      </c>
      <c r="AH637" s="14">
        <v>5.5292893149882498E-2</v>
      </c>
      <c r="AI637" s="14">
        <v>3.9854869834734401E-2</v>
      </c>
      <c r="AJ637" s="14"/>
      <c r="AK637" s="14">
        <v>0.122301721012865</v>
      </c>
      <c r="AL637" s="14">
        <v>9.7823699101441605E-2</v>
      </c>
      <c r="AM637" s="14">
        <v>9.9327364455134001E-2</v>
      </c>
      <c r="AN637" s="14">
        <v>3.0463252094657899E-2</v>
      </c>
      <c r="AO637" s="14"/>
      <c r="AP637" s="14">
        <v>0.14219593426164201</v>
      </c>
      <c r="AQ637" s="14">
        <v>9.8541112616973695E-2</v>
      </c>
      <c r="AR637" s="14">
        <v>8.7662468850255207E-2</v>
      </c>
      <c r="AS637" s="14"/>
      <c r="AT637" s="14">
        <v>0.239145610139049</v>
      </c>
      <c r="AU637" s="14">
        <v>6.1370232156623197E-2</v>
      </c>
      <c r="AV637" s="14"/>
      <c r="AW637" s="14" t="s">
        <v>80</v>
      </c>
      <c r="AX637" s="14">
        <v>8.1337448194137699E-2</v>
      </c>
      <c r="AY637" s="14"/>
      <c r="AZ637" s="14">
        <v>7.5822868152860406E-2</v>
      </c>
      <c r="BA637" s="14">
        <v>8.5032709464189504E-2</v>
      </c>
    </row>
    <row r="638" spans="2:53" x14ac:dyDescent="0.35">
      <c r="B638" t="s">
        <v>404</v>
      </c>
      <c r="C638" s="14">
        <v>6.3802950995233795E-2</v>
      </c>
      <c r="D638" s="14">
        <v>6.4691934206216398E-2</v>
      </c>
      <c r="E638" s="14">
        <v>6.3451793319781E-2</v>
      </c>
      <c r="F638" s="14"/>
      <c r="G638" s="14">
        <v>0.108931602550077</v>
      </c>
      <c r="H638" s="14">
        <v>6.2100552056412399E-2</v>
      </c>
      <c r="I638" s="14">
        <v>8.7374643857541998E-2</v>
      </c>
      <c r="J638" s="14">
        <v>9.6858985104486095E-2</v>
      </c>
      <c r="K638" s="14">
        <v>3.97818562014867E-2</v>
      </c>
      <c r="L638" s="14">
        <v>2.3425308232810998E-2</v>
      </c>
      <c r="M638" s="14"/>
      <c r="N638" s="14">
        <v>2.0445069445339501E-2</v>
      </c>
      <c r="O638" s="14">
        <v>4.53873632758919E-2</v>
      </c>
      <c r="P638" s="14">
        <v>7.2093362061155297E-2</v>
      </c>
      <c r="Q638" s="14">
        <v>9.2361747830212601E-2</v>
      </c>
      <c r="R638" s="14"/>
      <c r="S638" s="14">
        <v>5.18517554287653E-2</v>
      </c>
      <c r="T638" s="14">
        <v>0.106012811143679</v>
      </c>
      <c r="U638" s="14">
        <v>0</v>
      </c>
      <c r="V638" s="14">
        <v>4.06246741274136E-2</v>
      </c>
      <c r="W638" s="14">
        <v>0.124816107928578</v>
      </c>
      <c r="X638" s="14">
        <v>0.12731409717917899</v>
      </c>
      <c r="Y638" s="14">
        <v>0.107264009725793</v>
      </c>
      <c r="Z638" s="14">
        <v>7.1318732037625898E-2</v>
      </c>
      <c r="AA638" s="14">
        <v>2.9979125850297099E-2</v>
      </c>
      <c r="AB638" s="14">
        <v>3.9064635040037501E-2</v>
      </c>
      <c r="AC638" s="14">
        <v>4.2446021827585403E-2</v>
      </c>
      <c r="AD638" s="14">
        <v>0</v>
      </c>
      <c r="AE638" s="14"/>
      <c r="AF638" s="14">
        <v>4.4463439744366402E-2</v>
      </c>
      <c r="AG638" s="14">
        <v>8.8089503618081502E-2</v>
      </c>
      <c r="AH638" s="14">
        <v>4.6377541239704403E-2</v>
      </c>
      <c r="AI638" s="14">
        <v>2.0101183619201001E-2</v>
      </c>
      <c r="AJ638" s="14"/>
      <c r="AK638" s="14">
        <v>9.36276591210147E-2</v>
      </c>
      <c r="AL638" s="14">
        <v>6.9058327028480193E-2</v>
      </c>
      <c r="AM638" s="14">
        <v>6.3328709343543593E-2</v>
      </c>
      <c r="AN638" s="14">
        <v>6.3119124899410697E-2</v>
      </c>
      <c r="AO638" s="14"/>
      <c r="AP638" s="14">
        <v>0.108857605201179</v>
      </c>
      <c r="AQ638" s="14">
        <v>8.3936069496365506E-2</v>
      </c>
      <c r="AR638" s="14">
        <v>4.2050530799204698E-2</v>
      </c>
      <c r="AS638" s="14"/>
      <c r="AT638" s="14">
        <v>8.42347660211194E-2</v>
      </c>
      <c r="AU638" s="14">
        <v>5.82898819635988E-2</v>
      </c>
      <c r="AV638" s="14"/>
      <c r="AW638" s="14" t="s">
        <v>80</v>
      </c>
      <c r="AX638" s="14">
        <v>6.3802950995233795E-2</v>
      </c>
      <c r="AY638" s="14"/>
      <c r="AZ638" s="14">
        <v>6.2541633478538999E-2</v>
      </c>
      <c r="BA638" s="14">
        <v>6.4648146410622206E-2</v>
      </c>
    </row>
    <row r="639" spans="2:53" x14ac:dyDescent="0.35">
      <c r="B639" t="s">
        <v>405</v>
      </c>
      <c r="C639" s="14">
        <v>5.5253891617018602E-2</v>
      </c>
      <c r="D639" s="14">
        <v>3.5170016369974098E-2</v>
      </c>
      <c r="E639" s="14">
        <v>7.3066828293423605E-2</v>
      </c>
      <c r="F639" s="14"/>
      <c r="G639" s="14">
        <v>5.4769814313771398E-2</v>
      </c>
      <c r="H639" s="14">
        <v>0.14219576649788801</v>
      </c>
      <c r="I639" s="14">
        <v>2.12064111536421E-2</v>
      </c>
      <c r="J639" s="14">
        <v>4.3856211755210497E-2</v>
      </c>
      <c r="K639" s="14">
        <v>0</v>
      </c>
      <c r="L639" s="14">
        <v>7.4856013319624604E-2</v>
      </c>
      <c r="M639" s="14"/>
      <c r="N639" s="14">
        <v>0</v>
      </c>
      <c r="O639" s="14">
        <v>5.6819018059202801E-2</v>
      </c>
      <c r="P639" s="14">
        <v>8.5865019741229495E-2</v>
      </c>
      <c r="Q639" s="14">
        <v>5.95822890007498E-2</v>
      </c>
      <c r="R639" s="14"/>
      <c r="S639" s="14">
        <v>5.0079712254694903E-2</v>
      </c>
      <c r="T639" s="14">
        <v>0.110458522568185</v>
      </c>
      <c r="U639" s="14">
        <v>0.116084679120686</v>
      </c>
      <c r="V639" s="14">
        <v>8.1858928648679205E-2</v>
      </c>
      <c r="W639" s="14">
        <v>0</v>
      </c>
      <c r="X639" s="14">
        <v>7.7177518511084203E-2</v>
      </c>
      <c r="Y639" s="14">
        <v>0</v>
      </c>
      <c r="Z639" s="14">
        <v>0</v>
      </c>
      <c r="AA639" s="14">
        <v>3.51325313439729E-2</v>
      </c>
      <c r="AB639" s="14">
        <v>0</v>
      </c>
      <c r="AC639" s="14">
        <v>5.03193287998943E-2</v>
      </c>
      <c r="AD639" s="14">
        <v>0.244622522347066</v>
      </c>
      <c r="AE639" s="14"/>
      <c r="AF639" s="14">
        <v>4.8841489009040097E-2</v>
      </c>
      <c r="AG639" s="14">
        <v>2.2572816902652001E-2</v>
      </c>
      <c r="AH639" s="14">
        <v>9.4207264982183195E-2</v>
      </c>
      <c r="AI639" s="14">
        <v>8.7985784274659098E-2</v>
      </c>
      <c r="AJ639" s="14"/>
      <c r="AK639" s="14">
        <v>4.88471570935596E-2</v>
      </c>
      <c r="AL639" s="14">
        <v>4.8997840110633399E-2</v>
      </c>
      <c r="AM639" s="14">
        <v>6.8081904797621495E-2</v>
      </c>
      <c r="AN639" s="14">
        <v>6.7902129813645601E-2</v>
      </c>
      <c r="AO639" s="14"/>
      <c r="AP639" s="14">
        <v>5.62777381266358E-2</v>
      </c>
      <c r="AQ639" s="14">
        <v>2.6322708968733999E-2</v>
      </c>
      <c r="AR639" s="14">
        <v>6.9340148860959405E-2</v>
      </c>
      <c r="AS639" s="14"/>
      <c r="AT639" s="14">
        <v>5.8404943864711303E-2</v>
      </c>
      <c r="AU639" s="14">
        <v>5.5626845191489999E-2</v>
      </c>
      <c r="AV639" s="14"/>
      <c r="AW639" s="14" t="s">
        <v>80</v>
      </c>
      <c r="AX639" s="14">
        <v>5.5253891617018602E-2</v>
      </c>
      <c r="AY639" s="14"/>
      <c r="AZ639" s="14">
        <v>6.9775316108730903E-2</v>
      </c>
      <c r="BA639" s="14">
        <v>4.5523239942992302E-2</v>
      </c>
    </row>
    <row r="640" spans="2:53" x14ac:dyDescent="0.35">
      <c r="B640" t="s">
        <v>109</v>
      </c>
      <c r="C640" s="14">
        <v>5.28044282728556E-2</v>
      </c>
      <c r="D640" s="14">
        <v>4.7945617849481599E-2</v>
      </c>
      <c r="E640" s="14">
        <v>5.7374162840819198E-2</v>
      </c>
      <c r="F640" s="14"/>
      <c r="G640" s="14">
        <v>6.9251755625095501E-2</v>
      </c>
      <c r="H640" s="14">
        <v>0.110700495331349</v>
      </c>
      <c r="I640" s="14">
        <v>4.6124584138912399E-2</v>
      </c>
      <c r="J640" s="14">
        <v>6.2457271960344E-2</v>
      </c>
      <c r="K640" s="14">
        <v>3.9218372091918703E-2</v>
      </c>
      <c r="L640" s="14">
        <v>2.43136311732658E-2</v>
      </c>
      <c r="M640" s="14"/>
      <c r="N640" s="14">
        <v>4.3717091027689101E-2</v>
      </c>
      <c r="O640" s="14">
        <v>3.7371941780325497E-2</v>
      </c>
      <c r="P640" s="14">
        <v>7.7241426656963999E-2</v>
      </c>
      <c r="Q640" s="14">
        <v>5.4203287652613903E-2</v>
      </c>
      <c r="R640" s="14"/>
      <c r="S640" s="14">
        <v>2.8680846835124299E-2</v>
      </c>
      <c r="T640" s="14">
        <v>0</v>
      </c>
      <c r="U640" s="14">
        <v>0</v>
      </c>
      <c r="V640" s="14">
        <v>7.1866258131741995E-2</v>
      </c>
      <c r="W640" s="14">
        <v>0</v>
      </c>
      <c r="X640" s="14">
        <v>3.9283539857981102E-2</v>
      </c>
      <c r="Y640" s="14">
        <v>0.13549702089725499</v>
      </c>
      <c r="Z640" s="14">
        <v>0</v>
      </c>
      <c r="AA640" s="14">
        <v>9.8397764707976801E-2</v>
      </c>
      <c r="AB640" s="14">
        <v>0.150859678182652</v>
      </c>
      <c r="AC640" s="14">
        <v>0</v>
      </c>
      <c r="AD640" s="14">
        <v>0</v>
      </c>
      <c r="AE640" s="14"/>
      <c r="AF640" s="14">
        <v>2.8817385333395101E-2</v>
      </c>
      <c r="AG640" s="14">
        <v>2.1212482375847701E-2</v>
      </c>
      <c r="AH640" s="14">
        <v>0.10198702665911399</v>
      </c>
      <c r="AI640" s="14">
        <v>0.109707035512524</v>
      </c>
      <c r="AJ640" s="14"/>
      <c r="AK640" s="14">
        <v>2.30685332211206E-2</v>
      </c>
      <c r="AL640" s="14">
        <v>1.8834128934284902E-2</v>
      </c>
      <c r="AM640" s="14">
        <v>2.9683370894322499E-2</v>
      </c>
      <c r="AN640" s="14">
        <v>6.3955073121655007E-2</v>
      </c>
      <c r="AO640" s="14"/>
      <c r="AP640" s="14">
        <v>5.7051004026343402E-2</v>
      </c>
      <c r="AQ640" s="14">
        <v>2.67815551743311E-2</v>
      </c>
      <c r="AR640" s="14">
        <v>4.0993833718211303E-2</v>
      </c>
      <c r="AS640" s="14"/>
      <c r="AT640" s="14">
        <v>0</v>
      </c>
      <c r="AU640" s="14">
        <v>6.0637067811139797E-2</v>
      </c>
      <c r="AV640" s="14"/>
      <c r="AW640" s="14" t="s">
        <v>80</v>
      </c>
      <c r="AX640" s="14">
        <v>5.28044282728556E-2</v>
      </c>
      <c r="AY640" s="14"/>
      <c r="AZ640" s="14">
        <v>5.5452524582443298E-2</v>
      </c>
      <c r="BA640" s="14">
        <v>5.1029967179002197E-2</v>
      </c>
    </row>
    <row r="641" spans="2:53" x14ac:dyDescent="0.35">
      <c r="B641" t="s">
        <v>406</v>
      </c>
      <c r="C641" s="14">
        <v>5.2470011194437199E-2</v>
      </c>
      <c r="D641" s="14">
        <v>5.5412673602925802E-2</v>
      </c>
      <c r="E641" s="14">
        <v>5.0259876456762102E-2</v>
      </c>
      <c r="F641" s="14"/>
      <c r="G641" s="14">
        <v>0.108874495198048</v>
      </c>
      <c r="H641" s="14">
        <v>7.7655932357476504E-2</v>
      </c>
      <c r="I641" s="14">
        <v>4.4952550409158798E-2</v>
      </c>
      <c r="J641" s="14">
        <v>5.6115433057254797E-2</v>
      </c>
      <c r="K641" s="14">
        <v>3.8630795265280203E-2</v>
      </c>
      <c r="L641" s="14">
        <v>2.35133845612195E-2</v>
      </c>
      <c r="M641" s="14"/>
      <c r="N641" s="14">
        <v>6.2026359715140797E-2</v>
      </c>
      <c r="O641" s="14">
        <v>9.1973872830332495E-2</v>
      </c>
      <c r="P641" s="14">
        <v>1.91738567241755E-2</v>
      </c>
      <c r="Q641" s="14">
        <v>3.7116312278265701E-2</v>
      </c>
      <c r="R641" s="14"/>
      <c r="S641" s="14">
        <v>2.5635328397712001E-2</v>
      </c>
      <c r="T641" s="14">
        <v>0</v>
      </c>
      <c r="U641" s="14">
        <v>4.1939807943753897E-2</v>
      </c>
      <c r="V641" s="14">
        <v>0.108261549175401</v>
      </c>
      <c r="W641" s="14">
        <v>0</v>
      </c>
      <c r="X641" s="14">
        <v>0.15950594695255901</v>
      </c>
      <c r="Y641" s="14">
        <v>6.8560525358560401E-2</v>
      </c>
      <c r="Z641" s="14">
        <v>0.14495586053533399</v>
      </c>
      <c r="AA641" s="14">
        <v>3.1103587837450999E-2</v>
      </c>
      <c r="AB641" s="14">
        <v>0</v>
      </c>
      <c r="AC641" s="14">
        <v>9.8589607466287102E-2</v>
      </c>
      <c r="AD641" s="14">
        <v>0</v>
      </c>
      <c r="AE641" s="14"/>
      <c r="AF641" s="14">
        <v>2.9371015708620801E-2</v>
      </c>
      <c r="AG641" s="14">
        <v>7.6387850908660196E-2</v>
      </c>
      <c r="AH641" s="14">
        <v>4.5730570552191797E-2</v>
      </c>
      <c r="AI641" s="14">
        <v>8.1384281303251094E-2</v>
      </c>
      <c r="AJ641" s="14"/>
      <c r="AK641" s="14">
        <v>2.2658485719645901E-2</v>
      </c>
      <c r="AL641" s="14">
        <v>5.6591188848888599E-2</v>
      </c>
      <c r="AM641" s="14">
        <v>7.2087684067488195E-2</v>
      </c>
      <c r="AN641" s="14">
        <v>3.0395181961789398E-2</v>
      </c>
      <c r="AO641" s="14"/>
      <c r="AP641" s="14">
        <v>2.63442290032877E-2</v>
      </c>
      <c r="AQ641" s="14">
        <v>6.5702060859648997E-2</v>
      </c>
      <c r="AR641" s="14">
        <v>6.9395983694332197E-2</v>
      </c>
      <c r="AS641" s="14"/>
      <c r="AT641" s="14">
        <v>5.4988412739691898E-2</v>
      </c>
      <c r="AU641" s="14">
        <v>4.9322344129594901E-2</v>
      </c>
      <c r="AV641" s="14"/>
      <c r="AW641" s="14" t="s">
        <v>80</v>
      </c>
      <c r="AX641" s="14">
        <v>5.2470011194437199E-2</v>
      </c>
      <c r="AY641" s="14"/>
      <c r="AZ641" s="14">
        <v>3.9546349417316398E-2</v>
      </c>
      <c r="BA641" s="14">
        <v>6.1130019114311901E-2</v>
      </c>
    </row>
    <row r="642" spans="2:53" x14ac:dyDescent="0.35">
      <c r="B642" t="s">
        <v>122</v>
      </c>
      <c r="C642" s="14">
        <v>1.29035170189838E-2</v>
      </c>
      <c r="D642" s="14">
        <v>6.7525713703636596E-3</v>
      </c>
      <c r="E642" s="14">
        <v>1.83324311339793E-2</v>
      </c>
      <c r="F642" s="14"/>
      <c r="G642" s="14">
        <v>0</v>
      </c>
      <c r="H642" s="14">
        <v>0</v>
      </c>
      <c r="I642" s="14">
        <v>2.21645496192747E-2</v>
      </c>
      <c r="J642" s="14">
        <v>0</v>
      </c>
      <c r="K642" s="14">
        <v>0</v>
      </c>
      <c r="L642" s="14">
        <v>3.5834647789282401E-2</v>
      </c>
      <c r="M642" s="14"/>
      <c r="N642" s="14">
        <v>0</v>
      </c>
      <c r="O642" s="14">
        <v>2.28763687936583E-2</v>
      </c>
      <c r="P642" s="14">
        <v>0</v>
      </c>
      <c r="Q642" s="14">
        <v>1.8455537827575301E-2</v>
      </c>
      <c r="R642" s="14"/>
      <c r="S642" s="14">
        <v>0</v>
      </c>
      <c r="T642" s="14">
        <v>5.1947368678052802E-2</v>
      </c>
      <c r="U642" s="14">
        <v>0</v>
      </c>
      <c r="V642" s="14">
        <v>0</v>
      </c>
      <c r="W642" s="14">
        <v>6.3356571328932201E-2</v>
      </c>
      <c r="X642" s="14">
        <v>0</v>
      </c>
      <c r="Y642" s="14">
        <v>0</v>
      </c>
      <c r="Z642" s="14">
        <v>7.4191475343361193E-2</v>
      </c>
      <c r="AA642" s="14">
        <v>0</v>
      </c>
      <c r="AB642" s="14">
        <v>0</v>
      </c>
      <c r="AC642" s="14">
        <v>0</v>
      </c>
      <c r="AD642" s="14">
        <v>0</v>
      </c>
      <c r="AE642" s="14"/>
      <c r="AF642" s="14">
        <v>1.4482650923826199E-2</v>
      </c>
      <c r="AG642" s="14">
        <v>1.0784189133854601E-2</v>
      </c>
      <c r="AH642" s="14">
        <v>4.8238196918129597E-2</v>
      </c>
      <c r="AI642" s="14">
        <v>2.0101183619201001E-2</v>
      </c>
      <c r="AJ642" s="14"/>
      <c r="AK642" s="14">
        <v>2.2341979823300499E-2</v>
      </c>
      <c r="AL642" s="14">
        <v>0</v>
      </c>
      <c r="AM642" s="14">
        <v>0</v>
      </c>
      <c r="AN642" s="14">
        <v>3.0249704420420701E-2</v>
      </c>
      <c r="AO642" s="14"/>
      <c r="AP642" s="14">
        <v>0</v>
      </c>
      <c r="AQ642" s="14">
        <v>0</v>
      </c>
      <c r="AR642" s="14">
        <v>2.0589745611596599E-2</v>
      </c>
      <c r="AS642" s="14"/>
      <c r="AT642" s="14">
        <v>0</v>
      </c>
      <c r="AU642" s="14">
        <v>1.48175344772085E-2</v>
      </c>
      <c r="AV642" s="14"/>
      <c r="AW642" s="14" t="s">
        <v>80</v>
      </c>
      <c r="AX642" s="14">
        <v>1.29035170189838E-2</v>
      </c>
      <c r="AY642" s="14"/>
      <c r="AZ642" s="14">
        <v>8.0635455025456701E-3</v>
      </c>
      <c r="BA642" s="14">
        <v>1.6146730311560401E-2</v>
      </c>
    </row>
    <row r="643" spans="2:53" x14ac:dyDescent="0.35">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2:53" x14ac:dyDescent="0.35">
      <c r="B644" s="6" t="s">
        <v>411</v>
      </c>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2:53" x14ac:dyDescent="0.35">
      <c r="B645" s="24" t="s">
        <v>412</v>
      </c>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2:53" x14ac:dyDescent="0.35">
      <c r="B646" t="s">
        <v>409</v>
      </c>
      <c r="C646" s="14">
        <v>0.49784812849595</v>
      </c>
      <c r="D646" s="14">
        <v>0.45811780087688198</v>
      </c>
      <c r="E646" s="14">
        <v>0.52573334953457695</v>
      </c>
      <c r="F646" s="14"/>
      <c r="G646" s="14">
        <v>0.70455059649612395</v>
      </c>
      <c r="H646" s="14">
        <v>0.443214582343952</v>
      </c>
      <c r="I646" s="14">
        <v>0.46628028042210101</v>
      </c>
      <c r="J646" s="14">
        <v>0.37238737613193301</v>
      </c>
      <c r="K646" s="14">
        <v>0.610732165752639</v>
      </c>
      <c r="L646" s="14">
        <v>0.49342922018490898</v>
      </c>
      <c r="M646" s="14"/>
      <c r="N646" s="14">
        <v>0.58398960600358696</v>
      </c>
      <c r="O646" s="14">
        <v>0.39661146744730003</v>
      </c>
      <c r="P646" s="14">
        <v>0.55829168760520598</v>
      </c>
      <c r="Q646" s="14">
        <v>0.52918267983596101</v>
      </c>
      <c r="R646" s="14"/>
      <c r="S646" s="14">
        <v>0.67853921213539403</v>
      </c>
      <c r="T646" s="14">
        <v>0.44704960058971499</v>
      </c>
      <c r="U646" s="14">
        <v>0.40777612091397297</v>
      </c>
      <c r="V646" s="14">
        <v>0.393340457364933</v>
      </c>
      <c r="W646" s="14">
        <v>0.78050852549771499</v>
      </c>
      <c r="X646" s="14">
        <v>0.67667014690973604</v>
      </c>
      <c r="Y646" s="14">
        <v>0.49672912030835797</v>
      </c>
      <c r="Z646" s="14">
        <v>0.50904925267784495</v>
      </c>
      <c r="AA646" s="14">
        <v>0.73274570157893404</v>
      </c>
      <c r="AB646" s="14">
        <v>0.51148803729869197</v>
      </c>
      <c r="AC646" s="14">
        <v>0.17813682711390599</v>
      </c>
      <c r="AD646" s="14">
        <v>0</v>
      </c>
      <c r="AE646" s="14"/>
      <c r="AF646" s="14">
        <v>0.62839745280427395</v>
      </c>
      <c r="AG646" s="14">
        <v>0.51107637823776997</v>
      </c>
      <c r="AH646" s="14">
        <v>0.31231150934273</v>
      </c>
      <c r="AI646" s="14">
        <v>0.52388676400647805</v>
      </c>
      <c r="AJ646" s="14"/>
      <c r="AK646" s="14">
        <v>0.61737643797560204</v>
      </c>
      <c r="AL646" s="14">
        <v>0.37198967038937197</v>
      </c>
      <c r="AM646" s="14">
        <v>0.54731612828878495</v>
      </c>
      <c r="AN646" s="14">
        <v>0.59661692364234398</v>
      </c>
      <c r="AO646" s="14"/>
      <c r="AP646" s="14">
        <v>0.55200375052672401</v>
      </c>
      <c r="AQ646" s="14">
        <v>0.42385253961880198</v>
      </c>
      <c r="AR646" s="14">
        <v>0.54848244336533203</v>
      </c>
      <c r="AS646" s="14"/>
      <c r="AT646" s="14">
        <v>0.68784819332728797</v>
      </c>
      <c r="AU646" s="14">
        <v>0.47906901096028098</v>
      </c>
      <c r="AV646" s="14"/>
      <c r="AW646" s="14" t="s">
        <v>80</v>
      </c>
      <c r="AX646" s="14">
        <v>0.49784812849595</v>
      </c>
      <c r="AY646" s="14"/>
      <c r="AZ646" s="14">
        <v>0.57203936568189695</v>
      </c>
      <c r="BA646" s="14">
        <v>0.431105819909465</v>
      </c>
    </row>
    <row r="647" spans="2:53" x14ac:dyDescent="0.35">
      <c r="B647" t="s">
        <v>410</v>
      </c>
      <c r="C647" s="14">
        <v>0.41924700077190802</v>
      </c>
      <c r="D647" s="14">
        <v>0.433310811807048</v>
      </c>
      <c r="E647" s="14">
        <v>0.40937614133373501</v>
      </c>
      <c r="F647" s="14"/>
      <c r="G647" s="14">
        <v>0.295449403503875</v>
      </c>
      <c r="H647" s="14">
        <v>0.490613749864801</v>
      </c>
      <c r="I647" s="14">
        <v>0.480686061663056</v>
      </c>
      <c r="J647" s="14">
        <v>0.57262569227520799</v>
      </c>
      <c r="K647" s="14">
        <v>0.24838596640807101</v>
      </c>
      <c r="L647" s="14">
        <v>0.392450639841876</v>
      </c>
      <c r="M647" s="14"/>
      <c r="N647" s="14">
        <v>0.25725335996736398</v>
      </c>
      <c r="O647" s="14">
        <v>0.48838205488542302</v>
      </c>
      <c r="P647" s="14">
        <v>0.37939694317858302</v>
      </c>
      <c r="Q647" s="14">
        <v>0.42308440347162202</v>
      </c>
      <c r="R647" s="14"/>
      <c r="S647" s="14">
        <v>0.258942880554834</v>
      </c>
      <c r="T647" s="14">
        <v>0.51319368105906704</v>
      </c>
      <c r="U647" s="14">
        <v>0.47852757212367403</v>
      </c>
      <c r="V647" s="14">
        <v>0.54042738195484497</v>
      </c>
      <c r="W647" s="14">
        <v>0.21949147450228501</v>
      </c>
      <c r="X647" s="14">
        <v>0.24539839164020499</v>
      </c>
      <c r="Y647" s="14">
        <v>0.42131056330907402</v>
      </c>
      <c r="Z647" s="14">
        <v>0.49095074732215499</v>
      </c>
      <c r="AA647" s="14">
        <v>0.26725429842106602</v>
      </c>
      <c r="AB647" s="14">
        <v>0.35295913585561001</v>
      </c>
      <c r="AC647" s="14">
        <v>0.62419715285147903</v>
      </c>
      <c r="AD647" s="14">
        <v>0.66846923568740002</v>
      </c>
      <c r="AE647" s="14"/>
      <c r="AF647" s="14">
        <v>0.23409109641957701</v>
      </c>
      <c r="AG647" s="14">
        <v>0.46590991633658102</v>
      </c>
      <c r="AH647" s="14">
        <v>0.55849167183297499</v>
      </c>
      <c r="AI647" s="14">
        <v>0.40045935358441798</v>
      </c>
      <c r="AJ647" s="14"/>
      <c r="AK647" s="14">
        <v>0.228646428505517</v>
      </c>
      <c r="AL647" s="14">
        <v>0.56989510175360603</v>
      </c>
      <c r="AM647" s="14">
        <v>0.34773974887407899</v>
      </c>
      <c r="AN647" s="14">
        <v>0.354895565532241</v>
      </c>
      <c r="AO647" s="14"/>
      <c r="AP647" s="14">
        <v>0.27010358350498997</v>
      </c>
      <c r="AQ647" s="14">
        <v>0.50443555091146097</v>
      </c>
      <c r="AR647" s="14">
        <v>0.34816243726157903</v>
      </c>
      <c r="AS647" s="14"/>
      <c r="AT647" s="14">
        <v>0.31215180667271197</v>
      </c>
      <c r="AU647" s="14">
        <v>0.43068762103919001</v>
      </c>
      <c r="AV647" s="14"/>
      <c r="AW647" s="14" t="s">
        <v>80</v>
      </c>
      <c r="AX647" s="14">
        <v>0.41924700077190802</v>
      </c>
      <c r="AY647" s="14"/>
      <c r="AZ647" s="14">
        <v>0.37587200455311698</v>
      </c>
      <c r="BA647" s="14">
        <v>0.45826707231103703</v>
      </c>
    </row>
    <row r="648" spans="2:53" x14ac:dyDescent="0.35">
      <c r="B648" t="s">
        <v>71</v>
      </c>
      <c r="C648" s="14">
        <v>8.2904870732142394E-2</v>
      </c>
      <c r="D648" s="14">
        <v>0.10857138731606999</v>
      </c>
      <c r="E648" s="14">
        <v>6.4890509131688298E-2</v>
      </c>
      <c r="F648" s="14"/>
      <c r="G648" s="14">
        <v>0</v>
      </c>
      <c r="H648" s="14">
        <v>6.6171667791246294E-2</v>
      </c>
      <c r="I648" s="14">
        <v>5.3033657914842602E-2</v>
      </c>
      <c r="J648" s="14">
        <v>5.4986931592858501E-2</v>
      </c>
      <c r="K648" s="14">
        <v>0.14088186783929099</v>
      </c>
      <c r="L648" s="14">
        <v>0.114120139973215</v>
      </c>
      <c r="M648" s="14"/>
      <c r="N648" s="14">
        <v>0.158757034029049</v>
      </c>
      <c r="O648" s="14">
        <v>0.11500647766727599</v>
      </c>
      <c r="P648" s="14">
        <v>6.2311369216210603E-2</v>
      </c>
      <c r="Q648" s="14">
        <v>4.7732916692416798E-2</v>
      </c>
      <c r="R648" s="14"/>
      <c r="S648" s="14">
        <v>6.2517907309771997E-2</v>
      </c>
      <c r="T648" s="14">
        <v>3.9756718351217399E-2</v>
      </c>
      <c r="U648" s="14">
        <v>0.113696306962353</v>
      </c>
      <c r="V648" s="14">
        <v>6.6232160680221794E-2</v>
      </c>
      <c r="W648" s="14">
        <v>0</v>
      </c>
      <c r="X648" s="14">
        <v>7.79314614500589E-2</v>
      </c>
      <c r="Y648" s="14">
        <v>8.1960316382567594E-2</v>
      </c>
      <c r="Z648" s="14">
        <v>0</v>
      </c>
      <c r="AA648" s="14">
        <v>0</v>
      </c>
      <c r="AB648" s="14">
        <v>0.135552826845698</v>
      </c>
      <c r="AC648" s="14">
        <v>0.197666020034615</v>
      </c>
      <c r="AD648" s="14">
        <v>0.33153076431259998</v>
      </c>
      <c r="AE648" s="14"/>
      <c r="AF648" s="14">
        <v>0.13751145077614901</v>
      </c>
      <c r="AG648" s="14">
        <v>2.3013705425648599E-2</v>
      </c>
      <c r="AH648" s="14">
        <v>0.12919681882429501</v>
      </c>
      <c r="AI648" s="14">
        <v>7.5653882409104298E-2</v>
      </c>
      <c r="AJ648" s="14"/>
      <c r="AK648" s="14">
        <v>0.15397713351888101</v>
      </c>
      <c r="AL648" s="14">
        <v>5.8115227857021397E-2</v>
      </c>
      <c r="AM648" s="14">
        <v>0.104944122837136</v>
      </c>
      <c r="AN648" s="14">
        <v>4.8487510825414797E-2</v>
      </c>
      <c r="AO648" s="14"/>
      <c r="AP648" s="14">
        <v>0.17789266596828701</v>
      </c>
      <c r="AQ648" s="14">
        <v>7.1711909469737198E-2</v>
      </c>
      <c r="AR648" s="14">
        <v>0.10335511937309</v>
      </c>
      <c r="AS648" s="14"/>
      <c r="AT648" s="14">
        <v>0</v>
      </c>
      <c r="AU648" s="14">
        <v>9.0243368000528595E-2</v>
      </c>
      <c r="AV648" s="14"/>
      <c r="AW648" s="14" t="s">
        <v>80</v>
      </c>
      <c r="AX648" s="14">
        <v>8.2904870732142394E-2</v>
      </c>
      <c r="AY648" s="14"/>
      <c r="AZ648" s="14">
        <v>5.2088629764985898E-2</v>
      </c>
      <c r="BA648" s="14">
        <v>0.110627107779498</v>
      </c>
    </row>
    <row r="649" spans="2:53" x14ac:dyDescent="0.35">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2:53" x14ac:dyDescent="0.35">
      <c r="B650" s="6" t="s">
        <v>427</v>
      </c>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2:53" x14ac:dyDescent="0.35">
      <c r="B651" s="24" t="s">
        <v>78</v>
      </c>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2:53" x14ac:dyDescent="0.35">
      <c r="B652" t="s">
        <v>413</v>
      </c>
      <c r="C652" s="14">
        <v>2.6143088158599798E-2</v>
      </c>
      <c r="D652" s="14">
        <v>2.6322001824487101E-2</v>
      </c>
      <c r="E652" s="14">
        <v>2.6071434665049398E-2</v>
      </c>
      <c r="F652" s="14"/>
      <c r="G652" s="14">
        <v>6.3629650234304502E-2</v>
      </c>
      <c r="H652" s="14">
        <v>2.8363044427871398E-2</v>
      </c>
      <c r="I652" s="14">
        <v>3.6048018555613501E-2</v>
      </c>
      <c r="J652" s="14">
        <v>1.8398734118752199E-2</v>
      </c>
      <c r="K652" s="14">
        <v>1.25956533700165E-2</v>
      </c>
      <c r="L652" s="14">
        <v>6.8452877560248697E-3</v>
      </c>
      <c r="M652" s="14"/>
      <c r="N652" s="14">
        <v>1.5398087305069001E-2</v>
      </c>
      <c r="O652" s="14">
        <v>3.3343171570333001E-2</v>
      </c>
      <c r="P652" s="14">
        <v>2.2259686234043698E-2</v>
      </c>
      <c r="Q652" s="14">
        <v>3.4154661447558299E-2</v>
      </c>
      <c r="R652" s="14"/>
      <c r="S652" s="14">
        <v>3.04274568502798E-2</v>
      </c>
      <c r="T652" s="14">
        <v>2.8815411354110001E-2</v>
      </c>
      <c r="U652" s="14">
        <v>3.56510926479882E-2</v>
      </c>
      <c r="V652" s="14">
        <v>1.54714494151205E-2</v>
      </c>
      <c r="W652" s="14">
        <v>4.6917289902625899E-2</v>
      </c>
      <c r="X652" s="14">
        <v>2.6376027311536199E-2</v>
      </c>
      <c r="Y652" s="14">
        <v>1.18454388718409E-2</v>
      </c>
      <c r="Z652" s="14">
        <v>3.4212119303330603E-2</v>
      </c>
      <c r="AA652" s="14">
        <v>1.29219604147543E-2</v>
      </c>
      <c r="AB652" s="14">
        <v>2.77133943129791E-2</v>
      </c>
      <c r="AC652" s="14">
        <v>3.9871328368920697E-2</v>
      </c>
      <c r="AD652" s="14">
        <v>0</v>
      </c>
      <c r="AE652" s="14"/>
      <c r="AF652" s="14">
        <v>1.5374038988207699E-2</v>
      </c>
      <c r="AG652" s="14">
        <v>2.58061696863747E-2</v>
      </c>
      <c r="AH652" s="14">
        <v>1.9690421267411402E-2</v>
      </c>
      <c r="AI652" s="14">
        <v>3.8242736679950602E-2</v>
      </c>
      <c r="AJ652" s="14"/>
      <c r="AK652" s="14">
        <v>1.79393341193806E-2</v>
      </c>
      <c r="AL652" s="14">
        <v>2.49596124923732E-2</v>
      </c>
      <c r="AM652" s="14">
        <v>4.8128271693182803E-2</v>
      </c>
      <c r="AN652" s="14">
        <v>1.00989226946335E-2</v>
      </c>
      <c r="AO652" s="14"/>
      <c r="AP652" s="14">
        <v>1.7864594807932298E-2</v>
      </c>
      <c r="AQ652" s="14">
        <v>3.2961570460801198E-2</v>
      </c>
      <c r="AR652" s="14">
        <v>3.5146928248116702E-2</v>
      </c>
      <c r="AS652" s="14"/>
      <c r="AT652" s="14">
        <v>1.1166189708830199E-2</v>
      </c>
      <c r="AU652" s="14">
        <v>3.1259438737529302E-2</v>
      </c>
      <c r="AV652" s="14"/>
      <c r="AW652" s="14">
        <v>2.30826288577556E-2</v>
      </c>
      <c r="AX652" s="14">
        <v>3.8790792085491903E-2</v>
      </c>
      <c r="AY652" s="14"/>
      <c r="AZ652" s="14">
        <v>1.8082010374502602E-2</v>
      </c>
      <c r="BA652" s="14">
        <v>3.2973190774188997E-2</v>
      </c>
    </row>
    <row r="653" spans="2:53" x14ac:dyDescent="0.35">
      <c r="B653" t="s">
        <v>414</v>
      </c>
      <c r="C653" s="14">
        <v>6.77870187780443E-2</v>
      </c>
      <c r="D653" s="14">
        <v>6.1769109584522197E-2</v>
      </c>
      <c r="E653" s="14">
        <v>7.3935055783518194E-2</v>
      </c>
      <c r="F653" s="14"/>
      <c r="G653" s="14">
        <v>0.108199508581027</v>
      </c>
      <c r="H653" s="14">
        <v>0.114817566624036</v>
      </c>
      <c r="I653" s="14">
        <v>7.8029913256998207E-2</v>
      </c>
      <c r="J653" s="14">
        <v>6.3939573247974404E-2</v>
      </c>
      <c r="K653" s="14">
        <v>4.0759149349281702E-2</v>
      </c>
      <c r="L653" s="14">
        <v>1.5655888511182499E-2</v>
      </c>
      <c r="M653" s="14"/>
      <c r="N653" s="14">
        <v>4.2295916781571102E-2</v>
      </c>
      <c r="O653" s="14">
        <v>6.1151867565630597E-2</v>
      </c>
      <c r="P653" s="14">
        <v>8.1985004928361596E-2</v>
      </c>
      <c r="Q653" s="14">
        <v>9.1008157227288999E-2</v>
      </c>
      <c r="R653" s="14"/>
      <c r="S653" s="14">
        <v>0.11233683645729001</v>
      </c>
      <c r="T653" s="14">
        <v>2.6053244180899899E-2</v>
      </c>
      <c r="U653" s="14">
        <v>6.20902418081659E-2</v>
      </c>
      <c r="V653" s="14">
        <v>0.102650633032132</v>
      </c>
      <c r="W653" s="14">
        <v>1.9375917497488401E-2</v>
      </c>
      <c r="X653" s="14">
        <v>7.2333771742712397E-2</v>
      </c>
      <c r="Y653" s="14">
        <v>6.4169600384084702E-2</v>
      </c>
      <c r="Z653" s="14">
        <v>9.5342991002498698E-2</v>
      </c>
      <c r="AA653" s="14">
        <v>6.2523921688966103E-2</v>
      </c>
      <c r="AB653" s="14">
        <v>8.6347630854933105E-2</v>
      </c>
      <c r="AC653" s="14">
        <v>4.8079910628823802E-2</v>
      </c>
      <c r="AD653" s="14">
        <v>1.9644788993009699E-2</v>
      </c>
      <c r="AE653" s="14"/>
      <c r="AF653" s="14">
        <v>5.8510243506619902E-2</v>
      </c>
      <c r="AG653" s="14">
        <v>6.7604861925900497E-2</v>
      </c>
      <c r="AH653" s="14">
        <v>5.5063924429821803E-2</v>
      </c>
      <c r="AI653" s="14">
        <v>5.7184473442097698E-2</v>
      </c>
      <c r="AJ653" s="14"/>
      <c r="AK653" s="14">
        <v>6.1391668316152698E-2</v>
      </c>
      <c r="AL653" s="14">
        <v>7.4828692698149901E-2</v>
      </c>
      <c r="AM653" s="14">
        <v>6.3006240999336993E-2</v>
      </c>
      <c r="AN653" s="14">
        <v>6.1598784249679697E-2</v>
      </c>
      <c r="AO653" s="14"/>
      <c r="AP653" s="14">
        <v>4.4898182664696203E-2</v>
      </c>
      <c r="AQ653" s="14">
        <v>7.0454698943383395E-2</v>
      </c>
      <c r="AR653" s="14">
        <v>8.8203407746700394E-2</v>
      </c>
      <c r="AS653" s="14"/>
      <c r="AT653" s="14">
        <v>5.2325936700947102E-2</v>
      </c>
      <c r="AU653" s="14">
        <v>7.6346110392973093E-2</v>
      </c>
      <c r="AV653" s="14"/>
      <c r="AW653" s="14">
        <v>7.6958663553424497E-2</v>
      </c>
      <c r="AX653" s="14">
        <v>4.3001539049384897E-2</v>
      </c>
      <c r="AY653" s="14"/>
      <c r="AZ653" s="14">
        <v>6.5675739355770202E-2</v>
      </c>
      <c r="BA653" s="14">
        <v>6.9575893106085404E-2</v>
      </c>
    </row>
    <row r="654" spans="2:53" x14ac:dyDescent="0.35">
      <c r="B654" t="s">
        <v>415</v>
      </c>
      <c r="C654" s="14">
        <v>0.115468736489325</v>
      </c>
      <c r="D654" s="14">
        <v>0.110082904194019</v>
      </c>
      <c r="E654" s="14">
        <v>0.120189390864228</v>
      </c>
      <c r="F654" s="14"/>
      <c r="G654" s="14">
        <v>0.120862845138742</v>
      </c>
      <c r="H654" s="14">
        <v>0.18834187105508701</v>
      </c>
      <c r="I654" s="14">
        <v>0.13050693388877699</v>
      </c>
      <c r="J654" s="14">
        <v>0.120554718150625</v>
      </c>
      <c r="K654" s="14">
        <v>8.3382911212553604E-2</v>
      </c>
      <c r="L654" s="14">
        <v>5.7752536792338799E-2</v>
      </c>
      <c r="M654" s="14"/>
      <c r="N654" s="14">
        <v>0.10277557586875199</v>
      </c>
      <c r="O654" s="14">
        <v>0.114601575229193</v>
      </c>
      <c r="P654" s="14">
        <v>0.118221197773314</v>
      </c>
      <c r="Q654" s="14">
        <v>0.12801017317260899</v>
      </c>
      <c r="R654" s="14"/>
      <c r="S654" s="14">
        <v>0.102858587851794</v>
      </c>
      <c r="T654" s="14">
        <v>0.133104476841303</v>
      </c>
      <c r="U654" s="14">
        <v>9.2086436350518899E-2</v>
      </c>
      <c r="V654" s="14">
        <v>9.4702669865933203E-2</v>
      </c>
      <c r="W654" s="14">
        <v>0.170936498812366</v>
      </c>
      <c r="X654" s="14">
        <v>0.120290998362623</v>
      </c>
      <c r="Y654" s="14">
        <v>0.142091076690878</v>
      </c>
      <c r="Z654" s="14">
        <v>7.2678616361372003E-2</v>
      </c>
      <c r="AA654" s="14">
        <v>0.114592414812125</v>
      </c>
      <c r="AB654" s="14">
        <v>0.104800714480205</v>
      </c>
      <c r="AC654" s="14">
        <v>7.8168877909803494E-2</v>
      </c>
      <c r="AD654" s="14">
        <v>0.16234294974539601</v>
      </c>
      <c r="AE654" s="14"/>
      <c r="AF654" s="14">
        <v>9.3925384253696495E-2</v>
      </c>
      <c r="AG654" s="14">
        <v>0.138454140860684</v>
      </c>
      <c r="AH654" s="14">
        <v>0.118216999819326</v>
      </c>
      <c r="AI654" s="14">
        <v>0.12086095331987901</v>
      </c>
      <c r="AJ654" s="14"/>
      <c r="AK654" s="14">
        <v>6.7568333180616003E-2</v>
      </c>
      <c r="AL654" s="14">
        <v>0.122776985323812</v>
      </c>
      <c r="AM654" s="14">
        <v>0.114179105075933</v>
      </c>
      <c r="AN654" s="14">
        <v>0.12002488800149801</v>
      </c>
      <c r="AO654" s="14"/>
      <c r="AP654" s="14">
        <v>8.82573089728588E-2</v>
      </c>
      <c r="AQ654" s="14">
        <v>0.121290359890803</v>
      </c>
      <c r="AR654" s="14">
        <v>0.10969219365133499</v>
      </c>
      <c r="AS654" s="14"/>
      <c r="AT654" s="14">
        <v>0.112991371271476</v>
      </c>
      <c r="AU654" s="14">
        <v>0.11613675983136</v>
      </c>
      <c r="AV654" s="14"/>
      <c r="AW654" s="14">
        <v>0.118601900050942</v>
      </c>
      <c r="AX654" s="14">
        <v>0.103896268277777</v>
      </c>
      <c r="AY654" s="14"/>
      <c r="AZ654" s="14">
        <v>0.10738867527580399</v>
      </c>
      <c r="BA654" s="14">
        <v>0.122314923650237</v>
      </c>
    </row>
    <row r="655" spans="2:53" x14ac:dyDescent="0.35">
      <c r="B655" t="s">
        <v>416</v>
      </c>
      <c r="C655" s="14">
        <v>0.100453217220772</v>
      </c>
      <c r="D655" s="14">
        <v>0.10500133473126599</v>
      </c>
      <c r="E655" s="14">
        <v>9.6405384813518596E-2</v>
      </c>
      <c r="F655" s="14"/>
      <c r="G655" s="14">
        <v>0.109833005704308</v>
      </c>
      <c r="H655" s="14">
        <v>0.105637713718297</v>
      </c>
      <c r="I655" s="14">
        <v>0.11042594288249</v>
      </c>
      <c r="J655" s="14">
        <v>0.12603410167038201</v>
      </c>
      <c r="K655" s="14">
        <v>9.4386106325609204E-2</v>
      </c>
      <c r="L655" s="14">
        <v>6.5194636977922105E-2</v>
      </c>
      <c r="M655" s="14"/>
      <c r="N655" s="14">
        <v>0.100845709057664</v>
      </c>
      <c r="O655" s="14">
        <v>9.8812405445514104E-2</v>
      </c>
      <c r="P655" s="14">
        <v>0.101728027148292</v>
      </c>
      <c r="Q655" s="14">
        <v>0.102424592096829</v>
      </c>
      <c r="R655" s="14"/>
      <c r="S655" s="14">
        <v>8.0105281320201005E-2</v>
      </c>
      <c r="T655" s="14">
        <v>0.119768328909108</v>
      </c>
      <c r="U655" s="14">
        <v>0.127494562180721</v>
      </c>
      <c r="V655" s="14">
        <v>0.104229805047982</v>
      </c>
      <c r="W655" s="14">
        <v>9.7786329241034003E-2</v>
      </c>
      <c r="X655" s="14">
        <v>9.1687941533801803E-2</v>
      </c>
      <c r="Y655" s="14">
        <v>0.10467217511287299</v>
      </c>
      <c r="Z655" s="14">
        <v>8.1034529030853994E-2</v>
      </c>
      <c r="AA655" s="14">
        <v>0.117061435564697</v>
      </c>
      <c r="AB655" s="14">
        <v>4.9093287799530101E-2</v>
      </c>
      <c r="AC655" s="14">
        <v>0.10220894162420199</v>
      </c>
      <c r="AD655" s="14">
        <v>0.16620655611318999</v>
      </c>
      <c r="AE655" s="14"/>
      <c r="AF655" s="14">
        <v>0.10354376779867901</v>
      </c>
      <c r="AG655" s="14">
        <v>0.11230995457277</v>
      </c>
      <c r="AH655" s="14">
        <v>8.0088936406438299E-2</v>
      </c>
      <c r="AI655" s="14">
        <v>0.108572788550186</v>
      </c>
      <c r="AJ655" s="14"/>
      <c r="AK655" s="14">
        <v>0.10284423732284401</v>
      </c>
      <c r="AL655" s="14">
        <v>0.10032890493069201</v>
      </c>
      <c r="AM655" s="14">
        <v>0.101489886289407</v>
      </c>
      <c r="AN655" s="14">
        <v>0.10503672762185701</v>
      </c>
      <c r="AO655" s="14"/>
      <c r="AP655" s="14">
        <v>8.2047528406786599E-2</v>
      </c>
      <c r="AQ655" s="14">
        <v>0.110028495798437</v>
      </c>
      <c r="AR655" s="14">
        <v>0.113858332530496</v>
      </c>
      <c r="AS655" s="14"/>
      <c r="AT655" s="14">
        <v>9.2447853732148297E-2</v>
      </c>
      <c r="AU655" s="14">
        <v>0.10452001397812</v>
      </c>
      <c r="AV655" s="14"/>
      <c r="AW655" s="14">
        <v>0.112683790669284</v>
      </c>
      <c r="AX655" s="14">
        <v>7.4771892816980101E-2</v>
      </c>
      <c r="AY655" s="14"/>
      <c r="AZ655" s="14">
        <v>0.107072500610932</v>
      </c>
      <c r="BA655" s="14">
        <v>9.4844738304261503E-2</v>
      </c>
    </row>
    <row r="656" spans="2:53" x14ac:dyDescent="0.35">
      <c r="B656" t="s">
        <v>417</v>
      </c>
      <c r="C656" s="14">
        <v>0.16207779098401001</v>
      </c>
      <c r="D656" s="14">
        <v>0.16307051746762999</v>
      </c>
      <c r="E656" s="14">
        <v>0.159774046921172</v>
      </c>
      <c r="F656" s="14"/>
      <c r="G656" s="14">
        <v>0.17034982167884</v>
      </c>
      <c r="H656" s="14">
        <v>0.13749039025003201</v>
      </c>
      <c r="I656" s="14">
        <v>0.13059738276006899</v>
      </c>
      <c r="J656" s="14">
        <v>0.15166712077817601</v>
      </c>
      <c r="K656" s="14">
        <v>0.17049287386846401</v>
      </c>
      <c r="L656" s="14">
        <v>0.205012324919045</v>
      </c>
      <c r="M656" s="14"/>
      <c r="N656" s="14">
        <v>0.18529230662366999</v>
      </c>
      <c r="O656" s="14">
        <v>0.162391807293923</v>
      </c>
      <c r="P656" s="14">
        <v>0.17541922732335799</v>
      </c>
      <c r="Q656" s="14">
        <v>0.12050085369136</v>
      </c>
      <c r="R656" s="14"/>
      <c r="S656" s="14">
        <v>0.18262327371117401</v>
      </c>
      <c r="T656" s="14">
        <v>0.158660986636286</v>
      </c>
      <c r="U656" s="14">
        <v>0.14845680829913799</v>
      </c>
      <c r="V656" s="14">
        <v>0.141492207178881</v>
      </c>
      <c r="W656" s="14">
        <v>0.165617371419265</v>
      </c>
      <c r="X656" s="14">
        <v>0.236176943625869</v>
      </c>
      <c r="Y656" s="14">
        <v>0.13885505785918401</v>
      </c>
      <c r="Z656" s="14">
        <v>0.19492255415693499</v>
      </c>
      <c r="AA656" s="14">
        <v>0.12863976292121901</v>
      </c>
      <c r="AB656" s="14">
        <v>0.16025001289871499</v>
      </c>
      <c r="AC656" s="14">
        <v>0.15800052252548699</v>
      </c>
      <c r="AD656" s="14">
        <v>0.10126862854782601</v>
      </c>
      <c r="AE656" s="14"/>
      <c r="AF656" s="14">
        <v>0.18047720273495901</v>
      </c>
      <c r="AG656" s="14">
        <v>0.15563764074674599</v>
      </c>
      <c r="AH656" s="14">
        <v>0.166536459189874</v>
      </c>
      <c r="AI656" s="14">
        <v>0.16217310193374199</v>
      </c>
      <c r="AJ656" s="14"/>
      <c r="AK656" s="14">
        <v>0.17916570962853101</v>
      </c>
      <c r="AL656" s="14">
        <v>0.173708400400334</v>
      </c>
      <c r="AM656" s="14">
        <v>0.144918113532161</v>
      </c>
      <c r="AN656" s="14">
        <v>0.14268124824359901</v>
      </c>
      <c r="AO656" s="14"/>
      <c r="AP656" s="14">
        <v>0.20783994939026301</v>
      </c>
      <c r="AQ656" s="14">
        <v>0.171381387751841</v>
      </c>
      <c r="AR656" s="14">
        <v>0.13198614936499101</v>
      </c>
      <c r="AS656" s="14"/>
      <c r="AT656" s="14">
        <v>0.17430645096210701</v>
      </c>
      <c r="AU656" s="14">
        <v>0.159326334093746</v>
      </c>
      <c r="AV656" s="14"/>
      <c r="AW656" s="14">
        <v>0.17730297097787601</v>
      </c>
      <c r="AX656" s="14">
        <v>0.121798373837538</v>
      </c>
      <c r="AY656" s="14"/>
      <c r="AZ656" s="14">
        <v>0.16908660957176599</v>
      </c>
      <c r="BA656" s="14">
        <v>0.156139261242632</v>
      </c>
    </row>
    <row r="657" spans="2:53" x14ac:dyDescent="0.35">
      <c r="B657" t="s">
        <v>418</v>
      </c>
      <c r="C657" s="14">
        <v>0.137765940357397</v>
      </c>
      <c r="D657" s="14">
        <v>0.150259012153137</v>
      </c>
      <c r="E657" s="14">
        <v>0.12610180576444099</v>
      </c>
      <c r="F657" s="14"/>
      <c r="G657" s="14">
        <v>0.100377725497426</v>
      </c>
      <c r="H657" s="14">
        <v>0.107721332051085</v>
      </c>
      <c r="I657" s="14">
        <v>0.15906874821603001</v>
      </c>
      <c r="J657" s="14">
        <v>0.148808049993499</v>
      </c>
      <c r="K657" s="14">
        <v>0.15015642699304299</v>
      </c>
      <c r="L657" s="14">
        <v>0.15242722764153599</v>
      </c>
      <c r="M657" s="14"/>
      <c r="N657" s="14">
        <v>0.16925784333968799</v>
      </c>
      <c r="O657" s="14">
        <v>0.146878579194789</v>
      </c>
      <c r="P657" s="14">
        <v>0.107659064014466</v>
      </c>
      <c r="Q657" s="14">
        <v>0.121420856989813</v>
      </c>
      <c r="R657" s="14"/>
      <c r="S657" s="14">
        <v>0.12680034612292401</v>
      </c>
      <c r="T657" s="14">
        <v>0.14190935969629301</v>
      </c>
      <c r="U657" s="14">
        <v>0.14607550373758499</v>
      </c>
      <c r="V657" s="14">
        <v>0.123709487808111</v>
      </c>
      <c r="W657" s="14">
        <v>0.12615662350127399</v>
      </c>
      <c r="X657" s="14">
        <v>0.12453672638568999</v>
      </c>
      <c r="Y657" s="14">
        <v>0.15010482516995799</v>
      </c>
      <c r="Z657" s="14">
        <v>0.17774323508091999</v>
      </c>
      <c r="AA657" s="14">
        <v>0.13519646544630801</v>
      </c>
      <c r="AB657" s="14">
        <v>0.10652136125903899</v>
      </c>
      <c r="AC657" s="14">
        <v>0.18029904894735299</v>
      </c>
      <c r="AD657" s="14">
        <v>0.20431312763939399</v>
      </c>
      <c r="AE657" s="14"/>
      <c r="AF657" s="14">
        <v>0.14138880249227301</v>
      </c>
      <c r="AG657" s="14">
        <v>0.144114642955876</v>
      </c>
      <c r="AH657" s="14">
        <v>0.16738531137271301</v>
      </c>
      <c r="AI657" s="14">
        <v>0.129128524100982</v>
      </c>
      <c r="AJ657" s="14"/>
      <c r="AK657" s="14">
        <v>0.13813335974308</v>
      </c>
      <c r="AL657" s="14">
        <v>0.14736285528308199</v>
      </c>
      <c r="AM657" s="14">
        <v>0.130051334339393</v>
      </c>
      <c r="AN657" s="14">
        <v>0.14404372683394301</v>
      </c>
      <c r="AO657" s="14"/>
      <c r="AP657" s="14">
        <v>0.13732567467744</v>
      </c>
      <c r="AQ657" s="14">
        <v>0.12950491722763999</v>
      </c>
      <c r="AR657" s="14">
        <v>0.14931317409692699</v>
      </c>
      <c r="AS657" s="14"/>
      <c r="AT657" s="14">
        <v>0.18007416772627</v>
      </c>
      <c r="AU657" s="14">
        <v>0.115790092786107</v>
      </c>
      <c r="AV657" s="14"/>
      <c r="AW657" s="14">
        <v>0.14972781953406999</v>
      </c>
      <c r="AX657" s="14">
        <v>0.11124828967575701</v>
      </c>
      <c r="AY657" s="14"/>
      <c r="AZ657" s="14">
        <v>0.14432068760289801</v>
      </c>
      <c r="BA657" s="14">
        <v>0.132212142527243</v>
      </c>
    </row>
    <row r="658" spans="2:53" x14ac:dyDescent="0.35">
      <c r="B658" t="s">
        <v>419</v>
      </c>
      <c r="C658" s="14">
        <v>9.3704662087385496E-2</v>
      </c>
      <c r="D658" s="14">
        <v>9.5443597472404898E-2</v>
      </c>
      <c r="E658" s="14">
        <v>9.2375240405014394E-2</v>
      </c>
      <c r="F658" s="14"/>
      <c r="G658" s="14">
        <v>8.6415392476101194E-2</v>
      </c>
      <c r="H658" s="14">
        <v>9.3837625840054797E-2</v>
      </c>
      <c r="I658" s="14">
        <v>9.0199248105299307E-2</v>
      </c>
      <c r="J658" s="14">
        <v>6.0141550050270602E-2</v>
      </c>
      <c r="K658" s="14">
        <v>9.8615037025391997E-2</v>
      </c>
      <c r="L658" s="14">
        <v>0.125252012297105</v>
      </c>
      <c r="M658" s="14"/>
      <c r="N658" s="14">
        <v>0.10220128723885499</v>
      </c>
      <c r="O658" s="14">
        <v>8.0935577452214802E-2</v>
      </c>
      <c r="P658" s="14">
        <v>0.100577904775053</v>
      </c>
      <c r="Q658" s="14">
        <v>9.1696500083616794E-2</v>
      </c>
      <c r="R658" s="14"/>
      <c r="S658" s="14">
        <v>8.6561587150322195E-2</v>
      </c>
      <c r="T658" s="14">
        <v>9.5583332153004796E-2</v>
      </c>
      <c r="U658" s="14">
        <v>8.0842602176311701E-2</v>
      </c>
      <c r="V658" s="14">
        <v>8.4092375248503201E-2</v>
      </c>
      <c r="W658" s="14">
        <v>6.3044612996858304E-2</v>
      </c>
      <c r="X658" s="14">
        <v>0.119660379398178</v>
      </c>
      <c r="Y658" s="14">
        <v>7.5411887502050495E-2</v>
      </c>
      <c r="Z658" s="14">
        <v>0.100334117957024</v>
      </c>
      <c r="AA658" s="14">
        <v>8.6530849886627001E-2</v>
      </c>
      <c r="AB658" s="14">
        <v>0.12235484510054501</v>
      </c>
      <c r="AC658" s="14">
        <v>0.102062494964146</v>
      </c>
      <c r="AD658" s="14">
        <v>0.142527397215129</v>
      </c>
      <c r="AE658" s="14"/>
      <c r="AF658" s="14">
        <v>0.124017652051768</v>
      </c>
      <c r="AG658" s="14">
        <v>8.7635677280831506E-2</v>
      </c>
      <c r="AH658" s="14">
        <v>4.8871976063528902E-2</v>
      </c>
      <c r="AI658" s="14">
        <v>6.1077878744545698E-2</v>
      </c>
      <c r="AJ658" s="14"/>
      <c r="AK658" s="14">
        <v>0.14449615058139301</v>
      </c>
      <c r="AL658" s="14">
        <v>8.3022302331681105E-2</v>
      </c>
      <c r="AM658" s="14">
        <v>0.1158167334574</v>
      </c>
      <c r="AN658" s="14">
        <v>7.2565854466707602E-2</v>
      </c>
      <c r="AO658" s="14"/>
      <c r="AP658" s="14">
        <v>0.135971034048605</v>
      </c>
      <c r="AQ658" s="14">
        <v>8.59860471860594E-2</v>
      </c>
      <c r="AR658" s="14">
        <v>0.114080348035935</v>
      </c>
      <c r="AS658" s="14"/>
      <c r="AT658" s="14">
        <v>0.10888094940365101</v>
      </c>
      <c r="AU658" s="14">
        <v>8.8020023085358598E-2</v>
      </c>
      <c r="AV658" s="14"/>
      <c r="AW658" s="14">
        <v>9.7847003886357004E-2</v>
      </c>
      <c r="AX658" s="14">
        <v>8.2331549710796897E-2</v>
      </c>
      <c r="AY658" s="14"/>
      <c r="AZ658" s="14">
        <v>9.6788018475522694E-2</v>
      </c>
      <c r="BA658" s="14">
        <v>9.1092152805691801E-2</v>
      </c>
    </row>
    <row r="659" spans="2:53" x14ac:dyDescent="0.35">
      <c r="B659" t="s">
        <v>420</v>
      </c>
      <c r="C659" s="14">
        <v>5.27423640798746E-2</v>
      </c>
      <c r="D659" s="14">
        <v>5.1623471105310403E-2</v>
      </c>
      <c r="E659" s="14">
        <v>5.4043862047980298E-2</v>
      </c>
      <c r="F659" s="14"/>
      <c r="G659" s="14">
        <v>5.2062093741259002E-2</v>
      </c>
      <c r="H659" s="14">
        <v>4.8744547852395702E-2</v>
      </c>
      <c r="I659" s="14">
        <v>3.1171304547039098E-2</v>
      </c>
      <c r="J659" s="14">
        <v>5.7977728043934702E-2</v>
      </c>
      <c r="K659" s="14">
        <v>5.3024408031748703E-2</v>
      </c>
      <c r="L659" s="14">
        <v>6.9540993262564799E-2</v>
      </c>
      <c r="M659" s="14"/>
      <c r="N659" s="14">
        <v>6.5268973925595303E-2</v>
      </c>
      <c r="O659" s="14">
        <v>5.6910822910841E-2</v>
      </c>
      <c r="P659" s="14">
        <v>4.6097730822034701E-2</v>
      </c>
      <c r="Q659" s="14">
        <v>3.9867368630098897E-2</v>
      </c>
      <c r="R659" s="14"/>
      <c r="S659" s="14">
        <v>6.1315446242700099E-2</v>
      </c>
      <c r="T659" s="14">
        <v>5.0843397405625802E-2</v>
      </c>
      <c r="U659" s="14">
        <v>3.5491137856587703E-2</v>
      </c>
      <c r="V659" s="14">
        <v>5.6650237056843897E-2</v>
      </c>
      <c r="W659" s="14">
        <v>8.0032907593476005E-2</v>
      </c>
      <c r="X659" s="14">
        <v>4.60084841323712E-2</v>
      </c>
      <c r="Y659" s="14">
        <v>5.1115486403417898E-2</v>
      </c>
      <c r="Z659" s="14">
        <v>1.2774885543287999E-2</v>
      </c>
      <c r="AA659" s="14">
        <v>7.1071046591690598E-2</v>
      </c>
      <c r="AB659" s="14">
        <v>5.60969314209811E-2</v>
      </c>
      <c r="AC659" s="14">
        <v>4.7646790682175498E-2</v>
      </c>
      <c r="AD659" s="14">
        <v>0</v>
      </c>
      <c r="AE659" s="14"/>
      <c r="AF659" s="14">
        <v>5.12550382487632E-2</v>
      </c>
      <c r="AG659" s="14">
        <v>5.6741429681866698E-2</v>
      </c>
      <c r="AH659" s="14">
        <v>8.3394240154734206E-2</v>
      </c>
      <c r="AI659" s="14">
        <v>2.39441125293198E-2</v>
      </c>
      <c r="AJ659" s="14"/>
      <c r="AK659" s="14">
        <v>5.4793483252060703E-2</v>
      </c>
      <c r="AL659" s="14">
        <v>5.6921967365470699E-2</v>
      </c>
      <c r="AM659" s="14">
        <v>4.3362980657904497E-2</v>
      </c>
      <c r="AN659" s="14">
        <v>7.1272815578633797E-2</v>
      </c>
      <c r="AO659" s="14"/>
      <c r="AP659" s="14">
        <v>5.45154358610489E-2</v>
      </c>
      <c r="AQ659" s="14">
        <v>7.4705533991293399E-2</v>
      </c>
      <c r="AR659" s="14">
        <v>4.7261018397766398E-2</v>
      </c>
      <c r="AS659" s="14"/>
      <c r="AT659" s="14">
        <v>7.1110485629288497E-2</v>
      </c>
      <c r="AU659" s="14">
        <v>4.3743299633414702E-2</v>
      </c>
      <c r="AV659" s="14"/>
      <c r="AW659" s="14">
        <v>5.1698086287211897E-2</v>
      </c>
      <c r="AX659" s="14">
        <v>5.7986720628431798E-2</v>
      </c>
      <c r="AY659" s="14"/>
      <c r="AZ659" s="14">
        <v>4.92873461993295E-2</v>
      </c>
      <c r="BA659" s="14">
        <v>5.5669779903770103E-2</v>
      </c>
    </row>
    <row r="660" spans="2:53" x14ac:dyDescent="0.35">
      <c r="B660" t="s">
        <v>421</v>
      </c>
      <c r="C660" s="14">
        <v>2.15528612626339E-2</v>
      </c>
      <c r="D660" s="14">
        <v>2.1707371456108002E-2</v>
      </c>
      <c r="E660" s="14">
        <v>2.1486938460841799E-2</v>
      </c>
      <c r="F660" s="14"/>
      <c r="G660" s="14">
        <v>2.9796086725803399E-2</v>
      </c>
      <c r="H660" s="14">
        <v>1.64267010125272E-2</v>
      </c>
      <c r="I660" s="14">
        <v>2.19962825676586E-2</v>
      </c>
      <c r="J660" s="14">
        <v>1.46656809631959E-2</v>
      </c>
      <c r="K660" s="14">
        <v>2.08324726381337E-2</v>
      </c>
      <c r="L660" s="14">
        <v>2.5988104561269199E-2</v>
      </c>
      <c r="M660" s="14"/>
      <c r="N660" s="14">
        <v>3.08773844053103E-2</v>
      </c>
      <c r="O660" s="14">
        <v>2.1031858778167101E-2</v>
      </c>
      <c r="P660" s="14">
        <v>1.4710509017749699E-2</v>
      </c>
      <c r="Q660" s="14">
        <v>1.8415833289297801E-2</v>
      </c>
      <c r="R660" s="14"/>
      <c r="S660" s="14">
        <v>1.98303799502666E-2</v>
      </c>
      <c r="T660" s="14">
        <v>1.5149934355017E-2</v>
      </c>
      <c r="U660" s="14">
        <v>1.17088489367767E-2</v>
      </c>
      <c r="V660" s="14">
        <v>2.04097198210367E-2</v>
      </c>
      <c r="W660" s="14">
        <v>7.2117765355773304E-3</v>
      </c>
      <c r="X660" s="14">
        <v>9.8280872249944407E-3</v>
      </c>
      <c r="Y660" s="14">
        <v>1.6889398535808502E-2</v>
      </c>
      <c r="Z660" s="14">
        <v>4.7217748461594503E-2</v>
      </c>
      <c r="AA660" s="14">
        <v>3.4880182610840998E-2</v>
      </c>
      <c r="AB660" s="14">
        <v>5.6123448039249201E-2</v>
      </c>
      <c r="AC660" s="14">
        <v>1.0465792279331299E-2</v>
      </c>
      <c r="AD660" s="14">
        <v>0</v>
      </c>
      <c r="AE660" s="14"/>
      <c r="AF660" s="14">
        <v>1.5953720549548699E-2</v>
      </c>
      <c r="AG660" s="14">
        <v>2.7793612679892801E-2</v>
      </c>
      <c r="AH660" s="14">
        <v>3.9370843839340197E-2</v>
      </c>
      <c r="AI660" s="14">
        <v>1.4861199978393099E-2</v>
      </c>
      <c r="AJ660" s="14"/>
      <c r="AK660" s="14">
        <v>1.2253872123611001E-2</v>
      </c>
      <c r="AL660" s="14">
        <v>3.2710835140319798E-2</v>
      </c>
      <c r="AM660" s="14">
        <v>1.7114951670671199E-2</v>
      </c>
      <c r="AN660" s="14">
        <v>2.52860680882947E-2</v>
      </c>
      <c r="AO660" s="14"/>
      <c r="AP660" s="14">
        <v>1.37793543167944E-2</v>
      </c>
      <c r="AQ660" s="14">
        <v>3.8604133515934898E-2</v>
      </c>
      <c r="AR660" s="14">
        <v>1.3384277028560499E-2</v>
      </c>
      <c r="AS660" s="14"/>
      <c r="AT660" s="14">
        <v>3.9309961288238701E-2</v>
      </c>
      <c r="AU660" s="14">
        <v>1.2297893487333501E-2</v>
      </c>
      <c r="AV660" s="14"/>
      <c r="AW660" s="14">
        <v>2.7114080056835001E-2</v>
      </c>
      <c r="AX660" s="14">
        <v>6.6861953599426996E-3</v>
      </c>
      <c r="AY660" s="14"/>
      <c r="AZ660" s="14">
        <v>2.14865176601255E-2</v>
      </c>
      <c r="BA660" s="14">
        <v>2.1609073797130701E-2</v>
      </c>
    </row>
    <row r="661" spans="2:53" x14ac:dyDescent="0.35">
      <c r="B661" t="s">
        <v>422</v>
      </c>
      <c r="C661" s="14">
        <v>7.7038893545127302E-3</v>
      </c>
      <c r="D661" s="14">
        <v>5.5915003717458096E-3</v>
      </c>
      <c r="E661" s="14">
        <v>9.7984532239304995E-3</v>
      </c>
      <c r="F661" s="14"/>
      <c r="G661" s="14">
        <v>3.6757973175012902E-3</v>
      </c>
      <c r="H661" s="14">
        <v>1.10637221680563E-2</v>
      </c>
      <c r="I661" s="14">
        <v>9.1557862884586397E-3</v>
      </c>
      <c r="J661" s="14">
        <v>2.7376449923598202E-3</v>
      </c>
      <c r="K661" s="14">
        <v>1.30900686202824E-2</v>
      </c>
      <c r="L661" s="14">
        <v>6.8581633148893199E-3</v>
      </c>
      <c r="M661" s="14"/>
      <c r="N661" s="14">
        <v>1.02982420975582E-2</v>
      </c>
      <c r="O661" s="14">
        <v>9.4294676637396904E-3</v>
      </c>
      <c r="P661" s="14">
        <v>4.7991802085812097E-3</v>
      </c>
      <c r="Q661" s="14">
        <v>5.7935611451240404E-3</v>
      </c>
      <c r="R661" s="14"/>
      <c r="S661" s="14">
        <v>6.6858218290357799E-3</v>
      </c>
      <c r="T661" s="14">
        <v>7.5950738911032796E-3</v>
      </c>
      <c r="U661" s="14">
        <v>5.6261408923027204E-3</v>
      </c>
      <c r="V661" s="14">
        <v>5.0386056313627397E-3</v>
      </c>
      <c r="W661" s="14">
        <v>6.6909479503501797E-3</v>
      </c>
      <c r="X661" s="14">
        <v>0</v>
      </c>
      <c r="Y661" s="14">
        <v>1.1939453514059201E-2</v>
      </c>
      <c r="Z661" s="14">
        <v>1.0674931696188999E-2</v>
      </c>
      <c r="AA661" s="14">
        <v>1.3013284610619199E-2</v>
      </c>
      <c r="AB661" s="14">
        <v>0</v>
      </c>
      <c r="AC661" s="14">
        <v>1.9699129543795699E-2</v>
      </c>
      <c r="AD661" s="14">
        <v>2.0372784887173201E-2</v>
      </c>
      <c r="AE661" s="14"/>
      <c r="AF661" s="14">
        <v>1.13193996684634E-2</v>
      </c>
      <c r="AG661" s="14">
        <v>5.2628957632282897E-3</v>
      </c>
      <c r="AH661" s="14">
        <v>6.9483921424523601E-3</v>
      </c>
      <c r="AI661" s="14">
        <v>0</v>
      </c>
      <c r="AJ661" s="14"/>
      <c r="AK661" s="14">
        <v>7.2762977668355397E-3</v>
      </c>
      <c r="AL661" s="14">
        <v>8.5932682956034196E-3</v>
      </c>
      <c r="AM661" s="14">
        <v>0</v>
      </c>
      <c r="AN661" s="14">
        <v>1.6166807606979298E-2</v>
      </c>
      <c r="AO661" s="14"/>
      <c r="AP661" s="14">
        <v>1.36310592971698E-2</v>
      </c>
      <c r="AQ661" s="14">
        <v>7.9700379224485907E-3</v>
      </c>
      <c r="AR661" s="14">
        <v>5.0325096935288404E-3</v>
      </c>
      <c r="AS661" s="14"/>
      <c r="AT661" s="14">
        <v>1.28934631615311E-2</v>
      </c>
      <c r="AU661" s="14">
        <v>5.2457936467907801E-3</v>
      </c>
      <c r="AV661" s="14"/>
      <c r="AW661" s="14">
        <v>9.5779474677899906E-3</v>
      </c>
      <c r="AX661" s="14">
        <v>0</v>
      </c>
      <c r="AY661" s="14"/>
      <c r="AZ661" s="14">
        <v>6.1172787141115402E-3</v>
      </c>
      <c r="BA661" s="14">
        <v>9.0482149862916791E-3</v>
      </c>
    </row>
    <row r="662" spans="2:53" x14ac:dyDescent="0.35">
      <c r="B662" t="s">
        <v>423</v>
      </c>
      <c r="C662" s="14">
        <v>9.7189876387185192E-3</v>
      </c>
      <c r="D662" s="14">
        <v>1.07139791504856E-2</v>
      </c>
      <c r="E662" s="14">
        <v>8.7850698482800707E-3</v>
      </c>
      <c r="F662" s="14"/>
      <c r="G662" s="14">
        <v>2.2700783947567599E-2</v>
      </c>
      <c r="H662" s="14">
        <v>2.6722217958640702E-3</v>
      </c>
      <c r="I662" s="14">
        <v>1.0837385632918899E-2</v>
      </c>
      <c r="J662" s="14">
        <v>5.6234309056777398E-3</v>
      </c>
      <c r="K662" s="14">
        <v>1.0554736931857701E-2</v>
      </c>
      <c r="L662" s="14">
        <v>8.7079002762927901E-3</v>
      </c>
      <c r="M662" s="14"/>
      <c r="N662" s="14">
        <v>1.0093218884963499E-2</v>
      </c>
      <c r="O662" s="14">
        <v>9.33405857651084E-3</v>
      </c>
      <c r="P662" s="14">
        <v>1.4683117511788199E-2</v>
      </c>
      <c r="Q662" s="14">
        <v>5.52167300229743E-3</v>
      </c>
      <c r="R662" s="14"/>
      <c r="S662" s="14">
        <v>3.7118785197137101E-3</v>
      </c>
      <c r="T662" s="14">
        <v>1.11149119454433E-2</v>
      </c>
      <c r="U662" s="14">
        <v>1.11360426168836E-2</v>
      </c>
      <c r="V662" s="14">
        <v>2.2472576859307199E-2</v>
      </c>
      <c r="W662" s="14">
        <v>6.5030322424654997E-3</v>
      </c>
      <c r="X662" s="14">
        <v>2.1992423429904099E-2</v>
      </c>
      <c r="Y662" s="14">
        <v>5.3964119406870901E-3</v>
      </c>
      <c r="Z662" s="14">
        <v>1.11536424474541E-2</v>
      </c>
      <c r="AA662" s="14">
        <v>9.1675672929547106E-3</v>
      </c>
      <c r="AB662" s="14">
        <v>5.8074934574335497E-3</v>
      </c>
      <c r="AC662" s="14">
        <v>0</v>
      </c>
      <c r="AD662" s="14">
        <v>0</v>
      </c>
      <c r="AE662" s="14"/>
      <c r="AF662" s="14">
        <v>7.1049179799835497E-3</v>
      </c>
      <c r="AG662" s="14">
        <v>6.8386524002569202E-3</v>
      </c>
      <c r="AH662" s="14">
        <v>7.7309766725920399E-3</v>
      </c>
      <c r="AI662" s="14">
        <v>3.1770850860044901E-3</v>
      </c>
      <c r="AJ662" s="14"/>
      <c r="AK662" s="14">
        <v>2.3656103192779901E-3</v>
      </c>
      <c r="AL662" s="14">
        <v>1.15231260406092E-2</v>
      </c>
      <c r="AM662" s="14">
        <v>1.74435120106896E-2</v>
      </c>
      <c r="AN662" s="14">
        <v>1.0568374173443799E-2</v>
      </c>
      <c r="AO662" s="14"/>
      <c r="AP662" s="14">
        <v>1.08265223889762E-2</v>
      </c>
      <c r="AQ662" s="14">
        <v>5.8930031140595699E-3</v>
      </c>
      <c r="AR662" s="14">
        <v>1.56193734528105E-2</v>
      </c>
      <c r="AS662" s="14"/>
      <c r="AT662" s="14">
        <v>1.0039607692277399E-2</v>
      </c>
      <c r="AU662" s="14">
        <v>9.7624054850798201E-3</v>
      </c>
      <c r="AV662" s="14"/>
      <c r="AW662" s="14">
        <v>9.5699833423088208E-3</v>
      </c>
      <c r="AX662" s="14">
        <v>1.70944959359722E-2</v>
      </c>
      <c r="AY662" s="14"/>
      <c r="AZ662" s="14">
        <v>1.5134647062338901E-2</v>
      </c>
      <c r="BA662" s="14">
        <v>5.1303320538063401E-3</v>
      </c>
    </row>
    <row r="663" spans="2:53" x14ac:dyDescent="0.35">
      <c r="B663" t="s">
        <v>424</v>
      </c>
      <c r="C663" s="14">
        <v>5.9478997683861798E-3</v>
      </c>
      <c r="D663" s="14">
        <v>6.64242885221246E-3</v>
      </c>
      <c r="E663" s="14">
        <v>5.2927015706719397E-3</v>
      </c>
      <c r="F663" s="14"/>
      <c r="G663" s="14">
        <v>1.43761827747754E-2</v>
      </c>
      <c r="H663" s="14">
        <v>2.6124701738608801E-3</v>
      </c>
      <c r="I663" s="14">
        <v>8.4495567163890908E-3</v>
      </c>
      <c r="J663" s="14">
        <v>3.6557995521761199E-3</v>
      </c>
      <c r="K663" s="14">
        <v>7.0315965392629002E-3</v>
      </c>
      <c r="L663" s="14">
        <v>2.17380687527961E-3</v>
      </c>
      <c r="M663" s="14"/>
      <c r="N663" s="14">
        <v>3.30653408292846E-3</v>
      </c>
      <c r="O663" s="14">
        <v>5.4700963207850502E-3</v>
      </c>
      <c r="P663" s="14">
        <v>7.3622608582568101E-3</v>
      </c>
      <c r="Q663" s="14">
        <v>8.1661530691966196E-3</v>
      </c>
      <c r="R663" s="14"/>
      <c r="S663" s="14">
        <v>0</v>
      </c>
      <c r="T663" s="14">
        <v>3.86399534772746E-3</v>
      </c>
      <c r="U663" s="14">
        <v>5.56719016169702E-3</v>
      </c>
      <c r="V663" s="14">
        <v>0</v>
      </c>
      <c r="W663" s="14">
        <v>1.38538546364688E-2</v>
      </c>
      <c r="X663" s="14">
        <v>0</v>
      </c>
      <c r="Y663" s="14">
        <v>1.7248111498167101E-2</v>
      </c>
      <c r="Z663" s="14">
        <v>1.22589418293361E-2</v>
      </c>
      <c r="AA663" s="14">
        <v>8.9907791938158201E-3</v>
      </c>
      <c r="AB663" s="14">
        <v>1.3028307381726599E-2</v>
      </c>
      <c r="AC663" s="14">
        <v>0</v>
      </c>
      <c r="AD663" s="14">
        <v>0</v>
      </c>
      <c r="AE663" s="14"/>
      <c r="AF663" s="14">
        <v>5.9318483926998899E-3</v>
      </c>
      <c r="AG663" s="14">
        <v>7.4837608507111299E-3</v>
      </c>
      <c r="AH663" s="14">
        <v>0</v>
      </c>
      <c r="AI663" s="14">
        <v>0</v>
      </c>
      <c r="AJ663" s="14"/>
      <c r="AK663" s="14">
        <v>7.3806310617701397E-3</v>
      </c>
      <c r="AL663" s="14">
        <v>5.78324892493518E-3</v>
      </c>
      <c r="AM663" s="14">
        <v>0</v>
      </c>
      <c r="AN663" s="14">
        <v>0</v>
      </c>
      <c r="AO663" s="14"/>
      <c r="AP663" s="14">
        <v>1.0656752728325799E-2</v>
      </c>
      <c r="AQ663" s="14">
        <v>3.9715371507881396E-3</v>
      </c>
      <c r="AR663" s="14">
        <v>2.9532021545542199E-3</v>
      </c>
      <c r="AS663" s="14"/>
      <c r="AT663" s="14">
        <v>2.6880896378566801E-3</v>
      </c>
      <c r="AU663" s="14">
        <v>7.7198474710012104E-3</v>
      </c>
      <c r="AV663" s="14"/>
      <c r="AW663" s="14">
        <v>4.1595068440376604E-3</v>
      </c>
      <c r="AX663" s="14">
        <v>3.1171367583382099E-3</v>
      </c>
      <c r="AY663" s="14"/>
      <c r="AZ663" s="14">
        <v>6.6581657199096898E-3</v>
      </c>
      <c r="BA663" s="14">
        <v>5.3460957090288898E-3</v>
      </c>
    </row>
    <row r="664" spans="2:53" x14ac:dyDescent="0.35">
      <c r="B664" t="s">
        <v>425</v>
      </c>
      <c r="C664" s="14">
        <v>3.7717798136271499E-3</v>
      </c>
      <c r="D664" s="14">
        <v>6.6851642765964302E-3</v>
      </c>
      <c r="E664" s="14">
        <v>9.3979781877212901E-4</v>
      </c>
      <c r="F664" s="14"/>
      <c r="G664" s="14">
        <v>1.3839815127674E-2</v>
      </c>
      <c r="H664" s="14">
        <v>2.6822537450782299E-3</v>
      </c>
      <c r="I664" s="14">
        <v>8.1901379861834302E-3</v>
      </c>
      <c r="J664" s="14">
        <v>0</v>
      </c>
      <c r="K664" s="14">
        <v>0</v>
      </c>
      <c r="L664" s="14">
        <v>0</v>
      </c>
      <c r="M664" s="14"/>
      <c r="N664" s="14">
        <v>3.4135419752916699E-3</v>
      </c>
      <c r="O664" s="14">
        <v>5.4975163355539102E-3</v>
      </c>
      <c r="P664" s="14">
        <v>0</v>
      </c>
      <c r="Q664" s="14">
        <v>5.7482339714956402E-3</v>
      </c>
      <c r="R664" s="14"/>
      <c r="S664" s="14">
        <v>3.26451960400334E-3</v>
      </c>
      <c r="T664" s="14">
        <v>0</v>
      </c>
      <c r="U664" s="14">
        <v>0</v>
      </c>
      <c r="V664" s="14">
        <v>0</v>
      </c>
      <c r="W664" s="14">
        <v>1.37853459068753E-2</v>
      </c>
      <c r="X664" s="14">
        <v>0</v>
      </c>
      <c r="Y664" s="14">
        <v>1.1927208084033299E-2</v>
      </c>
      <c r="Z664" s="14">
        <v>0</v>
      </c>
      <c r="AA664" s="14">
        <v>1.2673318844015799E-2</v>
      </c>
      <c r="AB664" s="14">
        <v>0</v>
      </c>
      <c r="AC664" s="14">
        <v>0</v>
      </c>
      <c r="AD664" s="14">
        <v>0</v>
      </c>
      <c r="AE664" s="14"/>
      <c r="AF664" s="14">
        <v>4.3348057238920103E-3</v>
      </c>
      <c r="AG664" s="14">
        <v>3.4448217269763101E-3</v>
      </c>
      <c r="AH664" s="14">
        <v>0</v>
      </c>
      <c r="AI664" s="14">
        <v>3.3969724085606699E-3</v>
      </c>
      <c r="AJ664" s="14"/>
      <c r="AK664" s="14">
        <v>1.50721743244186E-2</v>
      </c>
      <c r="AL664" s="14">
        <v>0</v>
      </c>
      <c r="AM664" s="14">
        <v>0</v>
      </c>
      <c r="AN664" s="14">
        <v>5.4371251701343598E-3</v>
      </c>
      <c r="AO664" s="14"/>
      <c r="AP664" s="14">
        <v>8.1673309472923093E-3</v>
      </c>
      <c r="AQ664" s="14">
        <v>6.0135617736440097E-3</v>
      </c>
      <c r="AR664" s="14">
        <v>2.5420383809497201E-3</v>
      </c>
      <c r="AS664" s="14"/>
      <c r="AT664" s="14">
        <v>9.9645431826491798E-3</v>
      </c>
      <c r="AU664" s="14">
        <v>7.2397314160009996E-4</v>
      </c>
      <c r="AV664" s="14"/>
      <c r="AW664" s="14">
        <v>3.3246668587795102E-3</v>
      </c>
      <c r="AX664" s="14">
        <v>9.9674351316352307E-3</v>
      </c>
      <c r="AY664" s="14"/>
      <c r="AZ664" s="14">
        <v>1.03425261355092E-3</v>
      </c>
      <c r="BA664" s="14">
        <v>6.09127010887941E-3</v>
      </c>
    </row>
    <row r="665" spans="2:53" x14ac:dyDescent="0.35">
      <c r="B665" t="s">
        <v>426</v>
      </c>
      <c r="C665" s="14">
        <v>1.8900884795928E-3</v>
      </c>
      <c r="D665" s="14">
        <v>2.9070310042738001E-3</v>
      </c>
      <c r="E665" s="14">
        <v>9.0382361806557105E-4</v>
      </c>
      <c r="F665" s="14"/>
      <c r="G665" s="14">
        <v>0</v>
      </c>
      <c r="H665" s="14">
        <v>2.6736712715561498E-3</v>
      </c>
      <c r="I665" s="14">
        <v>5.7452299202024803E-3</v>
      </c>
      <c r="J665" s="14">
        <v>2.68668019077629E-3</v>
      </c>
      <c r="K665" s="14">
        <v>0</v>
      </c>
      <c r="L665" s="14">
        <v>0</v>
      </c>
      <c r="M665" s="14"/>
      <c r="N665" s="14">
        <v>5.3299634438378598E-3</v>
      </c>
      <c r="O665" s="14">
        <v>0</v>
      </c>
      <c r="P665" s="14">
        <v>0</v>
      </c>
      <c r="Q665" s="14">
        <v>1.83491541868968E-3</v>
      </c>
      <c r="R665" s="14"/>
      <c r="S665" s="14">
        <v>0</v>
      </c>
      <c r="T665" s="14">
        <v>3.5208121371269798E-3</v>
      </c>
      <c r="U665" s="14">
        <v>0</v>
      </c>
      <c r="V665" s="14">
        <v>5.0690286433754204E-3</v>
      </c>
      <c r="W665" s="14">
        <v>0</v>
      </c>
      <c r="X665" s="14">
        <v>5.06879020543288E-3</v>
      </c>
      <c r="Y665" s="14">
        <v>0</v>
      </c>
      <c r="Z665" s="14">
        <v>0</v>
      </c>
      <c r="AA665" s="14">
        <v>0</v>
      </c>
      <c r="AB665" s="14">
        <v>5.7830439214292999E-3</v>
      </c>
      <c r="AC665" s="14">
        <v>0</v>
      </c>
      <c r="AD665" s="14">
        <v>0</v>
      </c>
      <c r="AE665" s="14"/>
      <c r="AF665" s="14">
        <v>0</v>
      </c>
      <c r="AG665" s="14">
        <v>3.3886040628615401E-3</v>
      </c>
      <c r="AH665" s="14">
        <v>0</v>
      </c>
      <c r="AI665" s="14">
        <v>0</v>
      </c>
      <c r="AJ665" s="14"/>
      <c r="AK665" s="14">
        <v>0</v>
      </c>
      <c r="AL665" s="14">
        <v>2.7136663938461701E-3</v>
      </c>
      <c r="AM665" s="14">
        <v>3.8916481746170601E-3</v>
      </c>
      <c r="AN665" s="14">
        <v>0</v>
      </c>
      <c r="AO665" s="14"/>
      <c r="AP665" s="14">
        <v>0</v>
      </c>
      <c r="AQ665" s="14">
        <v>3.8208071784867998E-3</v>
      </c>
      <c r="AR665" s="14">
        <v>2.44537729398906E-3</v>
      </c>
      <c r="AS665" s="14"/>
      <c r="AT665" s="14">
        <v>2.7598216455704699E-3</v>
      </c>
      <c r="AU665" s="14">
        <v>1.49078520024E-3</v>
      </c>
      <c r="AV665" s="14"/>
      <c r="AW665" s="14">
        <v>1.94048828304911E-3</v>
      </c>
      <c r="AX665" s="14">
        <v>3.6403929456227499E-3</v>
      </c>
      <c r="AY665" s="14"/>
      <c r="AZ665" s="14">
        <v>1.9895879362954198E-3</v>
      </c>
      <c r="BA665" s="14">
        <v>1.80578318969535E-3</v>
      </c>
    </row>
    <row r="666" spans="2:53" x14ac:dyDescent="0.35">
      <c r="B666" t="s">
        <v>109</v>
      </c>
      <c r="C666" s="14">
        <v>0.19327167552711999</v>
      </c>
      <c r="D666" s="14">
        <v>0.18218057635580201</v>
      </c>
      <c r="E666" s="14">
        <v>0.20389699419451701</v>
      </c>
      <c r="F666" s="14"/>
      <c r="G666" s="14">
        <v>0.10388129105467001</v>
      </c>
      <c r="H666" s="14">
        <v>0.136914868014198</v>
      </c>
      <c r="I666" s="14">
        <v>0.16957812867587199</v>
      </c>
      <c r="J666" s="14">
        <v>0.2231091873422</v>
      </c>
      <c r="K666" s="14">
        <v>0.245078559094355</v>
      </c>
      <c r="L666" s="14">
        <v>0.25859111681454999</v>
      </c>
      <c r="M666" s="14"/>
      <c r="N666" s="14">
        <v>0.153345414969247</v>
      </c>
      <c r="O666" s="14">
        <v>0.19421119566280501</v>
      </c>
      <c r="P666" s="14">
        <v>0.20449708938470099</v>
      </c>
      <c r="Q666" s="14">
        <v>0.22543646676472501</v>
      </c>
      <c r="R666" s="14"/>
      <c r="S666" s="14">
        <v>0.18347858439029499</v>
      </c>
      <c r="T666" s="14">
        <v>0.20401673514695101</v>
      </c>
      <c r="U666" s="14">
        <v>0.23777339233532299</v>
      </c>
      <c r="V666" s="14">
        <v>0.22401120439141001</v>
      </c>
      <c r="W666" s="14">
        <v>0.18208749176387501</v>
      </c>
      <c r="X666" s="14">
        <v>0.126039426646887</v>
      </c>
      <c r="Y666" s="14">
        <v>0.198333868432958</v>
      </c>
      <c r="Z666" s="14">
        <v>0.14965168712920501</v>
      </c>
      <c r="AA666" s="14">
        <v>0.19273701012136599</v>
      </c>
      <c r="AB666" s="14">
        <v>0.20607952907323299</v>
      </c>
      <c r="AC666" s="14">
        <v>0.21349716252596099</v>
      </c>
      <c r="AD666" s="14">
        <v>0.18332376685888199</v>
      </c>
      <c r="AE666" s="14"/>
      <c r="AF666" s="14">
        <v>0.18686317761044599</v>
      </c>
      <c r="AG666" s="14">
        <v>0.15748313480502399</v>
      </c>
      <c r="AH666" s="14">
        <v>0.206701518641768</v>
      </c>
      <c r="AI666" s="14">
        <v>0.27738017322633901</v>
      </c>
      <c r="AJ666" s="14"/>
      <c r="AK666" s="14">
        <v>0.189319138260028</v>
      </c>
      <c r="AL666" s="14">
        <v>0.15476613437909201</v>
      </c>
      <c r="AM666" s="14">
        <v>0.200597222099303</v>
      </c>
      <c r="AN666" s="14">
        <v>0.215218657270596</v>
      </c>
      <c r="AO666" s="14"/>
      <c r="AP666" s="14">
        <v>0.17421927149180999</v>
      </c>
      <c r="AQ666" s="14">
        <v>0.13741390809437901</v>
      </c>
      <c r="AR666" s="14">
        <v>0.16848166992333899</v>
      </c>
      <c r="AS666" s="14"/>
      <c r="AT666" s="14">
        <v>0.119041108257158</v>
      </c>
      <c r="AU666" s="14">
        <v>0.227617229029346</v>
      </c>
      <c r="AV666" s="14"/>
      <c r="AW666" s="14">
        <v>0.13641046333027801</v>
      </c>
      <c r="AX666" s="14">
        <v>0.325668917786332</v>
      </c>
      <c r="AY666" s="14"/>
      <c r="AZ666" s="14">
        <v>0.189877962827143</v>
      </c>
      <c r="BA666" s="14">
        <v>0.19614714784105799</v>
      </c>
    </row>
    <row r="667" spans="2:53" x14ac:dyDescent="0.35">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2:53" x14ac:dyDescent="0.35">
      <c r="B668" s="6" t="s">
        <v>435</v>
      </c>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2:53" x14ac:dyDescent="0.35">
      <c r="B669" s="24" t="s">
        <v>78</v>
      </c>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2:53" hidden="1" x14ac:dyDescent="0.35">
      <c r="B670" t="s">
        <v>428</v>
      </c>
      <c r="C670" s="14">
        <v>0</v>
      </c>
      <c r="D670" s="14">
        <v>0</v>
      </c>
      <c r="E670" s="14">
        <v>0</v>
      </c>
      <c r="F670" s="14"/>
      <c r="G670" s="14">
        <v>0</v>
      </c>
      <c r="H670" s="14">
        <v>0</v>
      </c>
      <c r="I670" s="14">
        <v>0</v>
      </c>
      <c r="J670" s="14">
        <v>0</v>
      </c>
      <c r="K670" s="14">
        <v>0</v>
      </c>
      <c r="L670" s="14">
        <v>0</v>
      </c>
      <c r="M670" s="14"/>
      <c r="N670" s="14">
        <v>0</v>
      </c>
      <c r="O670" s="14">
        <v>0</v>
      </c>
      <c r="P670" s="14">
        <v>0</v>
      </c>
      <c r="Q670" s="14">
        <v>0</v>
      </c>
      <c r="R670" s="14"/>
      <c r="S670" s="14">
        <v>0</v>
      </c>
      <c r="T670" s="14">
        <v>0</v>
      </c>
      <c r="U670" s="14">
        <v>0</v>
      </c>
      <c r="V670" s="14">
        <v>0</v>
      </c>
      <c r="W670" s="14">
        <v>0</v>
      </c>
      <c r="X670" s="14">
        <v>0</v>
      </c>
      <c r="Y670" s="14">
        <v>0</v>
      </c>
      <c r="Z670" s="14">
        <v>0</v>
      </c>
      <c r="AA670" s="14">
        <v>0</v>
      </c>
      <c r="AB670" s="14">
        <v>0</v>
      </c>
      <c r="AC670" s="14">
        <v>0</v>
      </c>
      <c r="AD670" s="14">
        <v>0</v>
      </c>
      <c r="AE670" s="14"/>
      <c r="AF670" s="14">
        <v>0</v>
      </c>
      <c r="AG670" s="14">
        <v>0</v>
      </c>
      <c r="AH670" s="14">
        <v>0</v>
      </c>
      <c r="AI670" s="14">
        <v>0</v>
      </c>
      <c r="AJ670" s="14"/>
      <c r="AK670" s="14">
        <v>0</v>
      </c>
      <c r="AL670" s="14">
        <v>0</v>
      </c>
      <c r="AM670" s="14">
        <v>0</v>
      </c>
      <c r="AN670" s="14">
        <v>0</v>
      </c>
      <c r="AO670" s="14"/>
      <c r="AP670" s="14">
        <v>0</v>
      </c>
      <c r="AQ670" s="14">
        <v>0</v>
      </c>
      <c r="AR670" s="14">
        <v>0</v>
      </c>
      <c r="AS670" s="14"/>
      <c r="AT670" s="14">
        <v>0</v>
      </c>
      <c r="AU670" s="14">
        <v>0</v>
      </c>
      <c r="AV670" s="14"/>
      <c r="AW670" s="14">
        <v>0</v>
      </c>
      <c r="AX670" s="14">
        <v>0</v>
      </c>
      <c r="AY670" s="14"/>
      <c r="AZ670" s="14">
        <v>0</v>
      </c>
      <c r="BA670" s="14">
        <v>0</v>
      </c>
    </row>
    <row r="671" spans="2:53" x14ac:dyDescent="0.35">
      <c r="B671" t="s">
        <v>429</v>
      </c>
      <c r="C671" s="14">
        <v>2.3287200432877599E-2</v>
      </c>
      <c r="D671" s="14">
        <v>1.9299425009278399E-2</v>
      </c>
      <c r="E671" s="14">
        <v>2.7275833373743098E-2</v>
      </c>
      <c r="F671" s="14"/>
      <c r="G671" s="14">
        <v>3.5561575967728E-2</v>
      </c>
      <c r="H671" s="14">
        <v>3.07950567280799E-2</v>
      </c>
      <c r="I671" s="14">
        <v>4.1885390689581102E-2</v>
      </c>
      <c r="J671" s="14">
        <v>1.6031791970179701E-2</v>
      </c>
      <c r="K671" s="14">
        <v>9.63030640208987E-3</v>
      </c>
      <c r="L671" s="14">
        <v>9.0178854637788207E-3</v>
      </c>
      <c r="M671" s="14"/>
      <c r="N671" s="14">
        <v>1.3750789197736601E-2</v>
      </c>
      <c r="O671" s="14">
        <v>2.0371812032598E-2</v>
      </c>
      <c r="P671" s="14">
        <v>2.37871455303478E-2</v>
      </c>
      <c r="Q671" s="14">
        <v>3.6622650024409703E-2</v>
      </c>
      <c r="R671" s="14"/>
      <c r="S671" s="14">
        <v>2.3859091092501099E-2</v>
      </c>
      <c r="T671" s="14">
        <v>7.14073122422023E-3</v>
      </c>
      <c r="U671" s="14">
        <v>2.8829852366009701E-2</v>
      </c>
      <c r="V671" s="14">
        <v>2.1090820270608199E-2</v>
      </c>
      <c r="W671" s="14">
        <v>1.9415739377774199E-2</v>
      </c>
      <c r="X671" s="14">
        <v>3.6607287444525599E-2</v>
      </c>
      <c r="Y671" s="14">
        <v>1.7488119102574199E-2</v>
      </c>
      <c r="Z671" s="14">
        <v>2.3585545784535301E-2</v>
      </c>
      <c r="AA671" s="14">
        <v>4.0290265888286797E-2</v>
      </c>
      <c r="AB671" s="14">
        <v>2.6216259863155102E-2</v>
      </c>
      <c r="AC671" s="14">
        <v>2.0434520380921601E-2</v>
      </c>
      <c r="AD671" s="14">
        <v>0</v>
      </c>
      <c r="AE671" s="14"/>
      <c r="AF671" s="14">
        <v>1.9606121091957501E-2</v>
      </c>
      <c r="AG671" s="14">
        <v>2.5889904458066701E-2</v>
      </c>
      <c r="AH671" s="14">
        <v>1.3388181675010401E-2</v>
      </c>
      <c r="AI671" s="14">
        <v>3.5768905376060901E-2</v>
      </c>
      <c r="AJ671" s="14"/>
      <c r="AK671" s="14">
        <v>2.54684725454308E-2</v>
      </c>
      <c r="AL671" s="14">
        <v>2.68786790244019E-2</v>
      </c>
      <c r="AM671" s="14">
        <v>3.3473636054388203E-2</v>
      </c>
      <c r="AN671" s="14">
        <v>5.0234965511664498E-3</v>
      </c>
      <c r="AO671" s="14"/>
      <c r="AP671" s="14">
        <v>2.0309475772362001E-2</v>
      </c>
      <c r="AQ671" s="14">
        <v>4.1001913526049899E-2</v>
      </c>
      <c r="AR671" s="14">
        <v>2.41290252562564E-2</v>
      </c>
      <c r="AS671" s="14"/>
      <c r="AT671" s="14">
        <v>1.2745790393128099E-2</v>
      </c>
      <c r="AU671" s="14">
        <v>2.6103184089543301E-2</v>
      </c>
      <c r="AV671" s="14"/>
      <c r="AW671" s="14">
        <v>2.50096117102157E-2</v>
      </c>
      <c r="AX671" s="14">
        <v>2.2347135942762698E-2</v>
      </c>
      <c r="AY671" s="14"/>
      <c r="AZ671" s="14">
        <v>1.5693862343029601E-2</v>
      </c>
      <c r="BA671" s="14">
        <v>2.9720990024988798E-2</v>
      </c>
    </row>
    <row r="672" spans="2:53" x14ac:dyDescent="0.35">
      <c r="B672" t="s">
        <v>418</v>
      </c>
      <c r="C672" s="14">
        <v>5.1305710881671997E-2</v>
      </c>
      <c r="D672" s="14">
        <v>6.0025617100310999E-2</v>
      </c>
      <c r="E672" s="14">
        <v>4.2987374257109599E-2</v>
      </c>
      <c r="F672" s="14"/>
      <c r="G672" s="14">
        <v>8.7857262513251697E-2</v>
      </c>
      <c r="H672" s="14">
        <v>9.5096717285792595E-2</v>
      </c>
      <c r="I672" s="14">
        <v>4.6314974698194997E-2</v>
      </c>
      <c r="J672" s="14">
        <v>4.7007521077824299E-2</v>
      </c>
      <c r="K672" s="14">
        <v>1.5996610659700199E-2</v>
      </c>
      <c r="L672" s="14">
        <v>2.27166050686648E-2</v>
      </c>
      <c r="M672" s="14"/>
      <c r="N672" s="14">
        <v>5.2235703829994803E-2</v>
      </c>
      <c r="O672" s="14">
        <v>3.50744268251761E-2</v>
      </c>
      <c r="P672" s="14">
        <v>5.7341296581166601E-2</v>
      </c>
      <c r="Q672" s="14">
        <v>6.1050334563594197E-2</v>
      </c>
      <c r="R672" s="14"/>
      <c r="S672" s="14">
        <v>5.0274413807292903E-2</v>
      </c>
      <c r="T672" s="14">
        <v>5.5625336429231398E-2</v>
      </c>
      <c r="U672" s="14">
        <v>4.7617146155561098E-2</v>
      </c>
      <c r="V672" s="14">
        <v>4.7264983904318103E-2</v>
      </c>
      <c r="W672" s="14">
        <v>7.3278585841905206E-2</v>
      </c>
      <c r="X672" s="14">
        <v>6.6900796378696906E-2</v>
      </c>
      <c r="Y672" s="14">
        <v>8.7121279836503196E-2</v>
      </c>
      <c r="Z672" s="14">
        <v>3.7904556204615802E-2</v>
      </c>
      <c r="AA672" s="14">
        <v>3.7202461992289299E-2</v>
      </c>
      <c r="AB672" s="14">
        <v>3.7089217393056602E-2</v>
      </c>
      <c r="AC672" s="14">
        <v>3.7866308755499699E-2</v>
      </c>
      <c r="AD672" s="14">
        <v>0</v>
      </c>
      <c r="AE672" s="14"/>
      <c r="AF672" s="14">
        <v>3.8852223217078798E-2</v>
      </c>
      <c r="AG672" s="14">
        <v>6.1718734827880803E-2</v>
      </c>
      <c r="AH672" s="14">
        <v>4.07358709537292E-2</v>
      </c>
      <c r="AI672" s="14">
        <v>4.06605795154786E-2</v>
      </c>
      <c r="AJ672" s="14"/>
      <c r="AK672" s="14">
        <v>5.0039804651992502E-2</v>
      </c>
      <c r="AL672" s="14">
        <v>6.19075297448353E-2</v>
      </c>
      <c r="AM672" s="14">
        <v>3.2762318419287E-2</v>
      </c>
      <c r="AN672" s="14">
        <v>5.2924959344562497E-2</v>
      </c>
      <c r="AO672" s="14"/>
      <c r="AP672" s="14">
        <v>4.9065667739526003E-2</v>
      </c>
      <c r="AQ672" s="14">
        <v>7.5085829866835596E-2</v>
      </c>
      <c r="AR672" s="14">
        <v>3.8486635992429401E-2</v>
      </c>
      <c r="AS672" s="14"/>
      <c r="AT672" s="14">
        <v>4.1263478886167597E-2</v>
      </c>
      <c r="AU672" s="14">
        <v>5.6764986193612699E-2</v>
      </c>
      <c r="AV672" s="14"/>
      <c r="AW672" s="14">
        <v>5.6329046788365103E-2</v>
      </c>
      <c r="AX672" s="14">
        <v>3.6837933373153199E-2</v>
      </c>
      <c r="AY672" s="14"/>
      <c r="AZ672" s="14">
        <v>4.9633568262975998E-2</v>
      </c>
      <c r="BA672" s="14">
        <v>5.2722507243087198E-2</v>
      </c>
    </row>
    <row r="673" spans="2:53" x14ac:dyDescent="0.35">
      <c r="B673" t="s">
        <v>419</v>
      </c>
      <c r="C673" s="14">
        <v>8.8467372585948695E-2</v>
      </c>
      <c r="D673" s="14">
        <v>9.5535324478769099E-2</v>
      </c>
      <c r="E673" s="14">
        <v>8.1909934494974093E-2</v>
      </c>
      <c r="F673" s="14"/>
      <c r="G673" s="14">
        <v>0.13806999513467499</v>
      </c>
      <c r="H673" s="14">
        <v>0.14009636504079701</v>
      </c>
      <c r="I673" s="14">
        <v>0.10269049127386499</v>
      </c>
      <c r="J673" s="14">
        <v>8.33429519493048E-2</v>
      </c>
      <c r="K673" s="14">
        <v>2.98872814524993E-2</v>
      </c>
      <c r="L673" s="14">
        <v>4.55866816226407E-2</v>
      </c>
      <c r="M673" s="14"/>
      <c r="N673" s="14">
        <v>6.7466316220328906E-2</v>
      </c>
      <c r="O673" s="14">
        <v>8.9149487591161994E-2</v>
      </c>
      <c r="P673" s="14">
        <v>8.4392083296227799E-2</v>
      </c>
      <c r="Q673" s="14">
        <v>0.115658419019619</v>
      </c>
      <c r="R673" s="14"/>
      <c r="S673" s="14">
        <v>0.14268375519207499</v>
      </c>
      <c r="T673" s="14">
        <v>6.9677623843799205E-2</v>
      </c>
      <c r="U673" s="14">
        <v>8.6489622438603697E-2</v>
      </c>
      <c r="V673" s="14">
        <v>7.4210435289900095E-2</v>
      </c>
      <c r="W673" s="14">
        <v>6.71466439169211E-2</v>
      </c>
      <c r="X673" s="14">
        <v>8.9716512230536005E-2</v>
      </c>
      <c r="Y673" s="14">
        <v>5.1843387949150603E-2</v>
      </c>
      <c r="Z673" s="14">
        <v>0.113879231640028</v>
      </c>
      <c r="AA673" s="14">
        <v>7.4540476581950094E-2</v>
      </c>
      <c r="AB673" s="14">
        <v>8.3163901786443603E-2</v>
      </c>
      <c r="AC673" s="14">
        <v>8.8389742869446203E-2</v>
      </c>
      <c r="AD673" s="14">
        <v>0.141913243724512</v>
      </c>
      <c r="AE673" s="14"/>
      <c r="AF673" s="14">
        <v>7.7950876321700405E-2</v>
      </c>
      <c r="AG673" s="14">
        <v>9.9201794579526395E-2</v>
      </c>
      <c r="AH673" s="14">
        <v>5.4937378267914498E-2</v>
      </c>
      <c r="AI673" s="14">
        <v>9.9086705616232604E-2</v>
      </c>
      <c r="AJ673" s="14"/>
      <c r="AK673" s="14">
        <v>7.2733943762881198E-2</v>
      </c>
      <c r="AL673" s="14">
        <v>8.6026661718076394E-2</v>
      </c>
      <c r="AM673" s="14">
        <v>8.9089236658115398E-2</v>
      </c>
      <c r="AN673" s="14">
        <v>7.09229113864632E-2</v>
      </c>
      <c r="AO673" s="14"/>
      <c r="AP673" s="14">
        <v>5.5399460418917398E-2</v>
      </c>
      <c r="AQ673" s="14">
        <v>0.113410890128864</v>
      </c>
      <c r="AR673" s="14">
        <v>9.7314630484384504E-2</v>
      </c>
      <c r="AS673" s="14"/>
      <c r="AT673" s="14">
        <v>7.7247134591050703E-2</v>
      </c>
      <c r="AU673" s="14">
        <v>9.3870846981076006E-2</v>
      </c>
      <c r="AV673" s="14"/>
      <c r="AW673" s="14">
        <v>9.7375440609465999E-2</v>
      </c>
      <c r="AX673" s="14">
        <v>7.4775456640898297E-2</v>
      </c>
      <c r="AY673" s="14"/>
      <c r="AZ673" s="14">
        <v>8.0303353009422096E-2</v>
      </c>
      <c r="BA673" s="14">
        <v>9.5384697161746704E-2</v>
      </c>
    </row>
    <row r="674" spans="2:53" x14ac:dyDescent="0.35">
      <c r="B674" t="s">
        <v>420</v>
      </c>
      <c r="C674" s="14">
        <v>8.5169556062054202E-2</v>
      </c>
      <c r="D674" s="14">
        <v>8.7255420031217307E-2</v>
      </c>
      <c r="E674" s="14">
        <v>8.3467442370508294E-2</v>
      </c>
      <c r="F674" s="14"/>
      <c r="G674" s="14">
        <v>0.129661772273162</v>
      </c>
      <c r="H674" s="14">
        <v>8.9939218904098006E-2</v>
      </c>
      <c r="I674" s="14">
        <v>9.9761523459548307E-2</v>
      </c>
      <c r="J674" s="14">
        <v>8.5434963698889296E-2</v>
      </c>
      <c r="K674" s="14">
        <v>5.6266213485197003E-2</v>
      </c>
      <c r="L674" s="14">
        <v>5.9187105499402502E-2</v>
      </c>
      <c r="M674" s="14"/>
      <c r="N674" s="14">
        <v>6.6036618522451504E-2</v>
      </c>
      <c r="O674" s="14">
        <v>8.3286927125551205E-2</v>
      </c>
      <c r="P674" s="14">
        <v>0.1143618304499</v>
      </c>
      <c r="Q674" s="14">
        <v>8.3676944379553198E-2</v>
      </c>
      <c r="R674" s="14"/>
      <c r="S674" s="14">
        <v>0.120201387217916</v>
      </c>
      <c r="T674" s="14">
        <v>9.4503793024628704E-2</v>
      </c>
      <c r="U674" s="14">
        <v>7.2052349227338996E-2</v>
      </c>
      <c r="V674" s="14">
        <v>0.106440500923024</v>
      </c>
      <c r="W674" s="14">
        <v>8.0776107277674897E-2</v>
      </c>
      <c r="X674" s="14">
        <v>7.7247846714639398E-2</v>
      </c>
      <c r="Y674" s="14">
        <v>7.3330947068569005E-2</v>
      </c>
      <c r="Z674" s="14">
        <v>9.4120044545576195E-2</v>
      </c>
      <c r="AA674" s="14">
        <v>6.1065240444091499E-2</v>
      </c>
      <c r="AB674" s="14">
        <v>5.3954031194011702E-2</v>
      </c>
      <c r="AC674" s="14">
        <v>3.7907823016317302E-2</v>
      </c>
      <c r="AD674" s="14">
        <v>0.16755040676834701</v>
      </c>
      <c r="AE674" s="14"/>
      <c r="AF674" s="14">
        <v>7.9727977984913906E-2</v>
      </c>
      <c r="AG674" s="14">
        <v>8.5804274121720994E-2</v>
      </c>
      <c r="AH674" s="14">
        <v>7.1823358220267905E-2</v>
      </c>
      <c r="AI674" s="14">
        <v>0.10505433397903</v>
      </c>
      <c r="AJ674" s="14"/>
      <c r="AK674" s="14">
        <v>7.2907609843188406E-2</v>
      </c>
      <c r="AL674" s="14">
        <v>9.5493151847910504E-2</v>
      </c>
      <c r="AM674" s="14">
        <v>7.2319701131723493E-2</v>
      </c>
      <c r="AN674" s="14">
        <v>6.9624130997470196E-2</v>
      </c>
      <c r="AO674" s="14"/>
      <c r="AP674" s="14">
        <v>8.7372864200521899E-2</v>
      </c>
      <c r="AQ674" s="14">
        <v>9.56435151664011E-2</v>
      </c>
      <c r="AR674" s="14">
        <v>7.8590082630333E-2</v>
      </c>
      <c r="AS674" s="14"/>
      <c r="AT674" s="14">
        <v>8.75161930459393E-2</v>
      </c>
      <c r="AU674" s="14">
        <v>8.503072556296E-2</v>
      </c>
      <c r="AV674" s="14"/>
      <c r="AW674" s="14">
        <v>9.5569320643098199E-2</v>
      </c>
      <c r="AX674" s="14">
        <v>6.8261680336554303E-2</v>
      </c>
      <c r="AY674" s="14"/>
      <c r="AZ674" s="14">
        <v>8.4271557632542501E-2</v>
      </c>
      <c r="BA674" s="14">
        <v>8.5930424718389894E-2</v>
      </c>
    </row>
    <row r="675" spans="2:53" x14ac:dyDescent="0.35">
      <c r="B675" t="s">
        <v>421</v>
      </c>
      <c r="C675" s="14">
        <v>9.6981423909869094E-2</v>
      </c>
      <c r="D675" s="14">
        <v>0.104657920487261</v>
      </c>
      <c r="E675" s="14">
        <v>8.9862936343615002E-2</v>
      </c>
      <c r="F675" s="14"/>
      <c r="G675" s="14">
        <v>9.9612192358050702E-2</v>
      </c>
      <c r="H675" s="14">
        <v>0.10754479663172101</v>
      </c>
      <c r="I675" s="14">
        <v>0.10043426147307</v>
      </c>
      <c r="J675" s="14">
        <v>7.6846981027798897E-2</v>
      </c>
      <c r="K675" s="14">
        <v>8.6633691018034906E-2</v>
      </c>
      <c r="L675" s="14">
        <v>0.10716544693515399</v>
      </c>
      <c r="M675" s="14"/>
      <c r="N675" s="14">
        <v>0.10179731102774101</v>
      </c>
      <c r="O675" s="14">
        <v>9.2557495318795993E-2</v>
      </c>
      <c r="P675" s="14">
        <v>0.103484465494409</v>
      </c>
      <c r="Q675" s="14">
        <v>9.24033566762123E-2</v>
      </c>
      <c r="R675" s="14"/>
      <c r="S675" s="14">
        <v>0.103273337378775</v>
      </c>
      <c r="T675" s="14">
        <v>0.10331122465766999</v>
      </c>
      <c r="U675" s="14">
        <v>9.1847999716219805E-2</v>
      </c>
      <c r="V675" s="14">
        <v>9.4718267608262297E-2</v>
      </c>
      <c r="W675" s="14">
        <v>0.112787124041209</v>
      </c>
      <c r="X675" s="14">
        <v>0.111843874289975</v>
      </c>
      <c r="Y675" s="14">
        <v>0.109666228418672</v>
      </c>
      <c r="Z675" s="14">
        <v>4.8244901893614897E-2</v>
      </c>
      <c r="AA675" s="14">
        <v>9.3482111761758094E-2</v>
      </c>
      <c r="AB675" s="14">
        <v>9.55975625973077E-2</v>
      </c>
      <c r="AC675" s="14">
        <v>7.4936756999126705E-2</v>
      </c>
      <c r="AD675" s="14">
        <v>6.3620383362991598E-2</v>
      </c>
      <c r="AE675" s="14"/>
      <c r="AF675" s="14">
        <v>9.7188738070917505E-2</v>
      </c>
      <c r="AG675" s="14">
        <v>0.10530581920222901</v>
      </c>
      <c r="AH675" s="14">
        <v>9.2192012503525794E-2</v>
      </c>
      <c r="AI675" s="14">
        <v>9.2924355040052697E-2</v>
      </c>
      <c r="AJ675" s="14"/>
      <c r="AK675" s="14">
        <v>0.108194783143822</v>
      </c>
      <c r="AL675" s="14">
        <v>8.8481902409652105E-2</v>
      </c>
      <c r="AM675" s="14">
        <v>0.100688258948371</v>
      </c>
      <c r="AN675" s="14">
        <v>7.3436211813145705E-2</v>
      </c>
      <c r="AO675" s="14"/>
      <c r="AP675" s="14">
        <v>0.10211883928671101</v>
      </c>
      <c r="AQ675" s="14">
        <v>8.0709885786977006E-2</v>
      </c>
      <c r="AR675" s="14">
        <v>0.108560315861572</v>
      </c>
      <c r="AS675" s="14"/>
      <c r="AT675" s="14">
        <v>0.112620635543193</v>
      </c>
      <c r="AU675" s="14">
        <v>8.9708832063045502E-2</v>
      </c>
      <c r="AV675" s="14"/>
      <c r="AW675" s="14">
        <v>0.10188285436694799</v>
      </c>
      <c r="AX675" s="14">
        <v>7.8576653718535602E-2</v>
      </c>
      <c r="AY675" s="14"/>
      <c r="AZ675" s="14">
        <v>0.10331690541517199</v>
      </c>
      <c r="BA675" s="14">
        <v>9.1613408619686407E-2</v>
      </c>
    </row>
    <row r="676" spans="2:53" x14ac:dyDescent="0.35">
      <c r="B676" t="s">
        <v>422</v>
      </c>
      <c r="C676" s="14">
        <v>8.9339387922386507E-2</v>
      </c>
      <c r="D676" s="14">
        <v>0.10113554133743199</v>
      </c>
      <c r="E676" s="14">
        <v>7.8165141654973694E-2</v>
      </c>
      <c r="F676" s="14"/>
      <c r="G676" s="14">
        <v>0.106260599271307</v>
      </c>
      <c r="H676" s="14">
        <v>8.0526863092519496E-2</v>
      </c>
      <c r="I676" s="14">
        <v>7.1516852798133607E-2</v>
      </c>
      <c r="J676" s="14">
        <v>0.101731371213495</v>
      </c>
      <c r="K676" s="14">
        <v>0.10449022114124901</v>
      </c>
      <c r="L676" s="14">
        <v>7.9484302326427406E-2</v>
      </c>
      <c r="M676" s="14"/>
      <c r="N676" s="14">
        <v>0.11589176862664601</v>
      </c>
      <c r="O676" s="14">
        <v>8.5516133482885406E-2</v>
      </c>
      <c r="P676" s="14">
        <v>7.6263278658490002E-2</v>
      </c>
      <c r="Q676" s="14">
        <v>7.7708628261169505E-2</v>
      </c>
      <c r="R676" s="14"/>
      <c r="S676" s="14">
        <v>0.10176737203170701</v>
      </c>
      <c r="T676" s="14">
        <v>8.2899293181397299E-2</v>
      </c>
      <c r="U676" s="14">
        <v>0.102943062575755</v>
      </c>
      <c r="V676" s="14">
        <v>7.9810359452024193E-2</v>
      </c>
      <c r="W676" s="14">
        <v>8.2493507456192897E-2</v>
      </c>
      <c r="X676" s="14">
        <v>0.134978442158627</v>
      </c>
      <c r="Y676" s="14">
        <v>4.5433269551815599E-2</v>
      </c>
      <c r="Z676" s="14">
        <v>5.6907031586701497E-2</v>
      </c>
      <c r="AA676" s="14">
        <v>0.11386355481146</v>
      </c>
      <c r="AB676" s="14">
        <v>8.0813539723624303E-2</v>
      </c>
      <c r="AC676" s="14">
        <v>5.7939336552194798E-2</v>
      </c>
      <c r="AD676" s="14">
        <v>7.8903187385522697E-2</v>
      </c>
      <c r="AE676" s="14"/>
      <c r="AF676" s="14">
        <v>9.4202796590844698E-2</v>
      </c>
      <c r="AG676" s="14">
        <v>0.102653890342156</v>
      </c>
      <c r="AH676" s="14">
        <v>7.8524010912737696E-2</v>
      </c>
      <c r="AI676" s="14">
        <v>8.4285315043251097E-2</v>
      </c>
      <c r="AJ676" s="14"/>
      <c r="AK676" s="14">
        <v>0.102266419678955</v>
      </c>
      <c r="AL676" s="14">
        <v>0.10025849004389201</v>
      </c>
      <c r="AM676" s="14">
        <v>8.4188628624172604E-2</v>
      </c>
      <c r="AN676" s="14">
        <v>7.3308317878949397E-2</v>
      </c>
      <c r="AO676" s="14"/>
      <c r="AP676" s="14">
        <v>9.8938407545080903E-2</v>
      </c>
      <c r="AQ676" s="14">
        <v>8.8960507055046004E-2</v>
      </c>
      <c r="AR676" s="14">
        <v>8.3587380774519202E-2</v>
      </c>
      <c r="AS676" s="14"/>
      <c r="AT676" s="14">
        <v>0.127932791224868</v>
      </c>
      <c r="AU676" s="14">
        <v>7.0398883947322896E-2</v>
      </c>
      <c r="AV676" s="14"/>
      <c r="AW676" s="14">
        <v>0.10240853286766501</v>
      </c>
      <c r="AX676" s="14">
        <v>4.1654321874407998E-2</v>
      </c>
      <c r="AY676" s="14"/>
      <c r="AZ676" s="14">
        <v>8.4546160113085495E-2</v>
      </c>
      <c r="BA676" s="14">
        <v>9.3400660952403194E-2</v>
      </c>
    </row>
    <row r="677" spans="2:53" x14ac:dyDescent="0.35">
      <c r="B677" t="s">
        <v>423</v>
      </c>
      <c r="C677" s="14">
        <v>8.8539672351231793E-2</v>
      </c>
      <c r="D677" s="14">
        <v>7.6926314874659299E-2</v>
      </c>
      <c r="E677" s="14">
        <v>9.8263973862200801E-2</v>
      </c>
      <c r="F677" s="14"/>
      <c r="G677" s="14">
        <v>0.103165180765166</v>
      </c>
      <c r="H677" s="14">
        <v>9.5128051038623707E-2</v>
      </c>
      <c r="I677" s="14">
        <v>7.9841296541727405E-2</v>
      </c>
      <c r="J677" s="14">
        <v>9.8995957831799E-2</v>
      </c>
      <c r="K677" s="14">
        <v>8.8810717725868502E-2</v>
      </c>
      <c r="L677" s="14">
        <v>7.1847681432883503E-2</v>
      </c>
      <c r="M677" s="14"/>
      <c r="N677" s="14">
        <v>0.10602463673568401</v>
      </c>
      <c r="O677" s="14">
        <v>9.9181687880628103E-2</v>
      </c>
      <c r="P677" s="14">
        <v>7.0313620776121397E-2</v>
      </c>
      <c r="Q677" s="14">
        <v>7.6164600194042698E-2</v>
      </c>
      <c r="R677" s="14"/>
      <c r="S677" s="14">
        <v>6.8944142273506301E-2</v>
      </c>
      <c r="T677" s="14">
        <v>6.4929984652314393E-2</v>
      </c>
      <c r="U677" s="14">
        <v>7.6401317005090494E-2</v>
      </c>
      <c r="V677" s="14">
        <v>0.110658042299146</v>
      </c>
      <c r="W677" s="14">
        <v>7.3709141893568003E-2</v>
      </c>
      <c r="X677" s="14">
        <v>6.4730675303789398E-2</v>
      </c>
      <c r="Y677" s="14">
        <v>0.13440786967500901</v>
      </c>
      <c r="Z677" s="14">
        <v>8.9309197534162499E-2</v>
      </c>
      <c r="AA677" s="14">
        <v>0.12230912362593099</v>
      </c>
      <c r="AB677" s="14">
        <v>8.3895935373233907E-2</v>
      </c>
      <c r="AC677" s="14">
        <v>0.124050662824097</v>
      </c>
      <c r="AD677" s="14">
        <v>6.1590151140665801E-2</v>
      </c>
      <c r="AE677" s="14"/>
      <c r="AF677" s="14">
        <v>8.9538511594851503E-2</v>
      </c>
      <c r="AG677" s="14">
        <v>9.0608362302746506E-2</v>
      </c>
      <c r="AH677" s="14">
        <v>8.9801365898982993E-2</v>
      </c>
      <c r="AI677" s="14">
        <v>7.3707953219594502E-2</v>
      </c>
      <c r="AJ677" s="14"/>
      <c r="AK677" s="14">
        <v>5.7202683316350901E-2</v>
      </c>
      <c r="AL677" s="14">
        <v>0.100795783617732</v>
      </c>
      <c r="AM677" s="14">
        <v>0.113946811904512</v>
      </c>
      <c r="AN677" s="14">
        <v>9.7439355853319906E-2</v>
      </c>
      <c r="AO677" s="14"/>
      <c r="AP677" s="14">
        <v>7.4250281197023593E-2</v>
      </c>
      <c r="AQ677" s="14">
        <v>8.6791661587189095E-2</v>
      </c>
      <c r="AR677" s="14">
        <v>0.10159658183305401</v>
      </c>
      <c r="AS677" s="14"/>
      <c r="AT677" s="14">
        <v>9.3185981681960198E-2</v>
      </c>
      <c r="AU677" s="14">
        <v>8.5813072025434298E-2</v>
      </c>
      <c r="AV677" s="14"/>
      <c r="AW677" s="14">
        <v>9.65187304196303E-2</v>
      </c>
      <c r="AX677" s="14">
        <v>8.3388808113797605E-2</v>
      </c>
      <c r="AY677" s="14"/>
      <c r="AZ677" s="14">
        <v>8.4342154151208396E-2</v>
      </c>
      <c r="BA677" s="14">
        <v>9.2096204220148997E-2</v>
      </c>
    </row>
    <row r="678" spans="2:53" x14ac:dyDescent="0.35">
      <c r="B678" t="s">
        <v>424</v>
      </c>
      <c r="C678" s="14">
        <v>8.0038515452127798E-2</v>
      </c>
      <c r="D678" s="14">
        <v>7.9427242610494497E-2</v>
      </c>
      <c r="E678" s="14">
        <v>8.0951708952859996E-2</v>
      </c>
      <c r="F678" s="14"/>
      <c r="G678" s="14">
        <v>5.2667144459877101E-2</v>
      </c>
      <c r="H678" s="14">
        <v>8.0834430793608802E-2</v>
      </c>
      <c r="I678" s="14">
        <v>9.8348666539382401E-2</v>
      </c>
      <c r="J678" s="14">
        <v>8.1961540737730404E-2</v>
      </c>
      <c r="K678" s="14">
        <v>8.8129710217133006E-2</v>
      </c>
      <c r="L678" s="14">
        <v>7.5646089305960507E-2</v>
      </c>
      <c r="M678" s="14"/>
      <c r="N678" s="14">
        <v>0.108397615483218</v>
      </c>
      <c r="O678" s="14">
        <v>7.9152016626622607E-2</v>
      </c>
      <c r="P678" s="14">
        <v>7.4290160546372205E-2</v>
      </c>
      <c r="Q678" s="14">
        <v>5.1403205420904999E-2</v>
      </c>
      <c r="R678" s="14"/>
      <c r="S678" s="14">
        <v>6.20061131208203E-2</v>
      </c>
      <c r="T678" s="14">
        <v>0.10016616173766101</v>
      </c>
      <c r="U678" s="14">
        <v>8.56964122680276E-2</v>
      </c>
      <c r="V678" s="14">
        <v>3.7198408119740803E-2</v>
      </c>
      <c r="W678" s="14">
        <v>9.2543214004346494E-2</v>
      </c>
      <c r="X678" s="14">
        <v>9.4234496873400297E-2</v>
      </c>
      <c r="Y678" s="14">
        <v>7.5251172814533002E-2</v>
      </c>
      <c r="Z678" s="14">
        <v>0.149279786232932</v>
      </c>
      <c r="AA678" s="14">
        <v>5.16757304260849E-2</v>
      </c>
      <c r="AB678" s="14">
        <v>0.108951360855447</v>
      </c>
      <c r="AC678" s="14">
        <v>5.3674841438904899E-2</v>
      </c>
      <c r="AD678" s="14">
        <v>0.101226270013673</v>
      </c>
      <c r="AE678" s="14"/>
      <c r="AF678" s="14">
        <v>9.0790023939242806E-2</v>
      </c>
      <c r="AG678" s="14">
        <v>8.9875035430380001E-2</v>
      </c>
      <c r="AH678" s="14">
        <v>8.4165660932112196E-2</v>
      </c>
      <c r="AI678" s="14">
        <v>4.1768935779389497E-2</v>
      </c>
      <c r="AJ678" s="14"/>
      <c r="AK678" s="14">
        <v>9.0444221774180197E-2</v>
      </c>
      <c r="AL678" s="14">
        <v>8.4838064107805394E-2</v>
      </c>
      <c r="AM678" s="14">
        <v>6.8098791751221299E-2</v>
      </c>
      <c r="AN678" s="14">
        <v>0.10540942421798</v>
      </c>
      <c r="AO678" s="14"/>
      <c r="AP678" s="14">
        <v>8.6203481191076903E-2</v>
      </c>
      <c r="AQ678" s="14">
        <v>9.1564758046738998E-2</v>
      </c>
      <c r="AR678" s="14">
        <v>7.5143471452757002E-2</v>
      </c>
      <c r="AS678" s="14"/>
      <c r="AT678" s="14">
        <v>9.1598753637096297E-2</v>
      </c>
      <c r="AU678" s="14">
        <v>7.5891336051340297E-2</v>
      </c>
      <c r="AV678" s="14"/>
      <c r="AW678" s="14">
        <v>9.0581399319855094E-2</v>
      </c>
      <c r="AX678" s="14">
        <v>5.6781788901940897E-2</v>
      </c>
      <c r="AY678" s="14"/>
      <c r="AZ678" s="14">
        <v>9.1614573763389703E-2</v>
      </c>
      <c r="BA678" s="14">
        <v>7.0230191023607599E-2</v>
      </c>
    </row>
    <row r="679" spans="2:53" x14ac:dyDescent="0.35">
      <c r="B679" t="s">
        <v>425</v>
      </c>
      <c r="C679" s="14">
        <v>6.9971530382294797E-2</v>
      </c>
      <c r="D679" s="14">
        <v>6.5272008371095605E-2</v>
      </c>
      <c r="E679" s="14">
        <v>7.3841986434345794E-2</v>
      </c>
      <c r="F679" s="14"/>
      <c r="G679" s="14">
        <v>2.22890377315892E-2</v>
      </c>
      <c r="H679" s="14">
        <v>5.5420726973386999E-2</v>
      </c>
      <c r="I679" s="14">
        <v>6.8631526531738804E-2</v>
      </c>
      <c r="J679" s="14">
        <v>6.1759516104126097E-2</v>
      </c>
      <c r="K679" s="14">
        <v>9.8549674337208404E-2</v>
      </c>
      <c r="L679" s="14">
        <v>0.101956909574973</v>
      </c>
      <c r="M679" s="14"/>
      <c r="N679" s="14">
        <v>7.7577997014145902E-2</v>
      </c>
      <c r="O679" s="14">
        <v>6.4662781677300801E-2</v>
      </c>
      <c r="P679" s="14">
        <v>7.3956214996171499E-2</v>
      </c>
      <c r="Q679" s="14">
        <v>6.5026014723905706E-2</v>
      </c>
      <c r="R679" s="14"/>
      <c r="S679" s="14">
        <v>5.3531749919087601E-2</v>
      </c>
      <c r="T679" s="14">
        <v>7.1839018262868606E-2</v>
      </c>
      <c r="U679" s="14">
        <v>6.1287626341594403E-2</v>
      </c>
      <c r="V679" s="14">
        <v>6.8320866151382498E-2</v>
      </c>
      <c r="W679" s="14">
        <v>8.1710980273476203E-2</v>
      </c>
      <c r="X679" s="14">
        <v>8.8330485941843603E-2</v>
      </c>
      <c r="Y679" s="14">
        <v>8.5398016008220307E-2</v>
      </c>
      <c r="Z679" s="14">
        <v>0.101236963150566</v>
      </c>
      <c r="AA679" s="14">
        <v>7.1587005630698197E-2</v>
      </c>
      <c r="AB679" s="14">
        <v>3.8371726624005502E-2</v>
      </c>
      <c r="AC679" s="14">
        <v>0.11219288105846401</v>
      </c>
      <c r="AD679" s="14">
        <v>1.96626254953387E-2</v>
      </c>
      <c r="AE679" s="14"/>
      <c r="AF679" s="14">
        <v>8.7841700184114996E-2</v>
      </c>
      <c r="AG679" s="14">
        <v>7.5401285881666197E-2</v>
      </c>
      <c r="AH679" s="14">
        <v>5.8176203375813001E-2</v>
      </c>
      <c r="AI679" s="14">
        <v>5.5414039717108302E-2</v>
      </c>
      <c r="AJ679" s="14"/>
      <c r="AK679" s="14">
        <v>0.10118234055333999</v>
      </c>
      <c r="AL679" s="14">
        <v>7.2998680844357705E-2</v>
      </c>
      <c r="AM679" s="14">
        <v>8.1049556072232701E-2</v>
      </c>
      <c r="AN679" s="14">
        <v>7.3828068170600294E-2</v>
      </c>
      <c r="AO679" s="14"/>
      <c r="AP679" s="14">
        <v>9.4983375438695603E-2</v>
      </c>
      <c r="AQ679" s="14">
        <v>7.7826499711403499E-2</v>
      </c>
      <c r="AR679" s="14">
        <v>8.7593399744353595E-2</v>
      </c>
      <c r="AS679" s="14"/>
      <c r="AT679" s="14">
        <v>7.9624409007640298E-2</v>
      </c>
      <c r="AU679" s="14">
        <v>6.6574922614358198E-2</v>
      </c>
      <c r="AV679" s="14"/>
      <c r="AW679" s="14">
        <v>7.3702791903126494E-2</v>
      </c>
      <c r="AX679" s="14">
        <v>4.2442371148036701E-2</v>
      </c>
      <c r="AY679" s="14"/>
      <c r="AZ679" s="14">
        <v>7.3488850981273807E-2</v>
      </c>
      <c r="BA679" s="14">
        <v>6.6991325840621105E-2</v>
      </c>
    </row>
    <row r="680" spans="2:53" x14ac:dyDescent="0.35">
      <c r="B680" t="s">
        <v>430</v>
      </c>
      <c r="C680" s="14">
        <v>5.7052712241893802E-2</v>
      </c>
      <c r="D680" s="14">
        <v>5.9498901789919401E-2</v>
      </c>
      <c r="E680" s="14">
        <v>5.4887534886095199E-2</v>
      </c>
      <c r="F680" s="14"/>
      <c r="G680" s="14">
        <v>4.2185174865809999E-2</v>
      </c>
      <c r="H680" s="14">
        <v>4.3322165231670297E-2</v>
      </c>
      <c r="I680" s="14">
        <v>4.1078313482253999E-2</v>
      </c>
      <c r="J680" s="14">
        <v>5.2901702633790001E-2</v>
      </c>
      <c r="K680" s="14">
        <v>9.5274269504295198E-2</v>
      </c>
      <c r="L680" s="14">
        <v>6.86777058914146E-2</v>
      </c>
      <c r="M680" s="14"/>
      <c r="N680" s="14">
        <v>6.6259400574341806E-2</v>
      </c>
      <c r="O680" s="14">
        <v>5.62269938783546E-2</v>
      </c>
      <c r="P680" s="14">
        <v>6.4864271867944703E-2</v>
      </c>
      <c r="Q680" s="14">
        <v>4.2104250350422402E-2</v>
      </c>
      <c r="R680" s="14"/>
      <c r="S680" s="14">
        <v>2.91877344801089E-2</v>
      </c>
      <c r="T680" s="14">
        <v>5.2421930553990803E-2</v>
      </c>
      <c r="U680" s="14">
        <v>3.8827452721513202E-2</v>
      </c>
      <c r="V680" s="14">
        <v>6.9932720145580399E-2</v>
      </c>
      <c r="W680" s="14">
        <v>8.1374394389580496E-2</v>
      </c>
      <c r="X680" s="14">
        <v>4.2593970633368797E-2</v>
      </c>
      <c r="Y680" s="14">
        <v>6.1681404529403801E-2</v>
      </c>
      <c r="Z680" s="14">
        <v>4.4474940680277499E-2</v>
      </c>
      <c r="AA680" s="14">
        <v>7.5404799031209502E-2</v>
      </c>
      <c r="AB680" s="14">
        <v>6.8354283551129894E-2</v>
      </c>
      <c r="AC680" s="14">
        <v>8.4798689390468002E-2</v>
      </c>
      <c r="AD680" s="14">
        <v>6.0593507460839503E-2</v>
      </c>
      <c r="AE680" s="14"/>
      <c r="AF680" s="14">
        <v>6.2663129167637194E-2</v>
      </c>
      <c r="AG680" s="14">
        <v>4.9211510854038402E-2</v>
      </c>
      <c r="AH680" s="14">
        <v>7.6431494723613394E-2</v>
      </c>
      <c r="AI680" s="14">
        <v>3.8721556383675901E-2</v>
      </c>
      <c r="AJ680" s="14"/>
      <c r="AK680" s="14">
        <v>5.5656686540601803E-2</v>
      </c>
      <c r="AL680" s="14">
        <v>5.14004523338355E-2</v>
      </c>
      <c r="AM680" s="14">
        <v>7.0715921191810596E-2</v>
      </c>
      <c r="AN680" s="14">
        <v>6.5859925781628803E-2</v>
      </c>
      <c r="AO680" s="14"/>
      <c r="AP680" s="14">
        <v>6.9007252519818901E-2</v>
      </c>
      <c r="AQ680" s="14">
        <v>3.5495705784818601E-2</v>
      </c>
      <c r="AR680" s="14">
        <v>7.3364122126521505E-2</v>
      </c>
      <c r="AS680" s="14"/>
      <c r="AT680" s="14">
        <v>6.7094603047953699E-2</v>
      </c>
      <c r="AU680" s="14">
        <v>5.2505395826321799E-2</v>
      </c>
      <c r="AV680" s="14"/>
      <c r="AW680" s="14">
        <v>5.6255012528288399E-2</v>
      </c>
      <c r="AX680" s="14">
        <v>7.2598315105390304E-2</v>
      </c>
      <c r="AY680" s="14"/>
      <c r="AZ680" s="14">
        <v>6.4398586238774397E-2</v>
      </c>
      <c r="BA680" s="14">
        <v>5.08285974840803E-2</v>
      </c>
    </row>
    <row r="681" spans="2:53" x14ac:dyDescent="0.35">
      <c r="B681" t="s">
        <v>431</v>
      </c>
      <c r="C681" s="14">
        <v>2.6741239359108802E-2</v>
      </c>
      <c r="D681" s="14">
        <v>2.0743997338714699E-2</v>
      </c>
      <c r="E681" s="14">
        <v>3.2707091358452803E-2</v>
      </c>
      <c r="F681" s="14"/>
      <c r="G681" s="14">
        <v>1.8850264064497399E-2</v>
      </c>
      <c r="H681" s="14">
        <v>1.9474942008194301E-2</v>
      </c>
      <c r="I681" s="14">
        <v>1.4110110438402001E-2</v>
      </c>
      <c r="J681" s="14">
        <v>2.8049870647620299E-2</v>
      </c>
      <c r="K681" s="14">
        <v>4.0217196075209703E-2</v>
      </c>
      <c r="L681" s="14">
        <v>3.8011060578227403E-2</v>
      </c>
      <c r="M681" s="14"/>
      <c r="N681" s="14">
        <v>3.0577819435722801E-2</v>
      </c>
      <c r="O681" s="14">
        <v>2.7671099451848799E-2</v>
      </c>
      <c r="P681" s="14">
        <v>1.7575445310113499E-2</v>
      </c>
      <c r="Q681" s="14">
        <v>3.01683865711573E-2</v>
      </c>
      <c r="R681" s="14"/>
      <c r="S681" s="14">
        <v>1.6015174991486601E-2</v>
      </c>
      <c r="T681" s="14">
        <v>3.63574125924934E-2</v>
      </c>
      <c r="U681" s="14">
        <v>2.8546976036213499E-2</v>
      </c>
      <c r="V681" s="14">
        <v>1.4699214952724001E-2</v>
      </c>
      <c r="W681" s="14">
        <v>2.7308091985601302E-2</v>
      </c>
      <c r="X681" s="14">
        <v>2.56796059763723E-2</v>
      </c>
      <c r="Y681" s="14">
        <v>2.8475703277407099E-2</v>
      </c>
      <c r="Z681" s="14">
        <v>2.4021002935150901E-2</v>
      </c>
      <c r="AA681" s="14">
        <v>3.0862507146513202E-2</v>
      </c>
      <c r="AB681" s="14">
        <v>1.29702249615291E-2</v>
      </c>
      <c r="AC681" s="14">
        <v>4.5830776511077101E-2</v>
      </c>
      <c r="AD681" s="14">
        <v>6.1887452280434102E-2</v>
      </c>
      <c r="AE681" s="14"/>
      <c r="AF681" s="14">
        <v>2.96409061106475E-2</v>
      </c>
      <c r="AG681" s="14">
        <v>2.4458054503740199E-2</v>
      </c>
      <c r="AH681" s="14">
        <v>2.0855496921563701E-2</v>
      </c>
      <c r="AI681" s="14">
        <v>2.2354780795553301E-2</v>
      </c>
      <c r="AJ681" s="14"/>
      <c r="AK681" s="14">
        <v>1.98207738683947E-2</v>
      </c>
      <c r="AL681" s="14">
        <v>2.7896448018020902E-2</v>
      </c>
      <c r="AM681" s="14">
        <v>2.0206334902982698E-2</v>
      </c>
      <c r="AN681" s="14">
        <v>2.1765512713732699E-2</v>
      </c>
      <c r="AO681" s="14"/>
      <c r="AP681" s="14">
        <v>3.2509674486224202E-2</v>
      </c>
      <c r="AQ681" s="14">
        <v>3.1576533818757697E-2</v>
      </c>
      <c r="AR681" s="14">
        <v>2.0229019744451401E-2</v>
      </c>
      <c r="AS681" s="14"/>
      <c r="AT681" s="14">
        <v>1.8271815329560601E-2</v>
      </c>
      <c r="AU681" s="14">
        <v>3.0874286165906099E-2</v>
      </c>
      <c r="AV681" s="14"/>
      <c r="AW681" s="14">
        <v>2.53457066653268E-2</v>
      </c>
      <c r="AX681" s="14">
        <v>2.9563059368657298E-2</v>
      </c>
      <c r="AY681" s="14"/>
      <c r="AZ681" s="14">
        <v>2.7407834765212101E-2</v>
      </c>
      <c r="BA681" s="14">
        <v>2.61764370896472E-2</v>
      </c>
    </row>
    <row r="682" spans="2:53" x14ac:dyDescent="0.35">
      <c r="B682" t="s">
        <v>432</v>
      </c>
      <c r="C682" s="14">
        <v>1.1560958814159699E-2</v>
      </c>
      <c r="D682" s="14">
        <v>8.5814819428634993E-3</v>
      </c>
      <c r="E682" s="14">
        <v>1.4518035826125699E-2</v>
      </c>
      <c r="F682" s="14"/>
      <c r="G682" s="14">
        <v>1.04250367765752E-2</v>
      </c>
      <c r="H682" s="14">
        <v>5.3920630834426104E-3</v>
      </c>
      <c r="I682" s="14">
        <v>1.09479004493611E-2</v>
      </c>
      <c r="J682" s="14">
        <v>1.2225633887668799E-2</v>
      </c>
      <c r="K682" s="14">
        <v>1.3086085935312E-2</v>
      </c>
      <c r="L682" s="14">
        <v>1.6274728942358201E-2</v>
      </c>
      <c r="M682" s="14"/>
      <c r="N682" s="14">
        <v>1.0574971275355199E-2</v>
      </c>
      <c r="O682" s="14">
        <v>1.4434521400873E-2</v>
      </c>
      <c r="P682" s="14">
        <v>7.4155901698549397E-3</v>
      </c>
      <c r="Q682" s="14">
        <v>9.7256769036409198E-3</v>
      </c>
      <c r="R682" s="14"/>
      <c r="S682" s="14">
        <v>1.6652738294428902E-2</v>
      </c>
      <c r="T682" s="14">
        <v>1.46131669142645E-2</v>
      </c>
      <c r="U682" s="14">
        <v>1.1268126950849101E-2</v>
      </c>
      <c r="V682" s="14">
        <v>0</v>
      </c>
      <c r="W682" s="14">
        <v>6.4327431103245597E-3</v>
      </c>
      <c r="X682" s="14">
        <v>1.00404198434643E-2</v>
      </c>
      <c r="Y682" s="14">
        <v>5.6654897043409303E-3</v>
      </c>
      <c r="Z682" s="14">
        <v>1.22589418293361E-2</v>
      </c>
      <c r="AA682" s="14">
        <v>1.7125147885178899E-2</v>
      </c>
      <c r="AB682" s="14">
        <v>2.4990291331630901E-2</v>
      </c>
      <c r="AC682" s="14">
        <v>0</v>
      </c>
      <c r="AD682" s="14">
        <v>0</v>
      </c>
      <c r="AE682" s="14"/>
      <c r="AF682" s="14">
        <v>1.7571437411954799E-2</v>
      </c>
      <c r="AG682" s="14">
        <v>1.0394610061686699E-2</v>
      </c>
      <c r="AH682" s="14">
        <v>6.5775484662383603E-3</v>
      </c>
      <c r="AI682" s="14">
        <v>7.8213795135686492E-3</v>
      </c>
      <c r="AJ682" s="14"/>
      <c r="AK682" s="14">
        <v>1.52823396765168E-2</v>
      </c>
      <c r="AL682" s="14">
        <v>1.43511962204389E-2</v>
      </c>
      <c r="AM682" s="14">
        <v>1.6074759502575298E-2</v>
      </c>
      <c r="AN682" s="14">
        <v>1.0580698370568299E-2</v>
      </c>
      <c r="AO682" s="14"/>
      <c r="AP682" s="14">
        <v>1.66908212050817E-2</v>
      </c>
      <c r="AQ682" s="14">
        <v>9.5642675628482693E-3</v>
      </c>
      <c r="AR682" s="14">
        <v>1.26121084561237E-2</v>
      </c>
      <c r="AS682" s="14"/>
      <c r="AT682" s="14">
        <v>1.2699099110908E-2</v>
      </c>
      <c r="AU682" s="14">
        <v>1.12304255675067E-2</v>
      </c>
      <c r="AV682" s="14"/>
      <c r="AW682" s="14">
        <v>1.37493123138472E-2</v>
      </c>
      <c r="AX682" s="14">
        <v>3.1728040105323801E-3</v>
      </c>
      <c r="AY682" s="14"/>
      <c r="AZ682" s="14">
        <v>1.5849798822116099E-2</v>
      </c>
      <c r="BA682" s="14">
        <v>7.9270505278540102E-3</v>
      </c>
    </row>
    <row r="683" spans="2:53" x14ac:dyDescent="0.35">
      <c r="B683" t="s">
        <v>433</v>
      </c>
      <c r="C683" s="14">
        <v>1.7799223482731798E-2</v>
      </c>
      <c r="D683" s="14">
        <v>1.64530562437574E-2</v>
      </c>
      <c r="E683" s="14">
        <v>1.9184901449711599E-2</v>
      </c>
      <c r="F683" s="14"/>
      <c r="G683" s="14">
        <v>1.8441248425202499E-2</v>
      </c>
      <c r="H683" s="14">
        <v>1.9327265807018601E-2</v>
      </c>
      <c r="I683" s="14">
        <v>2.1664227305347498E-2</v>
      </c>
      <c r="J683" s="14">
        <v>1.6922782508576401E-2</v>
      </c>
      <c r="K683" s="14">
        <v>2.4311038481718901E-2</v>
      </c>
      <c r="L683" s="14">
        <v>9.3026839770947306E-3</v>
      </c>
      <c r="M683" s="14"/>
      <c r="N683" s="14">
        <v>1.24553473927634E-2</v>
      </c>
      <c r="O683" s="14">
        <v>2.7855877925013501E-2</v>
      </c>
      <c r="P683" s="14">
        <v>9.5942749302502291E-3</v>
      </c>
      <c r="Q683" s="14">
        <v>1.8893691451695699E-2</v>
      </c>
      <c r="R683" s="14"/>
      <c r="S683" s="14">
        <v>9.8693686636535695E-3</v>
      </c>
      <c r="T683" s="14">
        <v>2.83899541464427E-2</v>
      </c>
      <c r="U683" s="14">
        <v>3.5780379725333301E-2</v>
      </c>
      <c r="V683" s="14">
        <v>1.59459269624086E-2</v>
      </c>
      <c r="W683" s="14">
        <v>3.40888988579627E-2</v>
      </c>
      <c r="X683" s="14">
        <v>5.0696955294791696E-3</v>
      </c>
      <c r="Y683" s="14">
        <v>0</v>
      </c>
      <c r="Z683" s="14">
        <v>2.255631241854E-2</v>
      </c>
      <c r="AA683" s="14">
        <v>4.2824674035387301E-3</v>
      </c>
      <c r="AB683" s="14">
        <v>2.96145197581557E-2</v>
      </c>
      <c r="AC683" s="14">
        <v>1.9493197489351799E-2</v>
      </c>
      <c r="AD683" s="14">
        <v>1.9148311549776101E-2</v>
      </c>
      <c r="AE683" s="14"/>
      <c r="AF683" s="14">
        <v>1.5255092851568199E-2</v>
      </c>
      <c r="AG683" s="14">
        <v>1.8934761910091299E-2</v>
      </c>
      <c r="AH683" s="14">
        <v>2.77309978786506E-2</v>
      </c>
      <c r="AI683" s="14">
        <v>6.6841813822587403E-3</v>
      </c>
      <c r="AJ683" s="14"/>
      <c r="AK683" s="14">
        <v>2.32570032192124E-2</v>
      </c>
      <c r="AL683" s="14">
        <v>2.4569413782730101E-2</v>
      </c>
      <c r="AM683" s="14">
        <v>1.61054154946275E-2</v>
      </c>
      <c r="AN683" s="14">
        <v>2.1309389833451101E-2</v>
      </c>
      <c r="AO683" s="14"/>
      <c r="AP683" s="14">
        <v>1.7357758081771899E-2</v>
      </c>
      <c r="AQ683" s="14">
        <v>2.0380132732092601E-2</v>
      </c>
      <c r="AR683" s="14">
        <v>1.55329286520731E-2</v>
      </c>
      <c r="AS683" s="14"/>
      <c r="AT683" s="14">
        <v>2.1245659576627801E-2</v>
      </c>
      <c r="AU683" s="14">
        <v>1.64347444953616E-2</v>
      </c>
      <c r="AV683" s="14"/>
      <c r="AW683" s="14">
        <v>1.6342186401587001E-2</v>
      </c>
      <c r="AX683" s="14">
        <v>2.7237999816435599E-2</v>
      </c>
      <c r="AY683" s="14"/>
      <c r="AZ683" s="14">
        <v>1.5934823789334099E-2</v>
      </c>
      <c r="BA683" s="14">
        <v>1.9378918104647199E-2</v>
      </c>
    </row>
    <row r="684" spans="2:53" x14ac:dyDescent="0.35">
      <c r="B684" t="s">
        <v>434</v>
      </c>
      <c r="C684" s="14">
        <v>7.3216377533978898E-3</v>
      </c>
      <c r="D684" s="14">
        <v>8.9191483689962103E-3</v>
      </c>
      <c r="E684" s="14">
        <v>5.7894959788336899E-3</v>
      </c>
      <c r="F684" s="14"/>
      <c r="G684" s="14">
        <v>1.4543580474706601E-2</v>
      </c>
      <c r="H684" s="14">
        <v>5.3915565997542103E-3</v>
      </c>
      <c r="I684" s="14">
        <v>3.06158483982119E-3</v>
      </c>
      <c r="J684" s="14">
        <v>1.43941545282892E-2</v>
      </c>
      <c r="K684" s="14">
        <v>6.7420070234514903E-3</v>
      </c>
      <c r="L684" s="14">
        <v>2.2078118709693102E-3</v>
      </c>
      <c r="M684" s="14"/>
      <c r="N684" s="14">
        <v>6.9042273513016603E-3</v>
      </c>
      <c r="O684" s="14">
        <v>7.3612250195581302E-3</v>
      </c>
      <c r="P684" s="14">
        <v>7.7059241766461398E-3</v>
      </c>
      <c r="Q684" s="14">
        <v>7.5256433042297302E-3</v>
      </c>
      <c r="R684" s="14"/>
      <c r="S684" s="14">
        <v>0</v>
      </c>
      <c r="T684" s="14">
        <v>1.03733590318216E-2</v>
      </c>
      <c r="U684" s="14">
        <v>0</v>
      </c>
      <c r="V684" s="14">
        <v>5.1514957529354196E-3</v>
      </c>
      <c r="W684" s="14">
        <v>6.5410867254400004E-3</v>
      </c>
      <c r="X684" s="14">
        <v>1.5207274284176399E-2</v>
      </c>
      <c r="Y684" s="14">
        <v>2.52218778351865E-2</v>
      </c>
      <c r="Z684" s="14">
        <v>0</v>
      </c>
      <c r="AA684" s="14">
        <v>0</v>
      </c>
      <c r="AB684" s="14">
        <v>1.8496996342734499E-2</v>
      </c>
      <c r="AC684" s="14">
        <v>0</v>
      </c>
      <c r="AD684" s="14">
        <v>0</v>
      </c>
      <c r="AE684" s="14"/>
      <c r="AF684" s="14">
        <v>1.4157177850305E-3</v>
      </c>
      <c r="AG684" s="14">
        <v>7.4168312437461296E-3</v>
      </c>
      <c r="AH684" s="14">
        <v>1.29823977599598E-2</v>
      </c>
      <c r="AI684" s="14">
        <v>3.2842768937352898E-3</v>
      </c>
      <c r="AJ684" s="14"/>
      <c r="AK684" s="14">
        <v>5.0909990712656701E-3</v>
      </c>
      <c r="AL684" s="14">
        <v>9.9611436717245705E-3</v>
      </c>
      <c r="AM684" s="14">
        <v>3.9390441269824402E-3</v>
      </c>
      <c r="AN684" s="14">
        <v>4.9590342056825302E-3</v>
      </c>
      <c r="AO684" s="14"/>
      <c r="AP684" s="14">
        <v>5.5602059012144498E-3</v>
      </c>
      <c r="AQ684" s="14">
        <v>1.21000736666912E-2</v>
      </c>
      <c r="AR684" s="14">
        <v>2.4751592733820698E-3</v>
      </c>
      <c r="AS684" s="14"/>
      <c r="AT684" s="14">
        <v>6.9536253552970502E-3</v>
      </c>
      <c r="AU684" s="14">
        <v>6.0379128235843096E-3</v>
      </c>
      <c r="AV684" s="14"/>
      <c r="AW684" s="14">
        <v>2.5539804330299899E-3</v>
      </c>
      <c r="AX684" s="14">
        <v>2.3560825384550899E-2</v>
      </c>
      <c r="AY684" s="14"/>
      <c r="AZ684" s="14">
        <v>7.4825610908910599E-3</v>
      </c>
      <c r="BA684" s="14">
        <v>7.1852883795598399E-3</v>
      </c>
    </row>
    <row r="685" spans="2:53" x14ac:dyDescent="0.35">
      <c r="B685" t="s">
        <v>109</v>
      </c>
      <c r="C685" s="14">
        <v>0.20642385836824501</v>
      </c>
      <c r="D685" s="14">
        <v>0.19626860001523</v>
      </c>
      <c r="E685" s="14">
        <v>0.21618660875645099</v>
      </c>
      <c r="F685" s="14"/>
      <c r="G685" s="14">
        <v>0.120409934918401</v>
      </c>
      <c r="H685" s="14">
        <v>0.131709780781292</v>
      </c>
      <c r="I685" s="14">
        <v>0.199712879479573</v>
      </c>
      <c r="J685" s="14">
        <v>0.222393260182908</v>
      </c>
      <c r="K685" s="14">
        <v>0.241974976541033</v>
      </c>
      <c r="L685" s="14">
        <v>0.29291730151005102</v>
      </c>
      <c r="M685" s="14"/>
      <c r="N685" s="14">
        <v>0.164049477312568</v>
      </c>
      <c r="O685" s="14">
        <v>0.21749751376363199</v>
      </c>
      <c r="P685" s="14">
        <v>0.21465439721598401</v>
      </c>
      <c r="Q685" s="14">
        <v>0.23186819815544299</v>
      </c>
      <c r="R685" s="14"/>
      <c r="S685" s="14">
        <v>0.20173362153664001</v>
      </c>
      <c r="T685" s="14">
        <v>0.20775100974719601</v>
      </c>
      <c r="U685" s="14">
        <v>0.23241167647189001</v>
      </c>
      <c r="V685" s="14">
        <v>0.25455795816794502</v>
      </c>
      <c r="W685" s="14">
        <v>0.16039374084802299</v>
      </c>
      <c r="X685" s="14">
        <v>0.13681861639710599</v>
      </c>
      <c r="Y685" s="14">
        <v>0.199015234228615</v>
      </c>
      <c r="Z685" s="14">
        <v>0.182221543563963</v>
      </c>
      <c r="AA685" s="14">
        <v>0.20630910737100999</v>
      </c>
      <c r="AB685" s="14">
        <v>0.237520148644535</v>
      </c>
      <c r="AC685" s="14">
        <v>0.24248446271413099</v>
      </c>
      <c r="AD685" s="14">
        <v>0.2239044608179</v>
      </c>
      <c r="AE685" s="14"/>
      <c r="AF685" s="14">
        <v>0.19775474767754</v>
      </c>
      <c r="AG685" s="14">
        <v>0.15312513028032501</v>
      </c>
      <c r="AH685" s="14">
        <v>0.27167802150988002</v>
      </c>
      <c r="AI685" s="14">
        <v>0.29246270174500999</v>
      </c>
      <c r="AJ685" s="14"/>
      <c r="AK685" s="14">
        <v>0.200451918353867</v>
      </c>
      <c r="AL685" s="14">
        <v>0.154142402614587</v>
      </c>
      <c r="AM685" s="14">
        <v>0.19734158521699799</v>
      </c>
      <c r="AN685" s="14">
        <v>0.25360856288127898</v>
      </c>
      <c r="AO685" s="14"/>
      <c r="AP685" s="14">
        <v>0.19023243501597401</v>
      </c>
      <c r="AQ685" s="14">
        <v>0.139887825559287</v>
      </c>
      <c r="AR685" s="14">
        <v>0.18078513771779001</v>
      </c>
      <c r="AS685" s="14"/>
      <c r="AT685" s="14">
        <v>0.150000029568609</v>
      </c>
      <c r="AU685" s="14">
        <v>0.23276044559262599</v>
      </c>
      <c r="AV685" s="14"/>
      <c r="AW685" s="14">
        <v>0.146376073029551</v>
      </c>
      <c r="AX685" s="14">
        <v>0.33880084626434598</v>
      </c>
      <c r="AY685" s="14"/>
      <c r="AZ685" s="14">
        <v>0.201715409621573</v>
      </c>
      <c r="BA685" s="14">
        <v>0.21041329860953201</v>
      </c>
    </row>
    <row r="686" spans="2:53" x14ac:dyDescent="0.35">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2:53" x14ac:dyDescent="0.35">
      <c r="B687" s="6" t="s">
        <v>445</v>
      </c>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2:53" ht="72.5" x14ac:dyDescent="0.35">
      <c r="B688" s="39" t="s">
        <v>581</v>
      </c>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2:53" x14ac:dyDescent="0.35">
      <c r="B689" t="s">
        <v>440</v>
      </c>
      <c r="C689" s="14">
        <v>3.8130740172540499E-2</v>
      </c>
      <c r="D689" s="14">
        <v>2.85598612812159E-2</v>
      </c>
      <c r="E689" s="14">
        <v>4.4848179705821001E-2</v>
      </c>
      <c r="F689" s="14"/>
      <c r="G689" s="14">
        <v>8.5823477148428598E-2</v>
      </c>
      <c r="H689" s="14">
        <v>6.4912470227874997E-2</v>
      </c>
      <c r="I689" s="14">
        <v>0</v>
      </c>
      <c r="J689" s="14">
        <v>0</v>
      </c>
      <c r="K689" s="14">
        <v>3.5799054128848803E-2</v>
      </c>
      <c r="L689" s="14">
        <v>6.0915489668304602E-2</v>
      </c>
      <c r="M689" s="14"/>
      <c r="N689" s="14">
        <v>0</v>
      </c>
      <c r="O689" s="14">
        <v>3.6903122524969099E-2</v>
      </c>
      <c r="P689" s="14">
        <v>6.5013827212400593E-2</v>
      </c>
      <c r="Q689" s="14">
        <v>3.2772692580867499E-2</v>
      </c>
      <c r="R689" s="14"/>
      <c r="S689" s="14">
        <v>6.3120982832016295E-2</v>
      </c>
      <c r="T689" s="14">
        <v>7.8668614835734604E-2</v>
      </c>
      <c r="U689" s="14">
        <v>5.5869749995151999E-2</v>
      </c>
      <c r="V689" s="14">
        <v>0</v>
      </c>
      <c r="W689" s="14">
        <v>0.13935836599350099</v>
      </c>
      <c r="X689" s="14">
        <v>0</v>
      </c>
      <c r="Y689" s="14">
        <v>9.3418812606683096E-2</v>
      </c>
      <c r="Z689" s="14">
        <v>0</v>
      </c>
      <c r="AA689" s="14">
        <v>0</v>
      </c>
      <c r="AB689" s="14">
        <v>0</v>
      </c>
      <c r="AC689" s="14">
        <v>0</v>
      </c>
      <c r="AD689" s="14">
        <v>0</v>
      </c>
      <c r="AE689" s="14"/>
      <c r="AF689" s="14">
        <v>4.9297600939394802E-2</v>
      </c>
      <c r="AG689" s="14">
        <v>5.4874293147418103E-2</v>
      </c>
      <c r="AH689" s="14">
        <v>0</v>
      </c>
      <c r="AI689" s="14">
        <v>0</v>
      </c>
      <c r="AJ689" s="14"/>
      <c r="AK689" s="14">
        <v>0</v>
      </c>
      <c r="AL689" s="14">
        <v>4.3422831960526598E-2</v>
      </c>
      <c r="AM689" s="14">
        <v>9.9763779318018095E-2</v>
      </c>
      <c r="AN689" s="14">
        <v>4.7854362737008001E-2</v>
      </c>
      <c r="AO689" s="14"/>
      <c r="AP689" s="14">
        <v>0</v>
      </c>
      <c r="AQ689" s="14">
        <v>4.1922358522795203E-2</v>
      </c>
      <c r="AR689" s="14">
        <v>6.7215199342072193E-2</v>
      </c>
      <c r="AS689" s="14"/>
      <c r="AT689" s="14">
        <v>0.100501502972457</v>
      </c>
      <c r="AU689" s="14">
        <v>3.3241189649265999E-2</v>
      </c>
      <c r="AV689" s="14"/>
      <c r="AW689" s="14" t="s">
        <v>80</v>
      </c>
      <c r="AX689" s="14">
        <v>3.8130740172540499E-2</v>
      </c>
      <c r="AY689" s="14"/>
      <c r="AZ689" s="14">
        <v>2.5320679440278802E-2</v>
      </c>
      <c r="BA689" s="14">
        <v>4.9654648639808403E-2</v>
      </c>
    </row>
    <row r="690" spans="2:53" x14ac:dyDescent="0.35">
      <c r="B690" t="s">
        <v>441</v>
      </c>
      <c r="C690" s="14">
        <v>0.135661797820473</v>
      </c>
      <c r="D690" s="14">
        <v>0.14194606039905999</v>
      </c>
      <c r="E690" s="14">
        <v>0.13125111053017799</v>
      </c>
      <c r="F690" s="14"/>
      <c r="G690" s="14">
        <v>7.5274206726072698E-2</v>
      </c>
      <c r="H690" s="14">
        <v>0.14931948968610201</v>
      </c>
      <c r="I690" s="14">
        <v>0.31367989420731301</v>
      </c>
      <c r="J690" s="14">
        <v>3.09601113042418E-2</v>
      </c>
      <c r="K690" s="14">
        <v>7.2458134238148994E-2</v>
      </c>
      <c r="L690" s="14">
        <v>0.17753050875021101</v>
      </c>
      <c r="M690" s="14"/>
      <c r="N690" s="14">
        <v>0.28139842845631202</v>
      </c>
      <c r="O690" s="14">
        <v>0.118364918562918</v>
      </c>
      <c r="P690" s="14">
        <v>0.158436927749979</v>
      </c>
      <c r="Q690" s="14">
        <v>0.100435012912615</v>
      </c>
      <c r="R690" s="14"/>
      <c r="S690" s="14">
        <v>6.6987349717533798E-2</v>
      </c>
      <c r="T690" s="14">
        <v>7.7870414011315198E-2</v>
      </c>
      <c r="U690" s="14">
        <v>0.23262908514866501</v>
      </c>
      <c r="V690" s="14">
        <v>0.27833698511508498</v>
      </c>
      <c r="W690" s="14">
        <v>0</v>
      </c>
      <c r="X690" s="14">
        <v>0</v>
      </c>
      <c r="Y690" s="14">
        <v>0</v>
      </c>
      <c r="Z690" s="14">
        <v>0.161623192416772</v>
      </c>
      <c r="AA690" s="14">
        <v>0.130710560801863</v>
      </c>
      <c r="AB690" s="14">
        <v>0.348176558681911</v>
      </c>
      <c r="AC690" s="14">
        <v>0.130416870549876</v>
      </c>
      <c r="AD690" s="14">
        <v>0</v>
      </c>
      <c r="AE690" s="14"/>
      <c r="AF690" s="14">
        <v>0.112544650103596</v>
      </c>
      <c r="AG690" s="14">
        <v>0.14226110394515601</v>
      </c>
      <c r="AH690" s="14">
        <v>0.23756211591266299</v>
      </c>
      <c r="AI690" s="14">
        <v>0.142570908400836</v>
      </c>
      <c r="AJ690" s="14"/>
      <c r="AK690" s="14">
        <v>0.104595762603269</v>
      </c>
      <c r="AL690" s="14">
        <v>0.15435702574051399</v>
      </c>
      <c r="AM690" s="14">
        <v>5.0038987911816199E-2</v>
      </c>
      <c r="AN690" s="14">
        <v>0.20469798542620801</v>
      </c>
      <c r="AO690" s="14"/>
      <c r="AP690" s="14">
        <v>0.11823177179330201</v>
      </c>
      <c r="AQ690" s="14">
        <v>0.104608110694242</v>
      </c>
      <c r="AR690" s="14">
        <v>0.13602079722864499</v>
      </c>
      <c r="AS690" s="14"/>
      <c r="AT690" s="14">
        <v>7.7931177170427093E-2</v>
      </c>
      <c r="AU690" s="14">
        <v>0.141261489727176</v>
      </c>
      <c r="AV690" s="14"/>
      <c r="AW690" s="14" t="s">
        <v>80</v>
      </c>
      <c r="AX690" s="14">
        <v>0.135661797820473</v>
      </c>
      <c r="AY690" s="14"/>
      <c r="AZ690" s="14">
        <v>0.16712534592765199</v>
      </c>
      <c r="BA690" s="14">
        <v>0.1073572443901</v>
      </c>
    </row>
    <row r="691" spans="2:53" x14ac:dyDescent="0.35">
      <c r="B691" t="s">
        <v>442</v>
      </c>
      <c r="C691" s="14">
        <v>0.135572526408171</v>
      </c>
      <c r="D691" s="14">
        <v>0.158772080520095</v>
      </c>
      <c r="E691" s="14">
        <v>0.11928963288131</v>
      </c>
      <c r="F691" s="14"/>
      <c r="G691" s="14">
        <v>0.15183878738936499</v>
      </c>
      <c r="H691" s="14">
        <v>0.11542244113559399</v>
      </c>
      <c r="I691" s="14">
        <v>9.0613031971469304E-2</v>
      </c>
      <c r="J691" s="14">
        <v>0.11059868541934401</v>
      </c>
      <c r="K691" s="14">
        <v>0.118167242256729</v>
      </c>
      <c r="L691" s="14">
        <v>0.186841020168276</v>
      </c>
      <c r="M691" s="14"/>
      <c r="N691" s="14">
        <v>0.38541004005683099</v>
      </c>
      <c r="O691" s="14">
        <v>0.146671100738995</v>
      </c>
      <c r="P691" s="14">
        <v>9.9253814733943499E-2</v>
      </c>
      <c r="Q691" s="14">
        <v>8.4332301025266204E-2</v>
      </c>
      <c r="R691" s="14"/>
      <c r="S691" s="14">
        <v>0.19320833166441101</v>
      </c>
      <c r="T691" s="14">
        <v>0.15462424186666099</v>
      </c>
      <c r="U691" s="14">
        <v>0.23231933556475001</v>
      </c>
      <c r="V691" s="14">
        <v>0.12962165829799499</v>
      </c>
      <c r="W691" s="14">
        <v>0</v>
      </c>
      <c r="X691" s="14">
        <v>0.172371089829256</v>
      </c>
      <c r="Y691" s="14">
        <v>0.162399504251725</v>
      </c>
      <c r="Z691" s="14">
        <v>0</v>
      </c>
      <c r="AA691" s="14">
        <v>0.20336321249450601</v>
      </c>
      <c r="AB691" s="14">
        <v>7.7464377187206293E-2</v>
      </c>
      <c r="AC691" s="14">
        <v>5.8804626981584902E-2</v>
      </c>
      <c r="AD691" s="14">
        <v>0</v>
      </c>
      <c r="AE691" s="14"/>
      <c r="AF691" s="14">
        <v>0.26421139455635001</v>
      </c>
      <c r="AG691" s="14">
        <v>0.13674388646166399</v>
      </c>
      <c r="AH691" s="14">
        <v>0.104938661011051</v>
      </c>
      <c r="AI691" s="14">
        <v>0.106254864166729</v>
      </c>
      <c r="AJ691" s="14"/>
      <c r="AK691" s="14">
        <v>0.19920869447443801</v>
      </c>
      <c r="AL691" s="14">
        <v>0.14697700482100901</v>
      </c>
      <c r="AM691" s="14">
        <v>0.149676925930116</v>
      </c>
      <c r="AN691" s="14">
        <v>0.247932875976313</v>
      </c>
      <c r="AO691" s="14"/>
      <c r="AP691" s="14">
        <v>0.22355399212180699</v>
      </c>
      <c r="AQ691" s="14">
        <v>0.19955407535258601</v>
      </c>
      <c r="AR691" s="14">
        <v>0.106265095890197</v>
      </c>
      <c r="AS691" s="14"/>
      <c r="AT691" s="14">
        <v>0.419978870663544</v>
      </c>
      <c r="AU691" s="14">
        <v>0.113035917690613</v>
      </c>
      <c r="AV691" s="14"/>
      <c r="AW691" s="14" t="s">
        <v>80</v>
      </c>
      <c r="AX691" s="14">
        <v>0.135572526408171</v>
      </c>
      <c r="AY691" s="14"/>
      <c r="AZ691" s="14">
        <v>0.108003213515726</v>
      </c>
      <c r="BA691" s="14">
        <v>0.16037383257824001</v>
      </c>
    </row>
    <row r="692" spans="2:53" x14ac:dyDescent="0.35">
      <c r="B692" t="s">
        <v>443</v>
      </c>
      <c r="C692" s="14">
        <v>0.19084912478712901</v>
      </c>
      <c r="D692" s="14">
        <v>0.244313115218496</v>
      </c>
      <c r="E692" s="14">
        <v>0.15332476291727501</v>
      </c>
      <c r="F692" s="14"/>
      <c r="G692" s="14">
        <v>0.37260596547027303</v>
      </c>
      <c r="H692" s="14">
        <v>0.23249414360047199</v>
      </c>
      <c r="I692" s="14">
        <v>0.160855296470895</v>
      </c>
      <c r="J692" s="14">
        <v>5.6665584218105199E-2</v>
      </c>
      <c r="K692" s="14">
        <v>0.25031599949922201</v>
      </c>
      <c r="L692" s="14">
        <v>0.19692028402143799</v>
      </c>
      <c r="M692" s="14"/>
      <c r="N692" s="14">
        <v>0.14285734910244499</v>
      </c>
      <c r="O692" s="14">
        <v>0.187299664612914</v>
      </c>
      <c r="P692" s="14">
        <v>0.19925461228880401</v>
      </c>
      <c r="Q692" s="14">
        <v>0.2010871557876</v>
      </c>
      <c r="R692" s="14"/>
      <c r="S692" s="14">
        <v>0.34755510319476501</v>
      </c>
      <c r="T692" s="14">
        <v>0.16533195264152101</v>
      </c>
      <c r="U692" s="14">
        <v>0.113000337107413</v>
      </c>
      <c r="V692" s="14">
        <v>6.5921696503096094E-2</v>
      </c>
      <c r="W692" s="14">
        <v>0.101832285644516</v>
      </c>
      <c r="X692" s="14">
        <v>0.16505311965372099</v>
      </c>
      <c r="Y692" s="14">
        <v>0.329468079276383</v>
      </c>
      <c r="Z692" s="14">
        <v>0</v>
      </c>
      <c r="AA692" s="14">
        <v>0.13041641487908701</v>
      </c>
      <c r="AB692" s="14">
        <v>0.220346878944497</v>
      </c>
      <c r="AC692" s="14">
        <v>0.30683540119334302</v>
      </c>
      <c r="AD692" s="14">
        <v>0.33153076431259998</v>
      </c>
      <c r="AE692" s="14"/>
      <c r="AF692" s="14">
        <v>0.18618186972984099</v>
      </c>
      <c r="AG692" s="14">
        <v>0.14473203194755399</v>
      </c>
      <c r="AH692" s="14">
        <v>0.43037827430807502</v>
      </c>
      <c r="AI692" s="14">
        <v>0.18400275217915299</v>
      </c>
      <c r="AJ692" s="14"/>
      <c r="AK692" s="14">
        <v>0.37924094386155899</v>
      </c>
      <c r="AL692" s="14">
        <v>0.13662710021642299</v>
      </c>
      <c r="AM692" s="14">
        <v>0.15417853888559199</v>
      </c>
      <c r="AN692" s="14">
        <v>0.141741096620214</v>
      </c>
      <c r="AO692" s="14"/>
      <c r="AP692" s="14">
        <v>0.449314049999609</v>
      </c>
      <c r="AQ692" s="14">
        <v>7.0420553000494407E-2</v>
      </c>
      <c r="AR692" s="14">
        <v>0.20392672730243999</v>
      </c>
      <c r="AS692" s="14"/>
      <c r="AT692" s="14">
        <v>0.15374434352351099</v>
      </c>
      <c r="AU692" s="14">
        <v>0.195099318517339</v>
      </c>
      <c r="AV692" s="14"/>
      <c r="AW692" s="14" t="s">
        <v>80</v>
      </c>
      <c r="AX692" s="14">
        <v>0.19084912478712901</v>
      </c>
      <c r="AY692" s="14"/>
      <c r="AZ692" s="14">
        <v>0.15552083639966399</v>
      </c>
      <c r="BA692" s="14">
        <v>0.22263039188581299</v>
      </c>
    </row>
    <row r="693" spans="2:53" x14ac:dyDescent="0.35">
      <c r="B693" t="s">
        <v>444</v>
      </c>
      <c r="C693" s="14">
        <v>0.49978581081168699</v>
      </c>
      <c r="D693" s="14">
        <v>0.42640888258113302</v>
      </c>
      <c r="E693" s="14">
        <v>0.55128631396541605</v>
      </c>
      <c r="F693" s="14"/>
      <c r="G693" s="14">
        <v>0.31445756326586</v>
      </c>
      <c r="H693" s="14">
        <v>0.43785145534995801</v>
      </c>
      <c r="I693" s="14">
        <v>0.43485177735032299</v>
      </c>
      <c r="J693" s="14">
        <v>0.80177561905830896</v>
      </c>
      <c r="K693" s="14">
        <v>0.52325956987705102</v>
      </c>
      <c r="L693" s="14">
        <v>0.37779269739177002</v>
      </c>
      <c r="M693" s="14"/>
      <c r="N693" s="14">
        <v>0.19033418238441199</v>
      </c>
      <c r="O693" s="14">
        <v>0.510761193560204</v>
      </c>
      <c r="P693" s="14">
        <v>0.47804081801487402</v>
      </c>
      <c r="Q693" s="14">
        <v>0.581372837693651</v>
      </c>
      <c r="R693" s="14"/>
      <c r="S693" s="14">
        <v>0.32912823259127399</v>
      </c>
      <c r="T693" s="14">
        <v>0.52350477664476802</v>
      </c>
      <c r="U693" s="14">
        <v>0.36618149218402002</v>
      </c>
      <c r="V693" s="14">
        <v>0.52611966008382405</v>
      </c>
      <c r="W693" s="14">
        <v>0.75880934836198299</v>
      </c>
      <c r="X693" s="14">
        <v>0.66257579051702298</v>
      </c>
      <c r="Y693" s="14">
        <v>0.414713603865209</v>
      </c>
      <c r="Z693" s="14">
        <v>0.83837680758322797</v>
      </c>
      <c r="AA693" s="14">
        <v>0.53550981182454305</v>
      </c>
      <c r="AB693" s="14">
        <v>0.354012185186386</v>
      </c>
      <c r="AC693" s="14">
        <v>0.50394310127519604</v>
      </c>
      <c r="AD693" s="14">
        <v>0.66846923568740002</v>
      </c>
      <c r="AE693" s="14"/>
      <c r="AF693" s="14">
        <v>0.38776448467081798</v>
      </c>
      <c r="AG693" s="14">
        <v>0.52138868449820797</v>
      </c>
      <c r="AH693" s="14">
        <v>0.22712094876821201</v>
      </c>
      <c r="AI693" s="14">
        <v>0.56717147525328204</v>
      </c>
      <c r="AJ693" s="14"/>
      <c r="AK693" s="14">
        <v>0.31695459906073398</v>
      </c>
      <c r="AL693" s="14">
        <v>0.51861603726152705</v>
      </c>
      <c r="AM693" s="14">
        <v>0.54634176795445799</v>
      </c>
      <c r="AN693" s="14">
        <v>0.35777367924025699</v>
      </c>
      <c r="AO693" s="14"/>
      <c r="AP693" s="14">
        <v>0.20890018608528299</v>
      </c>
      <c r="AQ693" s="14">
        <v>0.583494902429883</v>
      </c>
      <c r="AR693" s="14">
        <v>0.486572180236646</v>
      </c>
      <c r="AS693" s="14"/>
      <c r="AT693" s="14">
        <v>0.24784410567006099</v>
      </c>
      <c r="AU693" s="14">
        <v>0.51736208441560605</v>
      </c>
      <c r="AV693" s="14"/>
      <c r="AW693" s="14" t="s">
        <v>80</v>
      </c>
      <c r="AX693" s="14">
        <v>0.49978581081168699</v>
      </c>
      <c r="AY693" s="14"/>
      <c r="AZ693" s="14">
        <v>0.54402992471667799</v>
      </c>
      <c r="BA693" s="14">
        <v>0.459983882506038</v>
      </c>
    </row>
    <row r="694" spans="2:53" x14ac:dyDescent="0.35">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2:53" x14ac:dyDescent="0.35">
      <c r="B695" s="6" t="s">
        <v>446</v>
      </c>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2:53" ht="72.5" x14ac:dyDescent="0.35">
      <c r="B696" s="39" t="s">
        <v>581</v>
      </c>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2:53" x14ac:dyDescent="0.35">
      <c r="B697" t="s">
        <v>440</v>
      </c>
      <c r="C697" s="14">
        <v>3.8668574706257897E-2</v>
      </c>
      <c r="D697" s="14">
        <v>2.8639097681741901E-2</v>
      </c>
      <c r="E697" s="14">
        <v>4.5707887002193602E-2</v>
      </c>
      <c r="F697" s="14"/>
      <c r="G697" s="14">
        <v>8.5823477148428598E-2</v>
      </c>
      <c r="H697" s="14">
        <v>0</v>
      </c>
      <c r="I697" s="14">
        <v>4.4113367277542101E-2</v>
      </c>
      <c r="J697" s="14">
        <v>2.7892143358096099E-2</v>
      </c>
      <c r="K697" s="14">
        <v>3.50970657016315E-2</v>
      </c>
      <c r="L697" s="14">
        <v>4.5179994800058201E-2</v>
      </c>
      <c r="M697" s="14"/>
      <c r="N697" s="14">
        <v>0</v>
      </c>
      <c r="O697" s="14">
        <v>0</v>
      </c>
      <c r="P697" s="14">
        <v>3.4685185625193099E-2</v>
      </c>
      <c r="Q697" s="14">
        <v>8.4932406429830298E-2</v>
      </c>
      <c r="R697" s="14"/>
      <c r="S697" s="14">
        <v>0</v>
      </c>
      <c r="T697" s="14">
        <v>7.8375527633744294E-2</v>
      </c>
      <c r="U697" s="14">
        <v>0</v>
      </c>
      <c r="V697" s="14">
        <v>0</v>
      </c>
      <c r="W697" s="14">
        <v>0.249024764451407</v>
      </c>
      <c r="X697" s="14">
        <v>0</v>
      </c>
      <c r="Y697" s="14">
        <v>0</v>
      </c>
      <c r="Z697" s="14">
        <v>0</v>
      </c>
      <c r="AA697" s="14">
        <v>0</v>
      </c>
      <c r="AB697" s="14">
        <v>6.8670367042874297E-2</v>
      </c>
      <c r="AC697" s="14">
        <v>5.9301595014615398E-2</v>
      </c>
      <c r="AD697" s="14">
        <v>0</v>
      </c>
      <c r="AE697" s="14"/>
      <c r="AF697" s="14">
        <v>0</v>
      </c>
      <c r="AG697" s="14">
        <v>8.0231004089622707E-2</v>
      </c>
      <c r="AH697" s="14">
        <v>0</v>
      </c>
      <c r="AI697" s="14">
        <v>3.46383026541583E-2</v>
      </c>
      <c r="AJ697" s="14"/>
      <c r="AK697" s="14">
        <v>0</v>
      </c>
      <c r="AL697" s="14">
        <v>4.5257536339362102E-2</v>
      </c>
      <c r="AM697" s="14">
        <v>0.14797505745242501</v>
      </c>
      <c r="AN697" s="14">
        <v>0</v>
      </c>
      <c r="AO697" s="14"/>
      <c r="AP697" s="14">
        <v>6.2411983320724097E-2</v>
      </c>
      <c r="AQ697" s="14">
        <v>4.1922358522795203E-2</v>
      </c>
      <c r="AR697" s="14">
        <v>9.9697235332412704E-2</v>
      </c>
      <c r="AS697" s="14"/>
      <c r="AT697" s="14">
        <v>0.100501502972457</v>
      </c>
      <c r="AU697" s="14">
        <v>3.3826631726685999E-2</v>
      </c>
      <c r="AV697" s="14"/>
      <c r="AW697" s="14" t="s">
        <v>80</v>
      </c>
      <c r="AX697" s="14">
        <v>3.8668574706257897E-2</v>
      </c>
      <c r="AY697" s="14"/>
      <c r="AZ697" s="14">
        <v>3.77144887340779E-2</v>
      </c>
      <c r="BA697" s="14">
        <v>3.9526868795810202E-2</v>
      </c>
    </row>
    <row r="698" spans="2:53" x14ac:dyDescent="0.35">
      <c r="B698" t="s">
        <v>441</v>
      </c>
      <c r="C698" s="14">
        <v>3.6701035676539998E-2</v>
      </c>
      <c r="D698" s="14">
        <v>5.9384049192913999E-2</v>
      </c>
      <c r="E698" s="14">
        <v>2.0780682545027299E-2</v>
      </c>
      <c r="F698" s="14"/>
      <c r="G698" s="14">
        <v>0</v>
      </c>
      <c r="H698" s="14">
        <v>0</v>
      </c>
      <c r="I698" s="14">
        <v>8.5706738389061302E-2</v>
      </c>
      <c r="J698" s="14">
        <v>3.09601113042418E-2</v>
      </c>
      <c r="K698" s="14">
        <v>7.3365313876381899E-2</v>
      </c>
      <c r="L698" s="14">
        <v>2.04207653139242E-2</v>
      </c>
      <c r="M698" s="14"/>
      <c r="N698" s="14">
        <v>0</v>
      </c>
      <c r="O698" s="14">
        <v>5.4855189604533797E-2</v>
      </c>
      <c r="P698" s="14">
        <v>5.8858916635681699E-2</v>
      </c>
      <c r="Q698" s="14">
        <v>1.67156166350973E-2</v>
      </c>
      <c r="R698" s="14"/>
      <c r="S698" s="14">
        <v>0.129505257027306</v>
      </c>
      <c r="T698" s="14">
        <v>3.9756718351217399E-2</v>
      </c>
      <c r="U698" s="14">
        <v>5.4179309653802799E-2</v>
      </c>
      <c r="V698" s="14">
        <v>0.13778590575083099</v>
      </c>
      <c r="W698" s="14">
        <v>0</v>
      </c>
      <c r="X698" s="14">
        <v>0</v>
      </c>
      <c r="Y698" s="14">
        <v>0</v>
      </c>
      <c r="Z698" s="14">
        <v>0</v>
      </c>
      <c r="AA698" s="14">
        <v>0</v>
      </c>
      <c r="AB698" s="14">
        <v>0</v>
      </c>
      <c r="AC698" s="14">
        <v>0</v>
      </c>
      <c r="AD698" s="14">
        <v>0</v>
      </c>
      <c r="AE698" s="14"/>
      <c r="AF698" s="14">
        <v>0</v>
      </c>
      <c r="AG698" s="14">
        <v>9.6275191690998102E-2</v>
      </c>
      <c r="AH698" s="14">
        <v>0</v>
      </c>
      <c r="AI698" s="14">
        <v>3.2278723337573201E-2</v>
      </c>
      <c r="AJ698" s="14"/>
      <c r="AK698" s="14">
        <v>0</v>
      </c>
      <c r="AL698" s="14">
        <v>7.6183969414144403E-2</v>
      </c>
      <c r="AM698" s="14">
        <v>0</v>
      </c>
      <c r="AN698" s="14">
        <v>0</v>
      </c>
      <c r="AO698" s="14"/>
      <c r="AP698" s="14">
        <v>0</v>
      </c>
      <c r="AQ698" s="14">
        <v>3.2955281694165103E-2</v>
      </c>
      <c r="AR698" s="14">
        <v>3.4282917141499697E-2</v>
      </c>
      <c r="AS698" s="14"/>
      <c r="AT698" s="14">
        <v>0</v>
      </c>
      <c r="AU698" s="14">
        <v>3.9949704273218797E-2</v>
      </c>
      <c r="AV698" s="14"/>
      <c r="AW698" s="14" t="s">
        <v>80</v>
      </c>
      <c r="AX698" s="14">
        <v>3.6701035676539998E-2</v>
      </c>
      <c r="AY698" s="14"/>
      <c r="AZ698" s="14">
        <v>2.7206773673810501E-2</v>
      </c>
      <c r="BA698" s="14">
        <v>4.5242057344623603E-2</v>
      </c>
    </row>
    <row r="699" spans="2:53" x14ac:dyDescent="0.35">
      <c r="B699" t="s">
        <v>442</v>
      </c>
      <c r="C699" s="14">
        <v>0.145130512127538</v>
      </c>
      <c r="D699" s="14">
        <v>0.14755046201355099</v>
      </c>
      <c r="E699" s="14">
        <v>0.14343204041794499</v>
      </c>
      <c r="F699" s="14"/>
      <c r="G699" s="14">
        <v>0.37050369642910502</v>
      </c>
      <c r="H699" s="14">
        <v>5.7099357871078602E-2</v>
      </c>
      <c r="I699" s="14">
        <v>0.14696701453741101</v>
      </c>
      <c r="J699" s="14">
        <v>5.59868707801651E-2</v>
      </c>
      <c r="K699" s="14">
        <v>3.5591470797378497E-2</v>
      </c>
      <c r="L699" s="14">
        <v>0.234582559431535</v>
      </c>
      <c r="M699" s="14"/>
      <c r="N699" s="14">
        <v>0.412771983060845</v>
      </c>
      <c r="O699" s="14">
        <v>0.17320447222036101</v>
      </c>
      <c r="P699" s="14">
        <v>6.1538172594592599E-2</v>
      </c>
      <c r="Q699" s="14">
        <v>0.102699947724638</v>
      </c>
      <c r="R699" s="14"/>
      <c r="S699" s="14">
        <v>0.26761158156912601</v>
      </c>
      <c r="T699" s="14">
        <v>7.7644414779872495E-2</v>
      </c>
      <c r="U699" s="14">
        <v>0.29558102732636399</v>
      </c>
      <c r="V699" s="14">
        <v>0.14103934397613799</v>
      </c>
      <c r="W699" s="14">
        <v>0</v>
      </c>
      <c r="X699" s="14">
        <v>9.0512356650888595E-2</v>
      </c>
      <c r="Y699" s="14">
        <v>0.162399504251725</v>
      </c>
      <c r="Z699" s="14">
        <v>0</v>
      </c>
      <c r="AA699" s="14">
        <v>0.196231772230155</v>
      </c>
      <c r="AB699" s="14">
        <v>0.20333178686438999</v>
      </c>
      <c r="AC699" s="14">
        <v>5.8804626981584902E-2</v>
      </c>
      <c r="AD699" s="14">
        <v>0</v>
      </c>
      <c r="AE699" s="14"/>
      <c r="AF699" s="14">
        <v>0.21174409062906699</v>
      </c>
      <c r="AG699" s="14">
        <v>0.13784583421802499</v>
      </c>
      <c r="AH699" s="14">
        <v>0.23413547983534699</v>
      </c>
      <c r="AI699" s="14">
        <v>0.113742808206006</v>
      </c>
      <c r="AJ699" s="14"/>
      <c r="AK699" s="14">
        <v>9.6544493159038194E-2</v>
      </c>
      <c r="AL699" s="14">
        <v>0.15356051145261901</v>
      </c>
      <c r="AM699" s="14">
        <v>0.25710753462618802</v>
      </c>
      <c r="AN699" s="14">
        <v>0.30505825798680197</v>
      </c>
      <c r="AO699" s="14"/>
      <c r="AP699" s="14">
        <v>0.10892998942385899</v>
      </c>
      <c r="AQ699" s="14">
        <v>0.20874888672286501</v>
      </c>
      <c r="AR699" s="14">
        <v>0.17435685747545901</v>
      </c>
      <c r="AS699" s="14"/>
      <c r="AT699" s="14">
        <v>0.31186807529166</v>
      </c>
      <c r="AU699" s="14">
        <v>0.13233047333917999</v>
      </c>
      <c r="AV699" s="14"/>
      <c r="AW699" s="14" t="s">
        <v>80</v>
      </c>
      <c r="AX699" s="14">
        <v>0.145130512127538</v>
      </c>
      <c r="AY699" s="14"/>
      <c r="AZ699" s="14">
        <v>0.13439687096241301</v>
      </c>
      <c r="BA699" s="14">
        <v>0.1547864771454</v>
      </c>
    </row>
    <row r="700" spans="2:53" x14ac:dyDescent="0.35">
      <c r="B700" t="s">
        <v>443</v>
      </c>
      <c r="C700" s="14">
        <v>0.118882209810987</v>
      </c>
      <c r="D700" s="14">
        <v>0.196225876684059</v>
      </c>
      <c r="E700" s="14">
        <v>6.4597602158810094E-2</v>
      </c>
      <c r="F700" s="14"/>
      <c r="G700" s="14">
        <v>0.14306959090990101</v>
      </c>
      <c r="H700" s="14">
        <v>0.19601082796348701</v>
      </c>
      <c r="I700" s="14">
        <v>0.101819997765285</v>
      </c>
      <c r="J700" s="14">
        <v>5.5177036950690601E-2</v>
      </c>
      <c r="K700" s="14">
        <v>0.138670896017939</v>
      </c>
      <c r="L700" s="14">
        <v>0.126734001079011</v>
      </c>
      <c r="M700" s="14"/>
      <c r="N700" s="14">
        <v>0.189416661144194</v>
      </c>
      <c r="O700" s="14">
        <v>0.128808774058736</v>
      </c>
      <c r="P700" s="14">
        <v>0.134595098059307</v>
      </c>
      <c r="Q700" s="14">
        <v>8.2889983270741097E-2</v>
      </c>
      <c r="R700" s="14"/>
      <c r="S700" s="14">
        <v>6.0626314943914898E-2</v>
      </c>
      <c r="T700" s="14">
        <v>0.200691938721615</v>
      </c>
      <c r="U700" s="14">
        <v>0.17110106137575801</v>
      </c>
      <c r="V700" s="14">
        <v>0</v>
      </c>
      <c r="W700" s="14">
        <v>0.101832285644516</v>
      </c>
      <c r="X700" s="14">
        <v>0</v>
      </c>
      <c r="Y700" s="14">
        <v>0</v>
      </c>
      <c r="Z700" s="14">
        <v>0</v>
      </c>
      <c r="AA700" s="14">
        <v>0.12979040690159199</v>
      </c>
      <c r="AB700" s="14">
        <v>0.15418958598195301</v>
      </c>
      <c r="AC700" s="14">
        <v>0.30823838726927699</v>
      </c>
      <c r="AD700" s="14">
        <v>0</v>
      </c>
      <c r="AE700" s="14"/>
      <c r="AF700" s="14">
        <v>0.178239086164594</v>
      </c>
      <c r="AG700" s="14">
        <v>6.7287411590845406E-2</v>
      </c>
      <c r="AH700" s="14">
        <v>0.21153275325954801</v>
      </c>
      <c r="AI700" s="14">
        <v>7.0042960121458706E-2</v>
      </c>
      <c r="AJ700" s="14"/>
      <c r="AK700" s="14">
        <v>0.183044882811839</v>
      </c>
      <c r="AL700" s="14">
        <v>0.12973960819654101</v>
      </c>
      <c r="AM700" s="14">
        <v>0</v>
      </c>
      <c r="AN700" s="14">
        <v>0.19263311223893201</v>
      </c>
      <c r="AO700" s="14"/>
      <c r="AP700" s="14">
        <v>0.21339263325083299</v>
      </c>
      <c r="AQ700" s="14">
        <v>3.1958160038149497E-2</v>
      </c>
      <c r="AR700" s="14">
        <v>6.8024436487070697E-2</v>
      </c>
      <c r="AS700" s="14"/>
      <c r="AT700" s="14">
        <v>0.15005278821899601</v>
      </c>
      <c r="AU700" s="14">
        <v>0.11706567840294101</v>
      </c>
      <c r="AV700" s="14"/>
      <c r="AW700" s="14" t="s">
        <v>80</v>
      </c>
      <c r="AX700" s="14">
        <v>0.118882209810987</v>
      </c>
      <c r="AY700" s="14"/>
      <c r="AZ700" s="14">
        <v>0.103781924521716</v>
      </c>
      <c r="BA700" s="14">
        <v>0.13246640032656701</v>
      </c>
    </row>
    <row r="701" spans="2:53" x14ac:dyDescent="0.35">
      <c r="B701" t="s">
        <v>444</v>
      </c>
      <c r="C701" s="14">
        <v>0.66061766767867702</v>
      </c>
      <c r="D701" s="14">
        <v>0.56820051442773301</v>
      </c>
      <c r="E701" s="14">
        <v>0.72548178787602402</v>
      </c>
      <c r="F701" s="14"/>
      <c r="G701" s="14">
        <v>0.40060323551256499</v>
      </c>
      <c r="H701" s="14">
        <v>0.74688981416543399</v>
      </c>
      <c r="I701" s="14">
        <v>0.62139288203070098</v>
      </c>
      <c r="J701" s="14">
        <v>0.82998383760680605</v>
      </c>
      <c r="K701" s="14">
        <v>0.71727525360666899</v>
      </c>
      <c r="L701" s="14">
        <v>0.57308267937547097</v>
      </c>
      <c r="M701" s="14"/>
      <c r="N701" s="14">
        <v>0.39781135579496002</v>
      </c>
      <c r="O701" s="14">
        <v>0.64313156411636896</v>
      </c>
      <c r="P701" s="14">
        <v>0.71032262708522598</v>
      </c>
      <c r="Q701" s="14">
        <v>0.71276204593969295</v>
      </c>
      <c r="R701" s="14"/>
      <c r="S701" s="14">
        <v>0.542256846459654</v>
      </c>
      <c r="T701" s="14">
        <v>0.60353140051355103</v>
      </c>
      <c r="U701" s="14">
        <v>0.47913860164407601</v>
      </c>
      <c r="V701" s="14">
        <v>0.72117475027303102</v>
      </c>
      <c r="W701" s="14">
        <v>0.64914294990407595</v>
      </c>
      <c r="X701" s="14">
        <v>0.90948764334911103</v>
      </c>
      <c r="Y701" s="14">
        <v>0.837600495748275</v>
      </c>
      <c r="Z701" s="14">
        <v>1</v>
      </c>
      <c r="AA701" s="14">
        <v>0.67397782086825397</v>
      </c>
      <c r="AB701" s="14">
        <v>0.57380826011078301</v>
      </c>
      <c r="AC701" s="14">
        <v>0.57365539073452199</v>
      </c>
      <c r="AD701" s="14">
        <v>1</v>
      </c>
      <c r="AE701" s="14"/>
      <c r="AF701" s="14">
        <v>0.61001682320633899</v>
      </c>
      <c r="AG701" s="14">
        <v>0.61836055841050797</v>
      </c>
      <c r="AH701" s="14">
        <v>0.55433176690510499</v>
      </c>
      <c r="AI701" s="14">
        <v>0.74929720568080305</v>
      </c>
      <c r="AJ701" s="14"/>
      <c r="AK701" s="14">
        <v>0.72041062402912304</v>
      </c>
      <c r="AL701" s="14">
        <v>0.595258374597333</v>
      </c>
      <c r="AM701" s="14">
        <v>0.59491740792138703</v>
      </c>
      <c r="AN701" s="14">
        <v>0.50230862977426505</v>
      </c>
      <c r="AO701" s="14"/>
      <c r="AP701" s="14">
        <v>0.61526539400458402</v>
      </c>
      <c r="AQ701" s="14">
        <v>0.68441531302202596</v>
      </c>
      <c r="AR701" s="14">
        <v>0.62363855356355802</v>
      </c>
      <c r="AS701" s="14"/>
      <c r="AT701" s="14">
        <v>0.437577633516887</v>
      </c>
      <c r="AU701" s="14">
        <v>0.676827512257974</v>
      </c>
      <c r="AV701" s="14"/>
      <c r="AW701" s="14" t="s">
        <v>80</v>
      </c>
      <c r="AX701" s="14">
        <v>0.66061766767867702</v>
      </c>
      <c r="AY701" s="14"/>
      <c r="AZ701" s="14">
        <v>0.69689994210798301</v>
      </c>
      <c r="BA701" s="14">
        <v>0.627978196387599</v>
      </c>
    </row>
    <row r="702" spans="2:53" x14ac:dyDescent="0.35">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2:53" x14ac:dyDescent="0.35">
      <c r="B703" s="6" t="s">
        <v>447</v>
      </c>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2:53" x14ac:dyDescent="0.35">
      <c r="B704" s="24" t="s">
        <v>412</v>
      </c>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2:53" x14ac:dyDescent="0.35">
      <c r="B705" t="s">
        <v>440</v>
      </c>
      <c r="C705" s="14">
        <v>3.6727608219930701E-2</v>
      </c>
      <c r="D705" s="14">
        <v>5.6831295268707997E-2</v>
      </c>
      <c r="E705" s="14">
        <v>2.2617587219814699E-2</v>
      </c>
      <c r="F705" s="14"/>
      <c r="G705" s="14">
        <v>0</v>
      </c>
      <c r="H705" s="14">
        <v>0</v>
      </c>
      <c r="I705" s="14">
        <v>4.4113367277542101E-2</v>
      </c>
      <c r="J705" s="14">
        <v>2.7892143358096099E-2</v>
      </c>
      <c r="K705" s="14">
        <v>0</v>
      </c>
      <c r="L705" s="14">
        <v>8.4958960834074407E-2</v>
      </c>
      <c r="M705" s="14"/>
      <c r="N705" s="14">
        <v>0</v>
      </c>
      <c r="O705" s="14">
        <v>3.6031870345805697E-2</v>
      </c>
      <c r="P705" s="14">
        <v>0</v>
      </c>
      <c r="Q705" s="14">
        <v>6.8602409337685202E-2</v>
      </c>
      <c r="R705" s="14"/>
      <c r="S705" s="14">
        <v>0</v>
      </c>
      <c r="T705" s="14">
        <v>7.8375527633744294E-2</v>
      </c>
      <c r="U705" s="14">
        <v>0.111739499990304</v>
      </c>
      <c r="V705" s="14">
        <v>0</v>
      </c>
      <c r="W705" s="14">
        <v>0</v>
      </c>
      <c r="X705" s="14">
        <v>0</v>
      </c>
      <c r="Y705" s="14">
        <v>0</v>
      </c>
      <c r="Z705" s="14">
        <v>0</v>
      </c>
      <c r="AA705" s="14">
        <v>0</v>
      </c>
      <c r="AB705" s="14">
        <v>6.8670367042874297E-2</v>
      </c>
      <c r="AC705" s="14">
        <v>5.9301595014615398E-2</v>
      </c>
      <c r="AD705" s="14">
        <v>0</v>
      </c>
      <c r="AE705" s="14"/>
      <c r="AF705" s="14">
        <v>2.42056454803103E-2</v>
      </c>
      <c r="AG705" s="14">
        <v>2.7917149384551102E-2</v>
      </c>
      <c r="AH705" s="14">
        <v>0.106999647541642</v>
      </c>
      <c r="AI705" s="14">
        <v>3.46383026541583E-2</v>
      </c>
      <c r="AJ705" s="14"/>
      <c r="AK705" s="14">
        <v>0</v>
      </c>
      <c r="AL705" s="14">
        <v>2.2091249235514199E-2</v>
      </c>
      <c r="AM705" s="14">
        <v>9.8264701120101106E-2</v>
      </c>
      <c r="AN705" s="14">
        <v>9.5708725474016001E-2</v>
      </c>
      <c r="AO705" s="14"/>
      <c r="AP705" s="14">
        <v>6.2411983320724097E-2</v>
      </c>
      <c r="AQ705" s="14">
        <v>0</v>
      </c>
      <c r="AR705" s="14">
        <v>6.6205205127827904E-2</v>
      </c>
      <c r="AS705" s="14"/>
      <c r="AT705" s="14">
        <v>0</v>
      </c>
      <c r="AU705" s="14">
        <v>3.9978628940620702E-2</v>
      </c>
      <c r="AV705" s="14"/>
      <c r="AW705" s="14" t="s">
        <v>80</v>
      </c>
      <c r="AX705" s="14">
        <v>3.6727608219930701E-2</v>
      </c>
      <c r="AY705" s="14"/>
      <c r="AZ705" s="14">
        <v>3.77144887340779E-2</v>
      </c>
      <c r="BA705" s="14">
        <v>3.5839812217174701E-2</v>
      </c>
    </row>
    <row r="706" spans="2:53" x14ac:dyDescent="0.35">
      <c r="B706" t="s">
        <v>441</v>
      </c>
      <c r="C706" s="14">
        <v>4.2982924509063401E-2</v>
      </c>
      <c r="D706" s="14">
        <v>5.8037313598901602E-2</v>
      </c>
      <c r="E706" s="14">
        <v>3.2416815631316299E-2</v>
      </c>
      <c r="F706" s="14"/>
      <c r="G706" s="14">
        <v>7.7284910242788898E-2</v>
      </c>
      <c r="H706" s="14">
        <v>5.7099357871078602E-2</v>
      </c>
      <c r="I706" s="14">
        <v>8.5706738389061302E-2</v>
      </c>
      <c r="J706" s="14">
        <v>3.09601113042418E-2</v>
      </c>
      <c r="K706" s="14">
        <v>3.5799054128848803E-2</v>
      </c>
      <c r="L706" s="14">
        <v>2.04207653139242E-2</v>
      </c>
      <c r="M706" s="14"/>
      <c r="N706" s="14">
        <v>0</v>
      </c>
      <c r="O706" s="14">
        <v>7.2953500029904694E-2</v>
      </c>
      <c r="P706" s="14">
        <v>2.9643525365729201E-2</v>
      </c>
      <c r="Q706" s="14">
        <v>3.5402383726134003E-2</v>
      </c>
      <c r="R706" s="14"/>
      <c r="S706" s="14">
        <v>0.13413450955143799</v>
      </c>
      <c r="T706" s="14">
        <v>3.9756718351217399E-2</v>
      </c>
      <c r="U706" s="14">
        <v>5.4179309653802799E-2</v>
      </c>
      <c r="V706" s="14">
        <v>0.13778590575083099</v>
      </c>
      <c r="W706" s="14">
        <v>0</v>
      </c>
      <c r="X706" s="14">
        <v>0</v>
      </c>
      <c r="Y706" s="14">
        <v>8.2174568217704497E-2</v>
      </c>
      <c r="Z706" s="14">
        <v>0</v>
      </c>
      <c r="AA706" s="14">
        <v>0</v>
      </c>
      <c r="AB706" s="14">
        <v>0</v>
      </c>
      <c r="AC706" s="14">
        <v>0</v>
      </c>
      <c r="AD706" s="14">
        <v>0</v>
      </c>
      <c r="AE706" s="14"/>
      <c r="AF706" s="14">
        <v>2.8469147864208601E-2</v>
      </c>
      <c r="AG706" s="14">
        <v>9.4133675145534002E-2</v>
      </c>
      <c r="AH706" s="14">
        <v>0</v>
      </c>
      <c r="AI706" s="14">
        <v>3.2278723337573201E-2</v>
      </c>
      <c r="AJ706" s="14"/>
      <c r="AK706" s="14">
        <v>0</v>
      </c>
      <c r="AL706" s="14">
        <v>9.5350832127809204E-2</v>
      </c>
      <c r="AM706" s="14">
        <v>0</v>
      </c>
      <c r="AN706" s="14">
        <v>0</v>
      </c>
      <c r="AO706" s="14"/>
      <c r="AP706" s="14">
        <v>0</v>
      </c>
      <c r="AQ706" s="14">
        <v>0.10295144482155801</v>
      </c>
      <c r="AR706" s="14">
        <v>3.4282917141499697E-2</v>
      </c>
      <c r="AS706" s="14"/>
      <c r="AT706" s="14">
        <v>7.7300905304462306E-2</v>
      </c>
      <c r="AU706" s="14">
        <v>4.0430783559499001E-2</v>
      </c>
      <c r="AV706" s="14"/>
      <c r="AW706" s="14" t="s">
        <v>80</v>
      </c>
      <c r="AX706" s="14">
        <v>4.2982924509063401E-2</v>
      </c>
      <c r="AY706" s="14"/>
      <c r="AZ706" s="14">
        <v>1.3702336563740499E-2</v>
      </c>
      <c r="BA706" s="14">
        <v>6.9323690755385206E-2</v>
      </c>
    </row>
    <row r="707" spans="2:53" x14ac:dyDescent="0.35">
      <c r="B707" t="s">
        <v>442</v>
      </c>
      <c r="C707" s="14">
        <v>9.5801727859898003E-2</v>
      </c>
      <c r="D707" s="14">
        <v>9.3177485341675997E-2</v>
      </c>
      <c r="E707" s="14">
        <v>9.76435848760598E-2</v>
      </c>
      <c r="F707" s="14"/>
      <c r="G707" s="14">
        <v>0</v>
      </c>
      <c r="H707" s="14">
        <v>7.9020752092371194E-2</v>
      </c>
      <c r="I707" s="14">
        <v>0.14696701453741101</v>
      </c>
      <c r="J707" s="14">
        <v>2.7658397476248198E-2</v>
      </c>
      <c r="K707" s="14">
        <v>3.5591470797378497E-2</v>
      </c>
      <c r="L707" s="14">
        <v>0.190599856562294</v>
      </c>
      <c r="M707" s="14"/>
      <c r="N707" s="14">
        <v>0.277321126540791</v>
      </c>
      <c r="O707" s="14">
        <v>7.8664931177250597E-2</v>
      </c>
      <c r="P707" s="14">
        <v>6.7195291429574602E-2</v>
      </c>
      <c r="Q707" s="14">
        <v>8.2125076139912295E-2</v>
      </c>
      <c r="R707" s="14"/>
      <c r="S707" s="14">
        <v>6.3120982832016295E-2</v>
      </c>
      <c r="T707" s="14">
        <v>3.8911896484517199E-2</v>
      </c>
      <c r="U707" s="14">
        <v>0.23307191483334999</v>
      </c>
      <c r="V707" s="14">
        <v>6.6232160680221794E-2</v>
      </c>
      <c r="W707" s="14">
        <v>0</v>
      </c>
      <c r="X707" s="14">
        <v>0</v>
      </c>
      <c r="Y707" s="14">
        <v>8.0224936034020797E-2</v>
      </c>
      <c r="Z707" s="14">
        <v>0</v>
      </c>
      <c r="AA707" s="14">
        <v>0.13133656877935901</v>
      </c>
      <c r="AB707" s="14">
        <v>0.27998449194481501</v>
      </c>
      <c r="AC707" s="14">
        <v>5.8804626981584902E-2</v>
      </c>
      <c r="AD707" s="14">
        <v>0</v>
      </c>
      <c r="AE707" s="14"/>
      <c r="AF707" s="14">
        <v>0.104895713700147</v>
      </c>
      <c r="AG707" s="14">
        <v>0.11544826626441999</v>
      </c>
      <c r="AH707" s="14">
        <v>0.23413547983534699</v>
      </c>
      <c r="AI707" s="14">
        <v>0.113742808206006</v>
      </c>
      <c r="AJ707" s="14"/>
      <c r="AK707" s="14">
        <v>9.6544493159038194E-2</v>
      </c>
      <c r="AL707" s="14">
        <v>9.4561917468786394E-2</v>
      </c>
      <c r="AM707" s="14">
        <v>0.151566529352718</v>
      </c>
      <c r="AN707" s="14">
        <v>9.6064731052769595E-2</v>
      </c>
      <c r="AO707" s="14"/>
      <c r="AP707" s="14">
        <v>4.9937844886838202E-2</v>
      </c>
      <c r="AQ707" s="14">
        <v>0.138752723595472</v>
      </c>
      <c r="AR707" s="14">
        <v>0.102137114796912</v>
      </c>
      <c r="AS707" s="14"/>
      <c r="AT707" s="14">
        <v>0.23456716998719701</v>
      </c>
      <c r="AU707" s="14">
        <v>8.4992113030381899E-2</v>
      </c>
      <c r="AV707" s="14"/>
      <c r="AW707" s="14" t="s">
        <v>80</v>
      </c>
      <c r="AX707" s="14">
        <v>9.5801727859898003E-2</v>
      </c>
      <c r="AY707" s="14"/>
      <c r="AZ707" s="14">
        <v>8.3275084771114893E-2</v>
      </c>
      <c r="BA707" s="14">
        <v>0.10707067430554</v>
      </c>
    </row>
    <row r="708" spans="2:53" x14ac:dyDescent="0.35">
      <c r="B708" t="s">
        <v>443</v>
      </c>
      <c r="C708" s="14">
        <v>0.13803980408723299</v>
      </c>
      <c r="D708" s="14">
        <v>0.18021425401801699</v>
      </c>
      <c r="E708" s="14">
        <v>0.10843914562354599</v>
      </c>
      <c r="F708" s="14"/>
      <c r="G708" s="14">
        <v>0.44755797709806899</v>
      </c>
      <c r="H708" s="14">
        <v>5.8867887067926603E-2</v>
      </c>
      <c r="I708" s="14">
        <v>0</v>
      </c>
      <c r="J708" s="14">
        <v>5.6031964179294298E-2</v>
      </c>
      <c r="K708" s="14">
        <v>0.21612168819777799</v>
      </c>
      <c r="L708" s="14">
        <v>0.15015361935387</v>
      </c>
      <c r="M708" s="14"/>
      <c r="N708" s="14">
        <v>0.192472828456898</v>
      </c>
      <c r="O708" s="14">
        <v>0.16901660648266301</v>
      </c>
      <c r="P708" s="14">
        <v>0.157331486467187</v>
      </c>
      <c r="Q708" s="14">
        <v>8.5414120146811795E-2</v>
      </c>
      <c r="R708" s="14"/>
      <c r="S708" s="14">
        <v>0.26772761391190297</v>
      </c>
      <c r="T708" s="14">
        <v>0.20116580817390101</v>
      </c>
      <c r="U708" s="14">
        <v>0.120609836761359</v>
      </c>
      <c r="V708" s="14">
        <v>7.4807183295916096E-2</v>
      </c>
      <c r="W708" s="14">
        <v>0.249024764451407</v>
      </c>
      <c r="X708" s="14">
        <v>8.1796795070783607E-2</v>
      </c>
      <c r="Y708" s="14">
        <v>0</v>
      </c>
      <c r="Z708" s="14">
        <v>0</v>
      </c>
      <c r="AA708" s="14">
        <v>0.12979040690159199</v>
      </c>
      <c r="AB708" s="14">
        <v>0</v>
      </c>
      <c r="AC708" s="14">
        <v>0.30823838726927699</v>
      </c>
      <c r="AD708" s="14">
        <v>0</v>
      </c>
      <c r="AE708" s="14"/>
      <c r="AF708" s="14">
        <v>0.181776339538961</v>
      </c>
      <c r="AG708" s="14">
        <v>0.14647263976680699</v>
      </c>
      <c r="AH708" s="14">
        <v>0.220211170595251</v>
      </c>
      <c r="AI708" s="14">
        <v>3.6902016571241397E-2</v>
      </c>
      <c r="AJ708" s="14"/>
      <c r="AK708" s="14">
        <v>0.138691669456078</v>
      </c>
      <c r="AL708" s="14">
        <v>0.17692312802309201</v>
      </c>
      <c r="AM708" s="14">
        <v>0.155251361605794</v>
      </c>
      <c r="AN708" s="14">
        <v>0.202164142304012</v>
      </c>
      <c r="AO708" s="14"/>
      <c r="AP708" s="14">
        <v>0.27238477778785303</v>
      </c>
      <c r="AQ708" s="14">
        <v>7.9456545513699794E-2</v>
      </c>
      <c r="AR708" s="14">
        <v>0.139167903719363</v>
      </c>
      <c r="AS708" s="14"/>
      <c r="AT708" s="14">
        <v>0.17843268014288399</v>
      </c>
      <c r="AU708" s="14">
        <v>0.13558521777990201</v>
      </c>
      <c r="AV708" s="14"/>
      <c r="AW708" s="14" t="s">
        <v>80</v>
      </c>
      <c r="AX708" s="14">
        <v>0.13803980408723299</v>
      </c>
      <c r="AY708" s="14"/>
      <c r="AZ708" s="14">
        <v>0.104008433329269</v>
      </c>
      <c r="BA708" s="14">
        <v>0.16865436633070199</v>
      </c>
    </row>
    <row r="709" spans="2:53" x14ac:dyDescent="0.35">
      <c r="B709" t="s">
        <v>444</v>
      </c>
      <c r="C709" s="14">
        <v>0.68644793532387505</v>
      </c>
      <c r="D709" s="14">
        <v>0.61173965177269696</v>
      </c>
      <c r="E709" s="14">
        <v>0.73888286664926295</v>
      </c>
      <c r="F709" s="14"/>
      <c r="G709" s="14">
        <v>0.47515711265914201</v>
      </c>
      <c r="H709" s="14">
        <v>0.80501200296862396</v>
      </c>
      <c r="I709" s="14">
        <v>0.72321287979598503</v>
      </c>
      <c r="J709" s="14">
        <v>0.85745738368211999</v>
      </c>
      <c r="K709" s="14">
        <v>0.71248778687599501</v>
      </c>
      <c r="L709" s="14">
        <v>0.55386679793583704</v>
      </c>
      <c r="M709" s="14"/>
      <c r="N709" s="14">
        <v>0.53020604500231105</v>
      </c>
      <c r="O709" s="14">
        <v>0.64333309196437605</v>
      </c>
      <c r="P709" s="14">
        <v>0.74582969673750898</v>
      </c>
      <c r="Q709" s="14">
        <v>0.72845601064945698</v>
      </c>
      <c r="R709" s="14"/>
      <c r="S709" s="14">
        <v>0.535016893704643</v>
      </c>
      <c r="T709" s="14">
        <v>0.64179004935661998</v>
      </c>
      <c r="U709" s="14">
        <v>0.48039943876118402</v>
      </c>
      <c r="V709" s="14">
        <v>0.72117475027303102</v>
      </c>
      <c r="W709" s="14">
        <v>0.75097523554859202</v>
      </c>
      <c r="X709" s="14">
        <v>0.91820320492921603</v>
      </c>
      <c r="Y709" s="14">
        <v>0.837600495748275</v>
      </c>
      <c r="Z709" s="14">
        <v>1</v>
      </c>
      <c r="AA709" s="14">
        <v>0.738873024319049</v>
      </c>
      <c r="AB709" s="14">
        <v>0.65134514101231</v>
      </c>
      <c r="AC709" s="14">
        <v>0.57365539073452199</v>
      </c>
      <c r="AD709" s="14">
        <v>1</v>
      </c>
      <c r="AE709" s="14"/>
      <c r="AF709" s="14">
        <v>0.66065315341637398</v>
      </c>
      <c r="AG709" s="14">
        <v>0.61602826943868805</v>
      </c>
      <c r="AH709" s="14">
        <v>0.43865370202776</v>
      </c>
      <c r="AI709" s="14">
        <v>0.78243814923102095</v>
      </c>
      <c r="AJ709" s="14"/>
      <c r="AK709" s="14">
        <v>0.76476383738488396</v>
      </c>
      <c r="AL709" s="14">
        <v>0.61107287314479797</v>
      </c>
      <c r="AM709" s="14">
        <v>0.59491740792138703</v>
      </c>
      <c r="AN709" s="14">
        <v>0.60606240116920196</v>
      </c>
      <c r="AO709" s="14"/>
      <c r="AP709" s="14">
        <v>0.61526539400458402</v>
      </c>
      <c r="AQ709" s="14">
        <v>0.67883928606927102</v>
      </c>
      <c r="AR709" s="14">
        <v>0.65820685921439703</v>
      </c>
      <c r="AS709" s="14"/>
      <c r="AT709" s="14">
        <v>0.50969924456545701</v>
      </c>
      <c r="AU709" s="14">
        <v>0.69901325668959602</v>
      </c>
      <c r="AV709" s="14"/>
      <c r="AW709" s="14" t="s">
        <v>80</v>
      </c>
      <c r="AX709" s="14">
        <v>0.68644793532387505</v>
      </c>
      <c r="AY709" s="14"/>
      <c r="AZ709" s="14">
        <v>0.76129965660179799</v>
      </c>
      <c r="BA709" s="14">
        <v>0.61911145639119802</v>
      </c>
    </row>
    <row r="710" spans="2:53" x14ac:dyDescent="0.35">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row r="711" spans="2:53" x14ac:dyDescent="0.35">
      <c r="B711" s="6" t="s">
        <v>582</v>
      </c>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row>
    <row r="712" spans="2:53" ht="72.5" x14ac:dyDescent="0.35">
      <c r="B712" s="39" t="s">
        <v>581</v>
      </c>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row>
    <row r="713" spans="2:53" x14ac:dyDescent="0.35">
      <c r="B713" t="s">
        <v>440</v>
      </c>
      <c r="C713" s="14">
        <v>3.1094441412964399E-2</v>
      </c>
      <c r="D713" s="14">
        <v>2.85598612812159E-2</v>
      </c>
      <c r="E713" s="14">
        <v>3.2873367776008001E-2</v>
      </c>
      <c r="F713" s="14"/>
      <c r="G713" s="14">
        <v>0</v>
      </c>
      <c r="H713" s="14">
        <v>0</v>
      </c>
      <c r="I713" s="14">
        <v>4.4113367277542101E-2</v>
      </c>
      <c r="J713" s="14">
        <v>0</v>
      </c>
      <c r="K713" s="14">
        <v>0</v>
      </c>
      <c r="L713" s="14">
        <v>8.5687230909952797E-2</v>
      </c>
      <c r="M713" s="14"/>
      <c r="N713" s="14">
        <v>0</v>
      </c>
      <c r="O713" s="14">
        <v>1.80159351729028E-2</v>
      </c>
      <c r="P713" s="14">
        <v>0</v>
      </c>
      <c r="Q713" s="14">
        <v>6.9094860899473101E-2</v>
      </c>
      <c r="R713" s="14"/>
      <c r="S713" s="14">
        <v>6.3120982832016295E-2</v>
      </c>
      <c r="T713" s="14">
        <v>7.8375527633744294E-2</v>
      </c>
      <c r="U713" s="14">
        <v>5.5869749995151999E-2</v>
      </c>
      <c r="V713" s="14">
        <v>0</v>
      </c>
      <c r="W713" s="14">
        <v>0</v>
      </c>
      <c r="X713" s="14">
        <v>0</v>
      </c>
      <c r="Y713" s="14">
        <v>0</v>
      </c>
      <c r="Z713" s="14">
        <v>0</v>
      </c>
      <c r="AA713" s="14">
        <v>0</v>
      </c>
      <c r="AB713" s="14">
        <v>6.8670367042874297E-2</v>
      </c>
      <c r="AC713" s="14">
        <v>0</v>
      </c>
      <c r="AD713" s="14">
        <v>0</v>
      </c>
      <c r="AE713" s="14"/>
      <c r="AF713" s="14">
        <v>4.9297600939394802E-2</v>
      </c>
      <c r="AG713" s="14">
        <v>2.7917149384551102E-2</v>
      </c>
      <c r="AH713" s="14">
        <v>0</v>
      </c>
      <c r="AI713" s="14">
        <v>3.46383026541583E-2</v>
      </c>
      <c r="AJ713" s="14"/>
      <c r="AK713" s="14">
        <v>0</v>
      </c>
      <c r="AL713" s="14">
        <v>2.2091249235514199E-2</v>
      </c>
      <c r="AM713" s="14">
        <v>9.9763779318018095E-2</v>
      </c>
      <c r="AN713" s="14">
        <v>4.7854362737008001E-2</v>
      </c>
      <c r="AO713" s="14"/>
      <c r="AP713" s="14">
        <v>6.2411983320724097E-2</v>
      </c>
      <c r="AQ713" s="14">
        <v>0</v>
      </c>
      <c r="AR713" s="14">
        <v>6.7215199342072193E-2</v>
      </c>
      <c r="AS713" s="14"/>
      <c r="AT713" s="14">
        <v>0</v>
      </c>
      <c r="AU713" s="14">
        <v>3.38468306436078E-2</v>
      </c>
      <c r="AV713" s="14"/>
      <c r="AW713" s="14" t="s">
        <v>80</v>
      </c>
      <c r="AX713" s="14">
        <v>3.1094441412964399E-2</v>
      </c>
      <c r="AY713" s="14"/>
      <c r="AZ713" s="14">
        <v>3.8094964281063501E-2</v>
      </c>
      <c r="BA713" s="14">
        <v>2.4796783155044001E-2</v>
      </c>
    </row>
    <row r="714" spans="2:53" x14ac:dyDescent="0.35">
      <c r="B714" t="s">
        <v>441</v>
      </c>
      <c r="C714" s="14">
        <v>6.5851164578845697E-2</v>
      </c>
      <c r="D714" s="14">
        <v>5.8830346226885599E-2</v>
      </c>
      <c r="E714" s="14">
        <v>7.0778812633841795E-2</v>
      </c>
      <c r="F714" s="14"/>
      <c r="G714" s="14">
        <v>8.5823477148428598E-2</v>
      </c>
      <c r="H714" s="14">
        <v>6.4912470227874997E-2</v>
      </c>
      <c r="I714" s="14">
        <v>9.4141999511644203E-2</v>
      </c>
      <c r="J714" s="14">
        <v>3.09601113042418E-2</v>
      </c>
      <c r="K714" s="14">
        <v>3.5799054128848803E-2</v>
      </c>
      <c r="L714" s="14">
        <v>8.9384717116905196E-2</v>
      </c>
      <c r="M714" s="14"/>
      <c r="N714" s="14">
        <v>7.7233568474180503E-2</v>
      </c>
      <c r="O714" s="14">
        <v>9.6506086406312599E-2</v>
      </c>
      <c r="P714" s="14">
        <v>0.12592059834717301</v>
      </c>
      <c r="Q714" s="14">
        <v>0</v>
      </c>
      <c r="R714" s="14"/>
      <c r="S714" s="14">
        <v>6.2517907309771997E-2</v>
      </c>
      <c r="T714" s="14">
        <v>3.9756718351217399E-2</v>
      </c>
      <c r="U714" s="14">
        <v>5.4179309653802799E-2</v>
      </c>
      <c r="V714" s="14">
        <v>0.14573867428547399</v>
      </c>
      <c r="W714" s="14">
        <v>0.13935836599350099</v>
      </c>
      <c r="X714" s="14">
        <v>0</v>
      </c>
      <c r="Y714" s="14">
        <v>9.3418812606683096E-2</v>
      </c>
      <c r="Z714" s="14">
        <v>0</v>
      </c>
      <c r="AA714" s="14">
        <v>6.4895203450795802E-2</v>
      </c>
      <c r="AB714" s="14">
        <v>0.13675761056305999</v>
      </c>
      <c r="AC714" s="14">
        <v>0</v>
      </c>
      <c r="AD714" s="14">
        <v>0</v>
      </c>
      <c r="AE714" s="14"/>
      <c r="AF714" s="14">
        <v>8.3929630892702903E-2</v>
      </c>
      <c r="AG714" s="14">
        <v>0.102908329948539</v>
      </c>
      <c r="AH714" s="14">
        <v>0</v>
      </c>
      <c r="AI714" s="14">
        <v>7.3921336610639404E-2</v>
      </c>
      <c r="AJ714" s="14"/>
      <c r="AK714" s="14">
        <v>5.33201917639676E-2</v>
      </c>
      <c r="AL714" s="14">
        <v>8.1432868878860004E-2</v>
      </c>
      <c r="AM714" s="14">
        <v>0</v>
      </c>
      <c r="AN714" s="14">
        <v>0.107100730766314</v>
      </c>
      <c r="AO714" s="14"/>
      <c r="AP714" s="14">
        <v>5.8992144537020501E-2</v>
      </c>
      <c r="AQ714" s="14">
        <v>7.4877640216960306E-2</v>
      </c>
      <c r="AR714" s="14">
        <v>3.4568305650839598E-2</v>
      </c>
      <c r="AS714" s="14"/>
      <c r="AT714" s="14">
        <v>0.100501502972457</v>
      </c>
      <c r="AU714" s="14">
        <v>6.3415345145044003E-2</v>
      </c>
      <c r="AV714" s="14"/>
      <c r="AW714" s="14" t="s">
        <v>80</v>
      </c>
      <c r="AX714" s="14">
        <v>6.5851164578845697E-2</v>
      </c>
      <c r="AY714" s="14"/>
      <c r="AZ714" s="14">
        <v>5.6265926322309603E-2</v>
      </c>
      <c r="BA714" s="14">
        <v>7.4474028327421907E-2</v>
      </c>
    </row>
    <row r="715" spans="2:53" x14ac:dyDescent="0.35">
      <c r="B715" t="s">
        <v>442</v>
      </c>
      <c r="C715" s="14">
        <v>0.13381147611081801</v>
      </c>
      <c r="D715" s="14">
        <v>0.13889581085826</v>
      </c>
      <c r="E715" s="14">
        <v>0.13024297298579501</v>
      </c>
      <c r="F715" s="14"/>
      <c r="G715" s="14">
        <v>0.295949819282528</v>
      </c>
      <c r="H715" s="14">
        <v>7.9020752092371194E-2</v>
      </c>
      <c r="I715" s="14">
        <v>0.18007788950508899</v>
      </c>
      <c r="J715" s="14">
        <v>2.8328473303916898E-2</v>
      </c>
      <c r="K715" s="14">
        <v>8.3567773834281198E-2</v>
      </c>
      <c r="L715" s="14">
        <v>0.187105795732952</v>
      </c>
      <c r="M715" s="14"/>
      <c r="N715" s="14">
        <v>0.32893134110170802</v>
      </c>
      <c r="O715" s="14">
        <v>0.114557559069886</v>
      </c>
      <c r="P715" s="14">
        <v>0.104506604142866</v>
      </c>
      <c r="Q715" s="14">
        <v>0.11898037131773601</v>
      </c>
      <c r="R715" s="14"/>
      <c r="S715" s="14">
        <v>0.20449059873710901</v>
      </c>
      <c r="T715" s="14">
        <v>7.7644414779872495E-2</v>
      </c>
      <c r="U715" s="14">
        <v>0.29707280409726</v>
      </c>
      <c r="V715" s="14">
        <v>0.19536555436633199</v>
      </c>
      <c r="W715" s="14">
        <v>0</v>
      </c>
      <c r="X715" s="14">
        <v>0</v>
      </c>
      <c r="Y715" s="14">
        <v>8.0224936034020797E-2</v>
      </c>
      <c r="Z715" s="14">
        <v>0</v>
      </c>
      <c r="AA715" s="14">
        <v>0.196231772230155</v>
      </c>
      <c r="AB715" s="14">
        <v>0.22069125856896199</v>
      </c>
      <c r="AC715" s="14">
        <v>6.0704581090549499E-2</v>
      </c>
      <c r="AD715" s="14">
        <v>0</v>
      </c>
      <c r="AE715" s="14"/>
      <c r="AF715" s="14">
        <v>0.13820306717153399</v>
      </c>
      <c r="AG715" s="14">
        <v>0.115989786257362</v>
      </c>
      <c r="AH715" s="14">
        <v>0.23413547983534699</v>
      </c>
      <c r="AI715" s="14">
        <v>7.2100194932940107E-2</v>
      </c>
      <c r="AJ715" s="14"/>
      <c r="AK715" s="14">
        <v>0.104163794201674</v>
      </c>
      <c r="AL715" s="14">
        <v>0.15512987033526199</v>
      </c>
      <c r="AM715" s="14">
        <v>0.30525691911540198</v>
      </c>
      <c r="AN715" s="14">
        <v>0.144940907129501</v>
      </c>
      <c r="AO715" s="14"/>
      <c r="AP715" s="14">
        <v>0.17350193234703201</v>
      </c>
      <c r="AQ715" s="14">
        <v>0.14449641639654401</v>
      </c>
      <c r="AR715" s="14">
        <v>0.20568501820912599</v>
      </c>
      <c r="AS715" s="14"/>
      <c r="AT715" s="14">
        <v>0.34267796535908202</v>
      </c>
      <c r="AU715" s="14">
        <v>0.117475848376333</v>
      </c>
      <c r="AV715" s="14"/>
      <c r="AW715" s="14" t="s">
        <v>80</v>
      </c>
      <c r="AX715" s="14">
        <v>0.13381147611081801</v>
      </c>
      <c r="AY715" s="14"/>
      <c r="AZ715" s="14">
        <v>0.112129999452647</v>
      </c>
      <c r="BA715" s="14">
        <v>0.15331609499328</v>
      </c>
    </row>
    <row r="716" spans="2:53" x14ac:dyDescent="0.35">
      <c r="B716" t="s">
        <v>443</v>
      </c>
      <c r="C716" s="14">
        <v>0.175678222353462</v>
      </c>
      <c r="D716" s="14">
        <v>0.28406883653280102</v>
      </c>
      <c r="E716" s="14">
        <v>9.9602931359565702E-2</v>
      </c>
      <c r="F716" s="14"/>
      <c r="G716" s="14">
        <v>0.217623468056478</v>
      </c>
      <c r="H716" s="14">
        <v>0.18626598253273599</v>
      </c>
      <c r="I716" s="14">
        <v>0.104211978459395</v>
      </c>
      <c r="J716" s="14">
        <v>0.110727577785035</v>
      </c>
      <c r="K716" s="14">
        <v>0.21133422146710301</v>
      </c>
      <c r="L716" s="14">
        <v>0.218616299298347</v>
      </c>
      <c r="M716" s="14"/>
      <c r="N716" s="14">
        <v>0.34254908676044499</v>
      </c>
      <c r="O716" s="14">
        <v>0.205004065321581</v>
      </c>
      <c r="P716" s="14">
        <v>0.189488224135266</v>
      </c>
      <c r="Q716" s="14">
        <v>9.9353856748151406E-2</v>
      </c>
      <c r="R716" s="14"/>
      <c r="S716" s="14">
        <v>0.20218293249643601</v>
      </c>
      <c r="T716" s="14">
        <v>0.23909872158370299</v>
      </c>
      <c r="U716" s="14">
        <v>0.112478697492601</v>
      </c>
      <c r="V716" s="14">
        <v>6.6854414761273906E-2</v>
      </c>
      <c r="W716" s="14">
        <v>0.21149868410242301</v>
      </c>
      <c r="X716" s="14">
        <v>9.0512356650888595E-2</v>
      </c>
      <c r="Y716" s="14">
        <v>0.16413488460027201</v>
      </c>
      <c r="Z716" s="14">
        <v>0</v>
      </c>
      <c r="AA716" s="14">
        <v>6.4895203450795802E-2</v>
      </c>
      <c r="AB716" s="14">
        <v>0.14572894763862199</v>
      </c>
      <c r="AC716" s="14">
        <v>0.43535231763425403</v>
      </c>
      <c r="AD716" s="14">
        <v>0.33153076431259998</v>
      </c>
      <c r="AE716" s="14"/>
      <c r="AF716" s="14">
        <v>0.26580787073228701</v>
      </c>
      <c r="AG716" s="14">
        <v>0.160422773106425</v>
      </c>
      <c r="AH716" s="14">
        <v>0.429329215946678</v>
      </c>
      <c r="AI716" s="14">
        <v>3.6902016571241397E-2</v>
      </c>
      <c r="AJ716" s="14"/>
      <c r="AK716" s="14">
        <v>0.29816095251074298</v>
      </c>
      <c r="AL716" s="14">
        <v>0.14868410883571501</v>
      </c>
      <c r="AM716" s="14">
        <v>9.8347889944445502E-2</v>
      </c>
      <c r="AN716" s="14">
        <v>0.294114866132834</v>
      </c>
      <c r="AO716" s="14"/>
      <c r="AP716" s="14">
        <v>0.28559115005192998</v>
      </c>
      <c r="AQ716" s="14">
        <v>6.4252470326320296E-2</v>
      </c>
      <c r="AR716" s="14">
        <v>0.206050200324885</v>
      </c>
      <c r="AS716" s="14"/>
      <c r="AT716" s="14">
        <v>0.228670786247232</v>
      </c>
      <c r="AU716" s="14">
        <v>0.172423932716326</v>
      </c>
      <c r="AV716" s="14"/>
      <c r="AW716" s="14" t="s">
        <v>80</v>
      </c>
      <c r="AX716" s="14">
        <v>0.175678222353462</v>
      </c>
      <c r="AY716" s="14"/>
      <c r="AZ716" s="14">
        <v>0.143549780703528</v>
      </c>
      <c r="BA716" s="14">
        <v>0.20458091286431501</v>
      </c>
    </row>
    <row r="717" spans="2:53" x14ac:dyDescent="0.35">
      <c r="B717" t="s">
        <v>444</v>
      </c>
      <c r="C717" s="14">
        <v>0.593564695543911</v>
      </c>
      <c r="D717" s="14">
        <v>0.48964514510083801</v>
      </c>
      <c r="E717" s="14">
        <v>0.66650191524478897</v>
      </c>
      <c r="F717" s="14"/>
      <c r="G717" s="14">
        <v>0.40060323551256499</v>
      </c>
      <c r="H717" s="14">
        <v>0.66980079514701796</v>
      </c>
      <c r="I717" s="14">
        <v>0.57745476524632899</v>
      </c>
      <c r="J717" s="14">
        <v>0.82998383760680605</v>
      </c>
      <c r="K717" s="14">
        <v>0.66929895056976696</v>
      </c>
      <c r="L717" s="14">
        <v>0.41920595694184298</v>
      </c>
      <c r="M717" s="14"/>
      <c r="N717" s="14">
        <v>0.25128600366366599</v>
      </c>
      <c r="O717" s="14">
        <v>0.56591635402931795</v>
      </c>
      <c r="P717" s="14">
        <v>0.58008457337469499</v>
      </c>
      <c r="Q717" s="14">
        <v>0.71257091103463899</v>
      </c>
      <c r="R717" s="14"/>
      <c r="S717" s="14">
        <v>0.46768757862466598</v>
      </c>
      <c r="T717" s="14">
        <v>0.56512461765146305</v>
      </c>
      <c r="U717" s="14">
        <v>0.48039943876118402</v>
      </c>
      <c r="V717" s="14">
        <v>0.59204135658692003</v>
      </c>
      <c r="W717" s="14">
        <v>0.64914294990407595</v>
      </c>
      <c r="X717" s="14">
        <v>0.90948764334911103</v>
      </c>
      <c r="Y717" s="14">
        <v>0.66222136675902399</v>
      </c>
      <c r="Z717" s="14">
        <v>1</v>
      </c>
      <c r="AA717" s="14">
        <v>0.67397782086825397</v>
      </c>
      <c r="AB717" s="14">
        <v>0.42815181618648201</v>
      </c>
      <c r="AC717" s="14">
        <v>0.50394310127519604</v>
      </c>
      <c r="AD717" s="14">
        <v>0.66846923568740002</v>
      </c>
      <c r="AE717" s="14"/>
      <c r="AF717" s="14">
        <v>0.46276183026408102</v>
      </c>
      <c r="AG717" s="14">
        <v>0.59276196130312298</v>
      </c>
      <c r="AH717" s="14">
        <v>0.33653530421797501</v>
      </c>
      <c r="AI717" s="14">
        <v>0.78243814923102095</v>
      </c>
      <c r="AJ717" s="14"/>
      <c r="AK717" s="14">
        <v>0.54435506152361501</v>
      </c>
      <c r="AL717" s="14">
        <v>0.59266190271464803</v>
      </c>
      <c r="AM717" s="14">
        <v>0.49663141162213398</v>
      </c>
      <c r="AN717" s="14">
        <v>0.40598913323434299</v>
      </c>
      <c r="AO717" s="14"/>
      <c r="AP717" s="14">
        <v>0.41950278974329303</v>
      </c>
      <c r="AQ717" s="14">
        <v>0.71637347306017496</v>
      </c>
      <c r="AR717" s="14">
        <v>0.48648127647307698</v>
      </c>
      <c r="AS717" s="14"/>
      <c r="AT717" s="14">
        <v>0.32814974542122899</v>
      </c>
      <c r="AU717" s="14">
        <v>0.61283804311868895</v>
      </c>
      <c r="AV717" s="14"/>
      <c r="AW717" s="14" t="s">
        <v>80</v>
      </c>
      <c r="AX717" s="14">
        <v>0.593564695543911</v>
      </c>
      <c r="AY717" s="14"/>
      <c r="AZ717" s="14">
        <v>0.64995932924045197</v>
      </c>
      <c r="BA717" s="14">
        <v>0.54283218065993899</v>
      </c>
    </row>
    <row r="718" spans="2:53" x14ac:dyDescent="0.35">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row>
    <row r="719" spans="2:53" x14ac:dyDescent="0.35">
      <c r="B719" s="6" t="s">
        <v>448</v>
      </c>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row>
    <row r="720" spans="2:53" ht="72.5" x14ac:dyDescent="0.35">
      <c r="B720" s="39" t="s">
        <v>581</v>
      </c>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row>
    <row r="721" spans="2:53" x14ac:dyDescent="0.35">
      <c r="B721" t="s">
        <v>440</v>
      </c>
      <c r="C721" s="14">
        <v>3.7541266056812503E-2</v>
      </c>
      <c r="D721" s="14">
        <v>2.85598612812159E-2</v>
      </c>
      <c r="E721" s="14">
        <v>4.3844975903008003E-2</v>
      </c>
      <c r="F721" s="14"/>
      <c r="G721" s="14">
        <v>8.5823477148428598E-2</v>
      </c>
      <c r="H721" s="14">
        <v>0</v>
      </c>
      <c r="I721" s="14">
        <v>4.4113367277542101E-2</v>
      </c>
      <c r="J721" s="14">
        <v>0</v>
      </c>
      <c r="K721" s="14">
        <v>3.5799054128848803E-2</v>
      </c>
      <c r="L721" s="14">
        <v>6.0915489668304602E-2</v>
      </c>
      <c r="M721" s="14"/>
      <c r="N721" s="14">
        <v>0</v>
      </c>
      <c r="O721" s="14">
        <v>3.6903122524969099E-2</v>
      </c>
      <c r="P721" s="14">
        <v>3.4685185625193099E-2</v>
      </c>
      <c r="Q721" s="14">
        <v>4.9306518658279702E-2</v>
      </c>
      <c r="R721" s="14"/>
      <c r="S721" s="14">
        <v>6.3120982832016295E-2</v>
      </c>
      <c r="T721" s="14">
        <v>0.118132245984962</v>
      </c>
      <c r="U721" s="14">
        <v>5.5869749995151999E-2</v>
      </c>
      <c r="V721" s="14">
        <v>0</v>
      </c>
      <c r="W721" s="14">
        <v>0.13935836599350099</v>
      </c>
      <c r="X721" s="14">
        <v>0</v>
      </c>
      <c r="Y721" s="14">
        <v>0</v>
      </c>
      <c r="Z721" s="14">
        <v>0</v>
      </c>
      <c r="AA721" s="14">
        <v>0</v>
      </c>
      <c r="AB721" s="14">
        <v>0</v>
      </c>
      <c r="AC721" s="14">
        <v>0</v>
      </c>
      <c r="AD721" s="14">
        <v>0</v>
      </c>
      <c r="AE721" s="14"/>
      <c r="AF721" s="14">
        <v>2.5091955459084402E-2</v>
      </c>
      <c r="AG721" s="14">
        <v>2.9275696040032901E-2</v>
      </c>
      <c r="AH721" s="14">
        <v>0.106999647541642</v>
      </c>
      <c r="AI721" s="14">
        <v>3.46383026541583E-2</v>
      </c>
      <c r="AJ721" s="14"/>
      <c r="AK721" s="14">
        <v>0</v>
      </c>
      <c r="AL721" s="14">
        <v>2.31662871038479E-2</v>
      </c>
      <c r="AM721" s="14">
        <v>9.9763779318018095E-2</v>
      </c>
      <c r="AN721" s="14">
        <v>4.7854362737008001E-2</v>
      </c>
      <c r="AO721" s="14"/>
      <c r="AP721" s="14">
        <v>0</v>
      </c>
      <c r="AQ721" s="14">
        <v>4.1922358522795203E-2</v>
      </c>
      <c r="AR721" s="14">
        <v>6.7215199342072193E-2</v>
      </c>
      <c r="AS721" s="14"/>
      <c r="AT721" s="14">
        <v>0.100501502972457</v>
      </c>
      <c r="AU721" s="14">
        <v>3.2599537004703097E-2</v>
      </c>
      <c r="AV721" s="14"/>
      <c r="AW721" s="14" t="s">
        <v>80</v>
      </c>
      <c r="AX721" s="14">
        <v>3.7541266056812503E-2</v>
      </c>
      <c r="AY721" s="14"/>
      <c r="AZ721" s="14">
        <v>3.8094964281063501E-2</v>
      </c>
      <c r="BA721" s="14">
        <v>3.7043160092436599E-2</v>
      </c>
    </row>
    <row r="722" spans="2:53" x14ac:dyDescent="0.35">
      <c r="B722" t="s">
        <v>441</v>
      </c>
      <c r="C722" s="14">
        <v>9.9371635754544593E-2</v>
      </c>
      <c r="D722" s="14">
        <v>0.110097517444915</v>
      </c>
      <c r="E722" s="14">
        <v>9.1843543244514395E-2</v>
      </c>
      <c r="F722" s="14"/>
      <c r="G722" s="14">
        <v>0</v>
      </c>
      <c r="H722" s="14">
        <v>0.143933222320246</v>
      </c>
      <c r="I722" s="14">
        <v>0.137999572328559</v>
      </c>
      <c r="J722" s="14">
        <v>5.9288584608158702E-2</v>
      </c>
      <c r="K722" s="14">
        <v>3.7566259747532998E-2</v>
      </c>
      <c r="L722" s="14">
        <v>0.16047473919486499</v>
      </c>
      <c r="M722" s="14"/>
      <c r="N722" s="14">
        <v>0.21726299158805501</v>
      </c>
      <c r="O722" s="14">
        <v>7.6522965041650806E-2</v>
      </c>
      <c r="P722" s="14">
        <v>0.188765569337186</v>
      </c>
      <c r="Q722" s="14">
        <v>3.6226295766030599E-2</v>
      </c>
      <c r="R722" s="14"/>
      <c r="S722" s="14">
        <v>0.129505257027306</v>
      </c>
      <c r="T722" s="14">
        <v>3.8732518295355199E-2</v>
      </c>
      <c r="U722" s="14">
        <v>0.11004905964895501</v>
      </c>
      <c r="V722" s="14">
        <v>0.21148257035381099</v>
      </c>
      <c r="W722" s="14">
        <v>0</v>
      </c>
      <c r="X722" s="14">
        <v>0</v>
      </c>
      <c r="Y722" s="14">
        <v>9.3418812606683096E-2</v>
      </c>
      <c r="Z722" s="14">
        <v>0</v>
      </c>
      <c r="AA722" s="14">
        <v>0</v>
      </c>
      <c r="AB722" s="14">
        <v>0.348654858987689</v>
      </c>
      <c r="AC722" s="14">
        <v>6.9712289459326199E-2</v>
      </c>
      <c r="AD722" s="14">
        <v>0</v>
      </c>
      <c r="AE722" s="14"/>
      <c r="AF722" s="14">
        <v>0.111072187535091</v>
      </c>
      <c r="AG722" s="14">
        <v>0.14910233236310599</v>
      </c>
      <c r="AH722" s="14">
        <v>0.12919681882429501</v>
      </c>
      <c r="AI722" s="14">
        <v>7.3921336610639404E-2</v>
      </c>
      <c r="AJ722" s="14"/>
      <c r="AK722" s="14">
        <v>0.104595762603269</v>
      </c>
      <c r="AL722" s="14">
        <v>0.121287739236715</v>
      </c>
      <c r="AM722" s="14">
        <v>5.0038987911816199E-2</v>
      </c>
      <c r="AN722" s="14">
        <v>0.15306586041269099</v>
      </c>
      <c r="AO722" s="14"/>
      <c r="AP722" s="14">
        <v>0.180643755114026</v>
      </c>
      <c r="AQ722" s="14">
        <v>7.1711909469737198E-2</v>
      </c>
      <c r="AR722" s="14">
        <v>3.3713443600074403E-2</v>
      </c>
      <c r="AS722" s="14"/>
      <c r="AT722" s="14">
        <v>0</v>
      </c>
      <c r="AU722" s="14">
        <v>0.108167723018173</v>
      </c>
      <c r="AV722" s="14"/>
      <c r="AW722" s="14" t="s">
        <v>80</v>
      </c>
      <c r="AX722" s="14">
        <v>9.9371635754544593E-2</v>
      </c>
      <c r="AY722" s="14"/>
      <c r="AZ722" s="14">
        <v>8.8325733123403305E-2</v>
      </c>
      <c r="BA722" s="14">
        <v>0.109308510646874</v>
      </c>
    </row>
    <row r="723" spans="2:53" x14ac:dyDescent="0.35">
      <c r="B723" t="s">
        <v>442</v>
      </c>
      <c r="C723" s="14">
        <v>0.160147776376977</v>
      </c>
      <c r="D723" s="14">
        <v>0.188008254132112</v>
      </c>
      <c r="E723" s="14">
        <v>0.14059355603697499</v>
      </c>
      <c r="F723" s="14"/>
      <c r="G723" s="14">
        <v>0.15255911696886201</v>
      </c>
      <c r="H723" s="14">
        <v>0.12739809546480901</v>
      </c>
      <c r="I723" s="14">
        <v>0.13755546770218199</v>
      </c>
      <c r="J723" s="14">
        <v>0.110727577785035</v>
      </c>
      <c r="K723" s="14">
        <v>0.11516564830466899</v>
      </c>
      <c r="L723" s="14">
        <v>0.24614373199951001</v>
      </c>
      <c r="M723" s="14"/>
      <c r="N723" s="14">
        <v>0.37727253731304999</v>
      </c>
      <c r="O723" s="14">
        <v>0.15220125857137301</v>
      </c>
      <c r="P723" s="14">
        <v>6.7586239538840007E-2</v>
      </c>
      <c r="Q723" s="14">
        <v>0.167624830647017</v>
      </c>
      <c r="R723" s="14"/>
      <c r="S723" s="14">
        <v>7.1616602241665897E-2</v>
      </c>
      <c r="T723" s="14">
        <v>0.19186211300633299</v>
      </c>
      <c r="U723" s="14">
        <v>0.35368175159470899</v>
      </c>
      <c r="V723" s="14">
        <v>0</v>
      </c>
      <c r="W723" s="14">
        <v>0.101832285644516</v>
      </c>
      <c r="X723" s="14">
        <v>0</v>
      </c>
      <c r="Y723" s="14">
        <v>0.162399504251725</v>
      </c>
      <c r="Z723" s="14">
        <v>0.17045763646883</v>
      </c>
      <c r="AA723" s="14">
        <v>0.32664818710924198</v>
      </c>
      <c r="AB723" s="14">
        <v>0.14565644392430199</v>
      </c>
      <c r="AC723" s="14">
        <v>0.17881080308674999</v>
      </c>
      <c r="AD723" s="14">
        <v>0</v>
      </c>
      <c r="AE723" s="14"/>
      <c r="AF723" s="14">
        <v>0.26346818230724001</v>
      </c>
      <c r="AG723" s="14">
        <v>0.159871656933531</v>
      </c>
      <c r="AH723" s="14">
        <v>0.31542235590920398</v>
      </c>
      <c r="AI723" s="14">
        <v>7.2100194932940107E-2</v>
      </c>
      <c r="AJ723" s="14"/>
      <c r="AK723" s="14">
        <v>0.19394370352439599</v>
      </c>
      <c r="AL723" s="14">
        <v>0.16830092754960199</v>
      </c>
      <c r="AM723" s="14">
        <v>0.150067451154801</v>
      </c>
      <c r="AN723" s="14">
        <v>0.33879626540499802</v>
      </c>
      <c r="AO723" s="14"/>
      <c r="AP723" s="14">
        <v>0.27722634294499698</v>
      </c>
      <c r="AQ723" s="14">
        <v>0.13653723307971699</v>
      </c>
      <c r="AR723" s="14">
        <v>0.135695426233507</v>
      </c>
      <c r="AS723" s="14"/>
      <c r="AT723" s="14">
        <v>0.57134875160631404</v>
      </c>
      <c r="AU723" s="14">
        <v>0.12733854779221801</v>
      </c>
      <c r="AV723" s="14"/>
      <c r="AW723" s="14" t="s">
        <v>80</v>
      </c>
      <c r="AX723" s="14">
        <v>0.160147776376977</v>
      </c>
      <c r="AY723" s="14"/>
      <c r="AZ723" s="14">
        <v>0.17042799370598999</v>
      </c>
      <c r="BA723" s="14">
        <v>0.15089971065744301</v>
      </c>
    </row>
    <row r="724" spans="2:53" x14ac:dyDescent="0.35">
      <c r="B724" t="s">
        <v>443</v>
      </c>
      <c r="C724" s="14">
        <v>0.149136076901281</v>
      </c>
      <c r="D724" s="14">
        <v>0.19025652399711501</v>
      </c>
      <c r="E724" s="14">
        <v>0.120275183342373</v>
      </c>
      <c r="F724" s="14"/>
      <c r="G724" s="14">
        <v>0.36101417037014399</v>
      </c>
      <c r="H724" s="14">
        <v>0.117103597630751</v>
      </c>
      <c r="I724" s="14">
        <v>0.18870535462315</v>
      </c>
      <c r="J724" s="14">
        <v>2.8773440860009099E-2</v>
      </c>
      <c r="K724" s="14">
        <v>0.25044571475658101</v>
      </c>
      <c r="L724" s="14">
        <v>0.104950742438685</v>
      </c>
      <c r="M724" s="14"/>
      <c r="N724" s="14">
        <v>7.1282160725733901E-2</v>
      </c>
      <c r="O724" s="14">
        <v>0.24124951743996001</v>
      </c>
      <c r="P724" s="14">
        <v>0.129046354391882</v>
      </c>
      <c r="Q724" s="14">
        <v>9.9608739855397505E-2</v>
      </c>
      <c r="R724" s="14"/>
      <c r="S724" s="14">
        <v>0.39990022634995998</v>
      </c>
      <c r="T724" s="14">
        <v>8.1799412682121903E-2</v>
      </c>
      <c r="U724" s="14">
        <v>5.7087359464904001E-2</v>
      </c>
      <c r="V724" s="14">
        <v>0.26239776956236499</v>
      </c>
      <c r="W724" s="14">
        <v>0</v>
      </c>
      <c r="X724" s="14">
        <v>9.0512356650888595E-2</v>
      </c>
      <c r="Y724" s="14">
        <v>0.24705029564171499</v>
      </c>
      <c r="Z724" s="14">
        <v>0.15886991843655399</v>
      </c>
      <c r="AA724" s="14">
        <v>6.4895203450795802E-2</v>
      </c>
      <c r="AB724" s="14">
        <v>7.7536880901527203E-2</v>
      </c>
      <c r="AC724" s="14">
        <v>0.247533806178728</v>
      </c>
      <c r="AD724" s="14">
        <v>0</v>
      </c>
      <c r="AE724" s="14"/>
      <c r="AF724" s="14">
        <v>0.103441698974024</v>
      </c>
      <c r="AG724" s="14">
        <v>0.118193030292549</v>
      </c>
      <c r="AH724" s="14">
        <v>0.11184587350688401</v>
      </c>
      <c r="AI724" s="14">
        <v>0.17165885348186599</v>
      </c>
      <c r="AJ724" s="14"/>
      <c r="AK724" s="14">
        <v>0.141358313630744</v>
      </c>
      <c r="AL724" s="14">
        <v>0.15115760015639301</v>
      </c>
      <c r="AM724" s="14">
        <v>0.20017496317901101</v>
      </c>
      <c r="AN724" s="14">
        <v>5.4294378210959601E-2</v>
      </c>
      <c r="AO724" s="14"/>
      <c r="AP724" s="14">
        <v>0.104434124825161</v>
      </c>
      <c r="AQ724" s="14">
        <v>0.135833738906219</v>
      </c>
      <c r="AR724" s="14">
        <v>0.27465553056266001</v>
      </c>
      <c r="AS724" s="14"/>
      <c r="AT724" s="14">
        <v>7.6614084446653699E-2</v>
      </c>
      <c r="AU724" s="14">
        <v>0.15603678420900399</v>
      </c>
      <c r="AV724" s="14"/>
      <c r="AW724" s="14" t="s">
        <v>80</v>
      </c>
      <c r="AX724" s="14">
        <v>0.149136076901281</v>
      </c>
      <c r="AY724" s="14"/>
      <c r="AZ724" s="14">
        <v>9.11356220537827E-2</v>
      </c>
      <c r="BA724" s="14">
        <v>0.20131318571382301</v>
      </c>
    </row>
    <row r="725" spans="2:53" x14ac:dyDescent="0.35">
      <c r="B725" t="s">
        <v>444</v>
      </c>
      <c r="C725" s="14">
        <v>0.55380324491038502</v>
      </c>
      <c r="D725" s="14">
        <v>0.48307784314464203</v>
      </c>
      <c r="E725" s="14">
        <v>0.60344274147313004</v>
      </c>
      <c r="F725" s="14"/>
      <c r="G725" s="14">
        <v>0.40060323551256499</v>
      </c>
      <c r="H725" s="14">
        <v>0.61156508458419401</v>
      </c>
      <c r="I725" s="14">
        <v>0.49162623806856598</v>
      </c>
      <c r="J725" s="14">
        <v>0.80121039674679695</v>
      </c>
      <c r="K725" s="14">
        <v>0.56102332306236702</v>
      </c>
      <c r="L725" s="14">
        <v>0.42751529669863603</v>
      </c>
      <c r="M725" s="14"/>
      <c r="N725" s="14">
        <v>0.33418231037315999</v>
      </c>
      <c r="O725" s="14">
        <v>0.49312313642204603</v>
      </c>
      <c r="P725" s="14">
        <v>0.57991665110689905</v>
      </c>
      <c r="Q725" s="14">
        <v>0.64723361507327504</v>
      </c>
      <c r="R725" s="14"/>
      <c r="S725" s="14">
        <v>0.335856931549052</v>
      </c>
      <c r="T725" s="14">
        <v>0.56947371003122804</v>
      </c>
      <c r="U725" s="14">
        <v>0.42331207929628001</v>
      </c>
      <c r="V725" s="14">
        <v>0.52611966008382405</v>
      </c>
      <c r="W725" s="14">
        <v>0.75880934836198299</v>
      </c>
      <c r="X725" s="14">
        <v>0.90948764334911103</v>
      </c>
      <c r="Y725" s="14">
        <v>0.49713138749987701</v>
      </c>
      <c r="Z725" s="14">
        <v>0.67067244509461699</v>
      </c>
      <c r="AA725" s="14">
        <v>0.60845660943996205</v>
      </c>
      <c r="AB725" s="14">
        <v>0.42815181618648201</v>
      </c>
      <c r="AC725" s="14">
        <v>0.50394310127519604</v>
      </c>
      <c r="AD725" s="14">
        <v>1</v>
      </c>
      <c r="AE725" s="14"/>
      <c r="AF725" s="14">
        <v>0.49692597572455999</v>
      </c>
      <c r="AG725" s="14">
        <v>0.54355728437078099</v>
      </c>
      <c r="AH725" s="14">
        <v>0.33653530421797501</v>
      </c>
      <c r="AI725" s="14">
        <v>0.64768131232039605</v>
      </c>
      <c r="AJ725" s="14"/>
      <c r="AK725" s="14">
        <v>0.56010222024158995</v>
      </c>
      <c r="AL725" s="14">
        <v>0.53608744595344204</v>
      </c>
      <c r="AM725" s="14">
        <v>0.49995481843635398</v>
      </c>
      <c r="AN725" s="14">
        <v>0.40598913323434299</v>
      </c>
      <c r="AO725" s="14"/>
      <c r="AP725" s="14">
        <v>0.43769577711581698</v>
      </c>
      <c r="AQ725" s="14">
        <v>0.61399476002153097</v>
      </c>
      <c r="AR725" s="14">
        <v>0.488720400261687</v>
      </c>
      <c r="AS725" s="14"/>
      <c r="AT725" s="14">
        <v>0.25153566097457603</v>
      </c>
      <c r="AU725" s="14">
        <v>0.57585740797590101</v>
      </c>
      <c r="AV725" s="14"/>
      <c r="AW725" s="14" t="s">
        <v>80</v>
      </c>
      <c r="AX725" s="14">
        <v>0.55380324491038502</v>
      </c>
      <c r="AY725" s="14"/>
      <c r="AZ725" s="14">
        <v>0.61201568683576102</v>
      </c>
      <c r="BA725" s="14">
        <v>0.50143543288942305</v>
      </c>
    </row>
    <row r="726" spans="2:53" x14ac:dyDescent="0.35">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row>
    <row r="727" spans="2:53" x14ac:dyDescent="0.35">
      <c r="B727" s="6" t="s">
        <v>449</v>
      </c>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row>
    <row r="728" spans="2:53" ht="72.5" x14ac:dyDescent="0.35">
      <c r="B728" s="39" t="s">
        <v>581</v>
      </c>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row>
    <row r="729" spans="2:53" x14ac:dyDescent="0.35">
      <c r="B729" t="s">
        <v>440</v>
      </c>
      <c r="C729" s="14">
        <v>0</v>
      </c>
      <c r="D729" s="14">
        <v>0</v>
      </c>
      <c r="E729" s="14">
        <v>0</v>
      </c>
      <c r="F729" s="14"/>
      <c r="G729" s="14">
        <v>0</v>
      </c>
      <c r="H729" s="14">
        <v>0</v>
      </c>
      <c r="I729" s="14">
        <v>0</v>
      </c>
      <c r="J729" s="14">
        <v>0</v>
      </c>
      <c r="K729" s="14">
        <v>0</v>
      </c>
      <c r="L729" s="14">
        <v>0</v>
      </c>
      <c r="M729" s="14"/>
      <c r="N729" s="14">
        <v>0</v>
      </c>
      <c r="O729" s="14">
        <v>0</v>
      </c>
      <c r="P729" s="14">
        <v>0</v>
      </c>
      <c r="Q729" s="14">
        <v>0</v>
      </c>
      <c r="R729" s="14"/>
      <c r="S729" s="14">
        <v>0</v>
      </c>
      <c r="T729" s="14">
        <v>0</v>
      </c>
      <c r="U729" s="14">
        <v>0</v>
      </c>
      <c r="V729" s="14">
        <v>0</v>
      </c>
      <c r="W729" s="14">
        <v>0</v>
      </c>
      <c r="X729" s="14">
        <v>0</v>
      </c>
      <c r="Y729" s="14">
        <v>0</v>
      </c>
      <c r="Z729" s="14">
        <v>0</v>
      </c>
      <c r="AA729" s="14">
        <v>0</v>
      </c>
      <c r="AB729" s="14">
        <v>0</v>
      </c>
      <c r="AC729" s="14">
        <v>0</v>
      </c>
      <c r="AD729" s="14">
        <v>0</v>
      </c>
      <c r="AE729" s="14"/>
      <c r="AF729" s="14">
        <v>0</v>
      </c>
      <c r="AG729" s="14">
        <v>0</v>
      </c>
      <c r="AH729" s="14">
        <v>0</v>
      </c>
      <c r="AI729" s="14">
        <v>0</v>
      </c>
      <c r="AJ729" s="14"/>
      <c r="AK729" s="14">
        <v>0</v>
      </c>
      <c r="AL729" s="14">
        <v>0</v>
      </c>
      <c r="AM729" s="14">
        <v>0</v>
      </c>
      <c r="AN729" s="14">
        <v>0</v>
      </c>
      <c r="AO729" s="14"/>
      <c r="AP729" s="14">
        <v>0</v>
      </c>
      <c r="AQ729" s="14">
        <v>0</v>
      </c>
      <c r="AR729" s="14">
        <v>0</v>
      </c>
      <c r="AS729" s="14"/>
      <c r="AT729" s="14">
        <v>0</v>
      </c>
      <c r="AU729" s="14">
        <v>0</v>
      </c>
      <c r="AV729" s="14"/>
      <c r="AW729" s="14" t="s">
        <v>80</v>
      </c>
      <c r="AX729" s="14">
        <v>0</v>
      </c>
      <c r="AY729" s="14"/>
      <c r="AZ729" s="14">
        <v>0</v>
      </c>
      <c r="BA729" s="14">
        <v>0</v>
      </c>
    </row>
    <row r="730" spans="2:53" x14ac:dyDescent="0.35">
      <c r="B730" t="s">
        <v>441</v>
      </c>
      <c r="C730" s="14">
        <v>1.87932947846291E-2</v>
      </c>
      <c r="D730" s="14">
        <v>1.4160551162221299E-2</v>
      </c>
      <c r="E730" s="14">
        <v>2.2044843102195202E-2</v>
      </c>
      <c r="F730" s="14"/>
      <c r="G730" s="14">
        <v>7.7284910242788898E-2</v>
      </c>
      <c r="H730" s="14">
        <v>5.7099357871078602E-2</v>
      </c>
      <c r="I730" s="14">
        <v>4.4598396792259798E-2</v>
      </c>
      <c r="J730" s="14">
        <v>0</v>
      </c>
      <c r="K730" s="14">
        <v>0</v>
      </c>
      <c r="L730" s="14">
        <v>0</v>
      </c>
      <c r="M730" s="14"/>
      <c r="N730" s="14">
        <v>0</v>
      </c>
      <c r="O730" s="14">
        <v>1.8098310425371002E-2</v>
      </c>
      <c r="P730" s="14">
        <v>0</v>
      </c>
      <c r="Q730" s="14">
        <v>3.5402383726134003E-2</v>
      </c>
      <c r="R730" s="14"/>
      <c r="S730" s="14">
        <v>7.1616602241665897E-2</v>
      </c>
      <c r="T730" s="14">
        <v>0</v>
      </c>
      <c r="U730" s="14">
        <v>0</v>
      </c>
      <c r="V730" s="14">
        <v>6.6854414761273906E-2</v>
      </c>
      <c r="W730" s="14">
        <v>0</v>
      </c>
      <c r="X730" s="14">
        <v>0</v>
      </c>
      <c r="Y730" s="14">
        <v>8.2174568217704497E-2</v>
      </c>
      <c r="Z730" s="14">
        <v>0</v>
      </c>
      <c r="AA730" s="14">
        <v>0</v>
      </c>
      <c r="AB730" s="14">
        <v>0</v>
      </c>
      <c r="AC730" s="14">
        <v>0</v>
      </c>
      <c r="AD730" s="14">
        <v>0</v>
      </c>
      <c r="AE730" s="14"/>
      <c r="AF730" s="14">
        <v>2.8469147864208601E-2</v>
      </c>
      <c r="AG730" s="14">
        <v>4.6099638344413302E-2</v>
      </c>
      <c r="AH730" s="14">
        <v>0</v>
      </c>
      <c r="AI730" s="14">
        <v>0</v>
      </c>
      <c r="AJ730" s="14"/>
      <c r="AK730" s="14">
        <v>0</v>
      </c>
      <c r="AL730" s="14">
        <v>5.7340795209475798E-2</v>
      </c>
      <c r="AM730" s="14">
        <v>0</v>
      </c>
      <c r="AN730" s="14">
        <v>0</v>
      </c>
      <c r="AO730" s="14"/>
      <c r="AP730" s="14">
        <v>0</v>
      </c>
      <c r="AQ730" s="14">
        <v>6.9996163127392597E-2</v>
      </c>
      <c r="AR730" s="14">
        <v>3.4282917141499697E-2</v>
      </c>
      <c r="AS730" s="14"/>
      <c r="AT730" s="14">
        <v>7.7300905304462306E-2</v>
      </c>
      <c r="AU730" s="14">
        <v>1.40999583891473E-2</v>
      </c>
      <c r="AV730" s="14"/>
      <c r="AW730" s="14" t="s">
        <v>80</v>
      </c>
      <c r="AX730" s="14">
        <v>1.87932947846291E-2</v>
      </c>
      <c r="AY730" s="14"/>
      <c r="AZ730" s="14">
        <v>0</v>
      </c>
      <c r="BA730" s="14">
        <v>3.5699710251576901E-2</v>
      </c>
    </row>
    <row r="731" spans="2:53" x14ac:dyDescent="0.35">
      <c r="B731" t="s">
        <v>442</v>
      </c>
      <c r="C731" s="14">
        <v>4.5379342842846802E-2</v>
      </c>
      <c r="D731" s="14">
        <v>4.8236120215825497E-2</v>
      </c>
      <c r="E731" s="14">
        <v>4.33742783674805E-2</v>
      </c>
      <c r="F731" s="14"/>
      <c r="G731" s="14">
        <v>0</v>
      </c>
      <c r="H731" s="14">
        <v>7.9020752092371194E-2</v>
      </c>
      <c r="I731" s="14">
        <v>9.7147025192384703E-2</v>
      </c>
      <c r="J731" s="14">
        <v>5.6220616662013001E-2</v>
      </c>
      <c r="K731" s="14">
        <v>0</v>
      </c>
      <c r="L731" s="14">
        <v>4.1711175139842203E-2</v>
      </c>
      <c r="M731" s="14"/>
      <c r="N731" s="14">
        <v>6.4168695794320496E-2</v>
      </c>
      <c r="O731" s="14">
        <v>2.2539027616280401E-2</v>
      </c>
      <c r="P731" s="14">
        <v>3.6920364604025598E-2</v>
      </c>
      <c r="Q731" s="14">
        <v>6.5831421624720998E-2</v>
      </c>
      <c r="R731" s="14"/>
      <c r="S731" s="14">
        <v>0</v>
      </c>
      <c r="T731" s="14">
        <v>0.1171080459291</v>
      </c>
      <c r="U731" s="14">
        <v>0</v>
      </c>
      <c r="V731" s="14">
        <v>0</v>
      </c>
      <c r="W731" s="14">
        <v>0</v>
      </c>
      <c r="X731" s="14">
        <v>0</v>
      </c>
      <c r="Y731" s="14">
        <v>0</v>
      </c>
      <c r="Z731" s="14">
        <v>0</v>
      </c>
      <c r="AA731" s="14">
        <v>6.5521211428291301E-2</v>
      </c>
      <c r="AB731" s="14">
        <v>0.14563135562479301</v>
      </c>
      <c r="AC731" s="14">
        <v>5.9301595014615398E-2</v>
      </c>
      <c r="AD731" s="14">
        <v>0</v>
      </c>
      <c r="AE731" s="14"/>
      <c r="AF731" s="14">
        <v>2.59258104926131E-2</v>
      </c>
      <c r="AG731" s="14">
        <v>2.2893580144464899E-2</v>
      </c>
      <c r="AH731" s="14">
        <v>0</v>
      </c>
      <c r="AI731" s="14">
        <v>7.6280915927224496E-2</v>
      </c>
      <c r="AJ731" s="14"/>
      <c r="AK731" s="14">
        <v>0</v>
      </c>
      <c r="AL731" s="14">
        <v>0</v>
      </c>
      <c r="AM731" s="14">
        <v>0.150067451154801</v>
      </c>
      <c r="AN731" s="14">
        <v>4.8876176076731601E-2</v>
      </c>
      <c r="AO731" s="14"/>
      <c r="AP731" s="14">
        <v>0</v>
      </c>
      <c r="AQ731" s="14">
        <v>0</v>
      </c>
      <c r="AR731" s="14">
        <v>0.10110697202010301</v>
      </c>
      <c r="AS731" s="14"/>
      <c r="AT731" s="14">
        <v>8.2417423089491001E-2</v>
      </c>
      <c r="AU731" s="14">
        <v>4.2618567419033103E-2</v>
      </c>
      <c r="AV731" s="14"/>
      <c r="AW731" s="14" t="s">
        <v>80</v>
      </c>
      <c r="AX731" s="14">
        <v>4.5379342842846802E-2</v>
      </c>
      <c r="AY731" s="14"/>
      <c r="AZ731" s="14">
        <v>6.7928316465467098E-2</v>
      </c>
      <c r="BA731" s="14">
        <v>2.5094325192346001E-2</v>
      </c>
    </row>
    <row r="732" spans="2:53" x14ac:dyDescent="0.35">
      <c r="B732" t="s">
        <v>443</v>
      </c>
      <c r="C732" s="14">
        <v>0.10172317498182699</v>
      </c>
      <c r="D732" s="14">
        <v>0.13399389794320199</v>
      </c>
      <c r="E732" s="14">
        <v>7.9073569585108999E-2</v>
      </c>
      <c r="F732" s="14"/>
      <c r="G732" s="14">
        <v>0.22921417946209499</v>
      </c>
      <c r="H732" s="14">
        <v>5.8867887067926603E-2</v>
      </c>
      <c r="I732" s="14">
        <v>4.83260719058635E-2</v>
      </c>
      <c r="J732" s="14">
        <v>5.8663602179619301E-2</v>
      </c>
      <c r="K732" s="14">
        <v>6.9423136946721101E-2</v>
      </c>
      <c r="L732" s="14">
        <v>0.15287458012382901</v>
      </c>
      <c r="M732" s="14"/>
      <c r="N732" s="14">
        <v>0.277321126540791</v>
      </c>
      <c r="O732" s="14">
        <v>0.13060977895394901</v>
      </c>
      <c r="P732" s="14">
        <v>9.4603637816471201E-2</v>
      </c>
      <c r="Q732" s="14">
        <v>3.6100835569689502E-2</v>
      </c>
      <c r="R732" s="14"/>
      <c r="S732" s="14">
        <v>0.13287399649544299</v>
      </c>
      <c r="T732" s="14">
        <v>7.7634720305787996E-2</v>
      </c>
      <c r="U732" s="14">
        <v>0.23259974995133001</v>
      </c>
      <c r="V732" s="14">
        <v>7.0931490989557505E-2</v>
      </c>
      <c r="W732" s="14">
        <v>0.13935836599350099</v>
      </c>
      <c r="X732" s="14">
        <v>0</v>
      </c>
      <c r="Y732" s="14">
        <v>8.0224936034020797E-2</v>
      </c>
      <c r="Z732" s="14">
        <v>0</v>
      </c>
      <c r="AA732" s="14">
        <v>0</v>
      </c>
      <c r="AB732" s="14">
        <v>0.20302350336289601</v>
      </c>
      <c r="AC732" s="14">
        <v>0.119140494575853</v>
      </c>
      <c r="AD732" s="14">
        <v>0</v>
      </c>
      <c r="AE732" s="14"/>
      <c r="AF732" s="14">
        <v>0.12733013166634899</v>
      </c>
      <c r="AG732" s="14">
        <v>0.12729791540601901</v>
      </c>
      <c r="AH732" s="14">
        <v>0.23413547983534699</v>
      </c>
      <c r="AI732" s="14">
        <v>3.7946164803748898E-2</v>
      </c>
      <c r="AJ732" s="14"/>
      <c r="AK732" s="14">
        <v>0.184789912518594</v>
      </c>
      <c r="AL732" s="14">
        <v>8.6473395965346395E-2</v>
      </c>
      <c r="AM732" s="14">
        <v>0.10554100527347</v>
      </c>
      <c r="AN732" s="14">
        <v>0.14391909378977799</v>
      </c>
      <c r="AO732" s="14"/>
      <c r="AP732" s="14">
        <v>0.21430141381384901</v>
      </c>
      <c r="AQ732" s="14">
        <v>8.06789862983672E-2</v>
      </c>
      <c r="AR732" s="14">
        <v>0.10456369870017</v>
      </c>
      <c r="AS732" s="14"/>
      <c r="AT732" s="14">
        <v>0.25265124987016302</v>
      </c>
      <c r="AU732" s="14">
        <v>8.9950559434636507E-2</v>
      </c>
      <c r="AV732" s="14"/>
      <c r="AW732" s="14" t="s">
        <v>80</v>
      </c>
      <c r="AX732" s="14">
        <v>0.10172317498182699</v>
      </c>
      <c r="AY732" s="14"/>
      <c r="AZ732" s="14">
        <v>7.9705979462963095E-2</v>
      </c>
      <c r="BA732" s="14">
        <v>0.121529805970417</v>
      </c>
    </row>
    <row r="733" spans="2:53" x14ac:dyDescent="0.35">
      <c r="B733" t="s">
        <v>444</v>
      </c>
      <c r="C733" s="14">
        <v>0.83410418739069703</v>
      </c>
      <c r="D733" s="14">
        <v>0.80360943067875201</v>
      </c>
      <c r="E733" s="14">
        <v>0.85550730894521498</v>
      </c>
      <c r="F733" s="14"/>
      <c r="G733" s="14">
        <v>0.69350091029511596</v>
      </c>
      <c r="H733" s="14">
        <v>0.80501200296862396</v>
      </c>
      <c r="I733" s="14">
        <v>0.80992850610949196</v>
      </c>
      <c r="J733" s="14">
        <v>0.88511578115836798</v>
      </c>
      <c r="K733" s="14">
        <v>0.93057686305327902</v>
      </c>
      <c r="L733" s="14">
        <v>0.80541424473632806</v>
      </c>
      <c r="M733" s="14"/>
      <c r="N733" s="14">
        <v>0.65851017766488795</v>
      </c>
      <c r="O733" s="14">
        <v>0.82875288300439998</v>
      </c>
      <c r="P733" s="14">
        <v>0.868475997579503</v>
      </c>
      <c r="Q733" s="14">
        <v>0.86266535907945596</v>
      </c>
      <c r="R733" s="14"/>
      <c r="S733" s="14">
        <v>0.79550940126289105</v>
      </c>
      <c r="T733" s="14">
        <v>0.80525723376511205</v>
      </c>
      <c r="U733" s="14">
        <v>0.76740025004866996</v>
      </c>
      <c r="V733" s="14">
        <v>0.86221409424916895</v>
      </c>
      <c r="W733" s="14">
        <v>0.86064163400649896</v>
      </c>
      <c r="X733" s="14">
        <v>1</v>
      </c>
      <c r="Y733" s="14">
        <v>0.837600495748275</v>
      </c>
      <c r="Z733" s="14">
        <v>1</v>
      </c>
      <c r="AA733" s="14">
        <v>0.93447878857170896</v>
      </c>
      <c r="AB733" s="14">
        <v>0.65134514101231</v>
      </c>
      <c r="AC733" s="14">
        <v>0.82155791040953197</v>
      </c>
      <c r="AD733" s="14">
        <v>1</v>
      </c>
      <c r="AE733" s="14"/>
      <c r="AF733" s="14">
        <v>0.81827490997682995</v>
      </c>
      <c r="AG733" s="14">
        <v>0.80370886610510195</v>
      </c>
      <c r="AH733" s="14">
        <v>0.76586452016465301</v>
      </c>
      <c r="AI733" s="14">
        <v>0.88577291926902701</v>
      </c>
      <c r="AJ733" s="14"/>
      <c r="AK733" s="14">
        <v>0.815210087481406</v>
      </c>
      <c r="AL733" s="14">
        <v>0.85618580882517803</v>
      </c>
      <c r="AM733" s="14">
        <v>0.74439154357172899</v>
      </c>
      <c r="AN733" s="14">
        <v>0.80720473013349103</v>
      </c>
      <c r="AO733" s="14"/>
      <c r="AP733" s="14">
        <v>0.78569858618615096</v>
      </c>
      <c r="AQ733" s="14">
        <v>0.84932485057424001</v>
      </c>
      <c r="AR733" s="14">
        <v>0.76004641213822699</v>
      </c>
      <c r="AS733" s="14"/>
      <c r="AT733" s="14">
        <v>0.58763042173588398</v>
      </c>
      <c r="AU733" s="14">
        <v>0.85333091475718303</v>
      </c>
      <c r="AV733" s="14"/>
      <c r="AW733" s="14" t="s">
        <v>80</v>
      </c>
      <c r="AX733" s="14">
        <v>0.83410418739069703</v>
      </c>
      <c r="AY733" s="14"/>
      <c r="AZ733" s="14">
        <v>0.85236570407156997</v>
      </c>
      <c r="BA733" s="14">
        <v>0.81767615858566001</v>
      </c>
    </row>
    <row r="734" spans="2:53" x14ac:dyDescent="0.35">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row>
    <row r="735" spans="2:53" x14ac:dyDescent="0.35">
      <c r="B735" s="6" t="s">
        <v>450</v>
      </c>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row>
    <row r="736" spans="2:53" ht="72.5" x14ac:dyDescent="0.35">
      <c r="B736" s="39" t="s">
        <v>581</v>
      </c>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row>
    <row r="737" spans="2:53" x14ac:dyDescent="0.35">
      <c r="B737" t="s">
        <v>440</v>
      </c>
      <c r="C737" s="14">
        <v>1.9252066846846799E-2</v>
      </c>
      <c r="D737" s="14">
        <v>2.8271433987492101E-2</v>
      </c>
      <c r="E737" s="14">
        <v>1.2921712645973899E-2</v>
      </c>
      <c r="F737" s="14"/>
      <c r="G737" s="14">
        <v>8.5823477148428598E-2</v>
      </c>
      <c r="H737" s="14">
        <v>0</v>
      </c>
      <c r="I737" s="14">
        <v>0</v>
      </c>
      <c r="J737" s="14">
        <v>2.7892143358096099E-2</v>
      </c>
      <c r="K737" s="14">
        <v>0</v>
      </c>
      <c r="L737" s="14">
        <v>1.9889483017008099E-2</v>
      </c>
      <c r="M737" s="14"/>
      <c r="N737" s="14">
        <v>0</v>
      </c>
      <c r="O737" s="14">
        <v>1.80159351729028E-2</v>
      </c>
      <c r="P737" s="14">
        <v>3.4685185625193099E-2</v>
      </c>
      <c r="Q737" s="14">
        <v>1.59775716984469E-2</v>
      </c>
      <c r="R737" s="14"/>
      <c r="S737" s="14">
        <v>0</v>
      </c>
      <c r="T737" s="14">
        <v>0</v>
      </c>
      <c r="U737" s="14">
        <v>5.5869749995151999E-2</v>
      </c>
      <c r="V737" s="14">
        <v>0</v>
      </c>
      <c r="W737" s="14">
        <v>0.13935836599350099</v>
      </c>
      <c r="X737" s="14">
        <v>0</v>
      </c>
      <c r="Y737" s="14">
        <v>0</v>
      </c>
      <c r="Z737" s="14">
        <v>0</v>
      </c>
      <c r="AA737" s="14">
        <v>0</v>
      </c>
      <c r="AB737" s="14">
        <v>0</v>
      </c>
      <c r="AC737" s="14">
        <v>5.9301595014615398E-2</v>
      </c>
      <c r="AD737" s="14">
        <v>0</v>
      </c>
      <c r="AE737" s="14"/>
      <c r="AF737" s="14">
        <v>0</v>
      </c>
      <c r="AG737" s="14">
        <v>2.9275696040032901E-2</v>
      </c>
      <c r="AH737" s="14">
        <v>0.106999647541642</v>
      </c>
      <c r="AI737" s="14">
        <v>0</v>
      </c>
      <c r="AJ737" s="14"/>
      <c r="AK737" s="14">
        <v>0</v>
      </c>
      <c r="AL737" s="14">
        <v>2.31662871038479E-2</v>
      </c>
      <c r="AM737" s="14">
        <v>4.8637533612121399E-2</v>
      </c>
      <c r="AN737" s="14">
        <v>4.7854362737008001E-2</v>
      </c>
      <c r="AO737" s="14"/>
      <c r="AP737" s="14">
        <v>0</v>
      </c>
      <c r="AQ737" s="14">
        <v>4.1922358522795203E-2</v>
      </c>
      <c r="AR737" s="14">
        <v>3.2769222854161097E-2</v>
      </c>
      <c r="AS737" s="14"/>
      <c r="AT737" s="14">
        <v>0.100501502972457</v>
      </c>
      <c r="AU737" s="14">
        <v>1.2691431242468101E-2</v>
      </c>
      <c r="AV737" s="14"/>
      <c r="AW737" s="14" t="s">
        <v>80</v>
      </c>
      <c r="AX737" s="14">
        <v>1.9252066846846799E-2</v>
      </c>
      <c r="AY737" s="14"/>
      <c r="AZ737" s="14">
        <v>1.2344514269377599E-2</v>
      </c>
      <c r="BA737" s="14">
        <v>2.5466089192199299E-2</v>
      </c>
    </row>
    <row r="738" spans="2:53" x14ac:dyDescent="0.35">
      <c r="B738" t="s">
        <v>441</v>
      </c>
      <c r="C738" s="14">
        <v>2.5134746304507901E-2</v>
      </c>
      <c r="D738" s="14">
        <v>2.85598612812159E-2</v>
      </c>
      <c r="E738" s="14">
        <v>2.2730787064001199E-2</v>
      </c>
      <c r="F738" s="14"/>
      <c r="G738" s="14">
        <v>0</v>
      </c>
      <c r="H738" s="14">
        <v>0</v>
      </c>
      <c r="I738" s="14">
        <v>4.4598396792259798E-2</v>
      </c>
      <c r="J738" s="14">
        <v>0</v>
      </c>
      <c r="K738" s="14">
        <v>0</v>
      </c>
      <c r="L738" s="14">
        <v>6.5069477817066304E-2</v>
      </c>
      <c r="M738" s="14"/>
      <c r="N738" s="14">
        <v>0</v>
      </c>
      <c r="O738" s="14">
        <v>1.80159351729028E-2</v>
      </c>
      <c r="P738" s="14">
        <v>0</v>
      </c>
      <c r="Q738" s="14">
        <v>5.28066281969235E-2</v>
      </c>
      <c r="R738" s="14"/>
      <c r="S738" s="14">
        <v>0</v>
      </c>
      <c r="T738" s="14">
        <v>3.8911896484517199E-2</v>
      </c>
      <c r="U738" s="14">
        <v>5.5869749995151999E-2</v>
      </c>
      <c r="V738" s="14">
        <v>6.6854414761273906E-2</v>
      </c>
      <c r="W738" s="14">
        <v>0</v>
      </c>
      <c r="X738" s="14">
        <v>0</v>
      </c>
      <c r="Y738" s="14">
        <v>0</v>
      </c>
      <c r="Z738" s="14">
        <v>0</v>
      </c>
      <c r="AA738" s="14">
        <v>0</v>
      </c>
      <c r="AB738" s="14">
        <v>6.8670367042874297E-2</v>
      </c>
      <c r="AC738" s="14">
        <v>0</v>
      </c>
      <c r="AD738" s="14">
        <v>0</v>
      </c>
      <c r="AE738" s="14"/>
      <c r="AF738" s="14">
        <v>2.42056454803103E-2</v>
      </c>
      <c r="AG738" s="14">
        <v>5.1499335348844197E-2</v>
      </c>
      <c r="AH738" s="14">
        <v>0</v>
      </c>
      <c r="AI738" s="14">
        <v>0</v>
      </c>
      <c r="AJ738" s="14"/>
      <c r="AK738" s="14">
        <v>0</v>
      </c>
      <c r="AL738" s="14">
        <v>4.0752178418482103E-2</v>
      </c>
      <c r="AM738" s="14">
        <v>4.9627167507979603E-2</v>
      </c>
      <c r="AN738" s="14">
        <v>4.7854362737008001E-2</v>
      </c>
      <c r="AO738" s="14"/>
      <c r="AP738" s="14">
        <v>6.2411983320724097E-2</v>
      </c>
      <c r="AQ738" s="14">
        <v>0</v>
      </c>
      <c r="AR738" s="14">
        <v>6.7718899415166497E-2</v>
      </c>
      <c r="AS738" s="14"/>
      <c r="AT738" s="14">
        <v>0</v>
      </c>
      <c r="AU738" s="14">
        <v>2.7359600712557702E-2</v>
      </c>
      <c r="AV738" s="14"/>
      <c r="AW738" s="14" t="s">
        <v>80</v>
      </c>
      <c r="AX738" s="14">
        <v>2.5134746304507901E-2</v>
      </c>
      <c r="AY738" s="14"/>
      <c r="AZ738" s="14">
        <v>1.25956896239156E-2</v>
      </c>
      <c r="BA738" s="14">
        <v>3.6414859995859403E-2</v>
      </c>
    </row>
    <row r="739" spans="2:53" x14ac:dyDescent="0.35">
      <c r="B739" t="s">
        <v>442</v>
      </c>
      <c r="C739" s="14">
        <v>0.100717693078077</v>
      </c>
      <c r="D739" s="14">
        <v>8.8665694333277603E-2</v>
      </c>
      <c r="E739" s="14">
        <v>0.10917653721795501</v>
      </c>
      <c r="F739" s="14"/>
      <c r="G739" s="14">
        <v>7.7284910242788898E-2</v>
      </c>
      <c r="H739" s="14">
        <v>5.7099357871078602E-2</v>
      </c>
      <c r="I739" s="14">
        <v>0.14547309709824799</v>
      </c>
      <c r="J739" s="14">
        <v>5.9288584608158702E-2</v>
      </c>
      <c r="K739" s="14">
        <v>6.8181347642697898E-2</v>
      </c>
      <c r="L739" s="14">
        <v>0.150734125112264</v>
      </c>
      <c r="M739" s="14"/>
      <c r="N739" s="14">
        <v>0.33884105536498299</v>
      </c>
      <c r="O739" s="14">
        <v>7.7912178495200796E-2</v>
      </c>
      <c r="P739" s="14">
        <v>5.9918452191278102E-2</v>
      </c>
      <c r="Q739" s="14">
        <v>8.5020464285408895E-2</v>
      </c>
      <c r="R739" s="14"/>
      <c r="S739" s="14">
        <v>0.197255492383454</v>
      </c>
      <c r="T739" s="14">
        <v>7.8196149444582294E-2</v>
      </c>
      <c r="U739" s="14">
        <v>0.121053544308868</v>
      </c>
      <c r="V739" s="14">
        <v>0.13716365166977901</v>
      </c>
      <c r="W739" s="14">
        <v>0.101832285644516</v>
      </c>
      <c r="X739" s="14">
        <v>0</v>
      </c>
      <c r="Y739" s="14">
        <v>0.162399504251725</v>
      </c>
      <c r="Z739" s="14">
        <v>0</v>
      </c>
      <c r="AA739" s="14">
        <v>6.5521211428291301E-2</v>
      </c>
      <c r="AB739" s="14">
        <v>0.20333178686438999</v>
      </c>
      <c r="AC739" s="14">
        <v>0</v>
      </c>
      <c r="AD739" s="14">
        <v>0</v>
      </c>
      <c r="AE739" s="14"/>
      <c r="AF739" s="14">
        <v>0.109242961124208</v>
      </c>
      <c r="AG739" s="14">
        <v>0.13982122633151101</v>
      </c>
      <c r="AH739" s="14">
        <v>0.33625387764513198</v>
      </c>
      <c r="AI739" s="14">
        <v>0.114227080730973</v>
      </c>
      <c r="AJ739" s="14"/>
      <c r="AK739" s="14">
        <v>5.33201917639676E-2</v>
      </c>
      <c r="AL739" s="14">
        <v>0.116594048596168</v>
      </c>
      <c r="AM739" s="14">
        <v>0.10193936184473799</v>
      </c>
      <c r="AN739" s="14">
        <v>0.19061218701862101</v>
      </c>
      <c r="AO739" s="14"/>
      <c r="AP739" s="14">
        <v>0</v>
      </c>
      <c r="AQ739" s="14">
        <v>0.17516309846470501</v>
      </c>
      <c r="AR739" s="14">
        <v>0.102137114796912</v>
      </c>
      <c r="AS739" s="14"/>
      <c r="AT739" s="14">
        <v>0.30862393534481802</v>
      </c>
      <c r="AU739" s="14">
        <v>8.4253143987956997E-2</v>
      </c>
      <c r="AV739" s="14"/>
      <c r="AW739" s="14" t="s">
        <v>80</v>
      </c>
      <c r="AX739" s="14">
        <v>0.100717693078077</v>
      </c>
      <c r="AY739" s="14"/>
      <c r="AZ739" s="14">
        <v>9.1194364763132502E-2</v>
      </c>
      <c r="BA739" s="14">
        <v>0.109284862750331</v>
      </c>
    </row>
    <row r="740" spans="2:53" x14ac:dyDescent="0.35">
      <c r="B740" t="s">
        <v>443</v>
      </c>
      <c r="C740" s="14">
        <v>0.11172150998589001</v>
      </c>
      <c r="D740" s="14">
        <v>0.165686332927134</v>
      </c>
      <c r="E740" s="14">
        <v>7.3845632634585504E-2</v>
      </c>
      <c r="F740" s="14"/>
      <c r="G740" s="14">
        <v>0.14339070231366699</v>
      </c>
      <c r="H740" s="14">
        <v>0.137888639160298</v>
      </c>
      <c r="I740" s="14">
        <v>4.1108341596801497E-2</v>
      </c>
      <c r="J740" s="14">
        <v>8.3526097012048606E-2</v>
      </c>
      <c r="K740" s="14">
        <v>0.14188007330146801</v>
      </c>
      <c r="L740" s="14">
        <v>0.128763173338792</v>
      </c>
      <c r="M740" s="14"/>
      <c r="N740" s="14">
        <v>0.191186949975263</v>
      </c>
      <c r="O740" s="14">
        <v>0.18539621965370101</v>
      </c>
      <c r="P740" s="14">
        <v>0.12901987585049701</v>
      </c>
      <c r="Q740" s="14">
        <v>1.63026693206328E-2</v>
      </c>
      <c r="R740" s="14"/>
      <c r="S740" s="14">
        <v>0.13287399649544299</v>
      </c>
      <c r="T740" s="14">
        <v>0.19769113625342699</v>
      </c>
      <c r="U740" s="14">
        <v>0.16646471279856101</v>
      </c>
      <c r="V740" s="14">
        <v>0.13933309191405099</v>
      </c>
      <c r="W740" s="14">
        <v>0</v>
      </c>
      <c r="X740" s="14">
        <v>0</v>
      </c>
      <c r="Y740" s="14">
        <v>0</v>
      </c>
      <c r="Z740" s="14">
        <v>0</v>
      </c>
      <c r="AA740" s="14">
        <v>6.4895203450795802E-2</v>
      </c>
      <c r="AB740" s="14">
        <v>7.6652705080425404E-2</v>
      </c>
      <c r="AC740" s="14">
        <v>0.247657411016764</v>
      </c>
      <c r="AD740" s="14">
        <v>0</v>
      </c>
      <c r="AE740" s="14"/>
      <c r="AF740" s="14">
        <v>0.20564116764186799</v>
      </c>
      <c r="AG740" s="14">
        <v>4.4423334186506597E-2</v>
      </c>
      <c r="AH740" s="14">
        <v>0</v>
      </c>
      <c r="AI740" s="14">
        <v>0.137134223463033</v>
      </c>
      <c r="AJ740" s="14"/>
      <c r="AK740" s="14">
        <v>0.18274529159392799</v>
      </c>
      <c r="AL740" s="14">
        <v>3.6503784895519899E-2</v>
      </c>
      <c r="AM740" s="14">
        <v>0.15516817278145001</v>
      </c>
      <c r="AN740" s="14">
        <v>0.154165033091784</v>
      </c>
      <c r="AO740" s="14"/>
      <c r="AP740" s="14">
        <v>0.270121202286426</v>
      </c>
      <c r="AQ740" s="14">
        <v>3.2007815565302099E-2</v>
      </c>
      <c r="AR740" s="14">
        <v>0.105675873514778</v>
      </c>
      <c r="AS740" s="14"/>
      <c r="AT740" s="14">
        <v>7.6682843719183894E-2</v>
      </c>
      <c r="AU740" s="14">
        <v>0.115304734553331</v>
      </c>
      <c r="AV740" s="14"/>
      <c r="AW740" s="14" t="s">
        <v>80</v>
      </c>
      <c r="AX740" s="14">
        <v>0.11172150998589001</v>
      </c>
      <c r="AY740" s="14"/>
      <c r="AZ740" s="14">
        <v>0.13548518351896</v>
      </c>
      <c r="BA740" s="14">
        <v>9.0343750397954503E-2</v>
      </c>
    </row>
    <row r="741" spans="2:53" x14ac:dyDescent="0.35">
      <c r="B741" t="s">
        <v>444</v>
      </c>
      <c r="C741" s="14">
        <v>0.74317398378467903</v>
      </c>
      <c r="D741" s="14">
        <v>0.68881667747088005</v>
      </c>
      <c r="E741" s="14">
        <v>0.78132533043748498</v>
      </c>
      <c r="F741" s="14"/>
      <c r="G741" s="14">
        <v>0.69350091029511596</v>
      </c>
      <c r="H741" s="14">
        <v>0.80501200296862396</v>
      </c>
      <c r="I741" s="14">
        <v>0.76882016451268997</v>
      </c>
      <c r="J741" s="14">
        <v>0.82929317502169697</v>
      </c>
      <c r="K741" s="14">
        <v>0.78993857905583398</v>
      </c>
      <c r="L741" s="14">
        <v>0.63554374071486897</v>
      </c>
      <c r="M741" s="14"/>
      <c r="N741" s="14">
        <v>0.46997199465975298</v>
      </c>
      <c r="O741" s="14">
        <v>0.70065973150529204</v>
      </c>
      <c r="P741" s="14">
        <v>0.77637648633303202</v>
      </c>
      <c r="Q741" s="14">
        <v>0.82989266649858795</v>
      </c>
      <c r="R741" s="14"/>
      <c r="S741" s="14">
        <v>0.66987051112110296</v>
      </c>
      <c r="T741" s="14">
        <v>0.685200817817473</v>
      </c>
      <c r="U741" s="14">
        <v>0.60074224290226697</v>
      </c>
      <c r="V741" s="14">
        <v>0.65664884165489501</v>
      </c>
      <c r="W741" s="14">
        <v>0.75880934836198299</v>
      </c>
      <c r="X741" s="14">
        <v>1</v>
      </c>
      <c r="Y741" s="14">
        <v>0.837600495748275</v>
      </c>
      <c r="Z741" s="14">
        <v>1</v>
      </c>
      <c r="AA741" s="14">
        <v>0.86958358512091305</v>
      </c>
      <c r="AB741" s="14">
        <v>0.65134514101231</v>
      </c>
      <c r="AC741" s="14">
        <v>0.69304099396862096</v>
      </c>
      <c r="AD741" s="14">
        <v>1</v>
      </c>
      <c r="AE741" s="14"/>
      <c r="AF741" s="14">
        <v>0.66091022575361402</v>
      </c>
      <c r="AG741" s="14">
        <v>0.73498040809310505</v>
      </c>
      <c r="AH741" s="14">
        <v>0.55674647481322603</v>
      </c>
      <c r="AI741" s="14">
        <v>0.74863869580599396</v>
      </c>
      <c r="AJ741" s="14"/>
      <c r="AK741" s="14">
        <v>0.76393451664210499</v>
      </c>
      <c r="AL741" s="14">
        <v>0.78298370098598202</v>
      </c>
      <c r="AM741" s="14">
        <v>0.64462776425371104</v>
      </c>
      <c r="AN741" s="14">
        <v>0.559514054415579</v>
      </c>
      <c r="AO741" s="14"/>
      <c r="AP741" s="14">
        <v>0.66746681439284905</v>
      </c>
      <c r="AQ741" s="14">
        <v>0.750906727447198</v>
      </c>
      <c r="AR741" s="14">
        <v>0.69169888941898205</v>
      </c>
      <c r="AS741" s="14"/>
      <c r="AT741" s="14">
        <v>0.51419171796354102</v>
      </c>
      <c r="AU741" s="14">
        <v>0.76039108950368595</v>
      </c>
      <c r="AV741" s="14"/>
      <c r="AW741" s="14" t="s">
        <v>80</v>
      </c>
      <c r="AX741" s="14">
        <v>0.74317398378467903</v>
      </c>
      <c r="AY741" s="14"/>
      <c r="AZ741" s="14">
        <v>0.74838024782461399</v>
      </c>
      <c r="BA741" s="14">
        <v>0.73849043766365596</v>
      </c>
    </row>
    <row r="742" spans="2:53" x14ac:dyDescent="0.35">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row>
    <row r="743" spans="2:53" x14ac:dyDescent="0.35">
      <c r="B743" s="6" t="s">
        <v>463</v>
      </c>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row>
    <row r="744" spans="2:53" ht="43.5" x14ac:dyDescent="0.35">
      <c r="B744" s="39" t="s">
        <v>583</v>
      </c>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row>
    <row r="745" spans="2:53" x14ac:dyDescent="0.35">
      <c r="B745" t="s">
        <v>429</v>
      </c>
      <c r="C745" s="14">
        <v>0.13941808988420501</v>
      </c>
      <c r="D745" s="14">
        <v>0.11954537527166099</v>
      </c>
      <c r="E745" s="14">
        <v>0.155002288304598</v>
      </c>
      <c r="F745" s="14"/>
      <c r="G745" s="14">
        <v>3.4193841270873999E-2</v>
      </c>
      <c r="H745" s="14">
        <v>0.18140515230982199</v>
      </c>
      <c r="I745" s="14">
        <v>0.14992222829045301</v>
      </c>
      <c r="J745" s="14">
        <v>0.10804046563618699</v>
      </c>
      <c r="K745" s="14">
        <v>0.19217674444367</v>
      </c>
      <c r="L745" s="14">
        <v>0.14957890565412699</v>
      </c>
      <c r="M745" s="14"/>
      <c r="N745" s="14">
        <v>0.149039003153915</v>
      </c>
      <c r="O745" s="14">
        <v>9.6930480446074704E-2</v>
      </c>
      <c r="P745" s="14">
        <v>0.132349797748436</v>
      </c>
      <c r="Q745" s="14">
        <v>0.179231780478291</v>
      </c>
      <c r="R745" s="14"/>
      <c r="S745" s="14">
        <v>0.14037956910351701</v>
      </c>
      <c r="T745" s="14">
        <v>0.182358554688103</v>
      </c>
      <c r="U745" s="14">
        <v>0.140040922899627</v>
      </c>
      <c r="V745" s="14">
        <v>7.4550858062789702E-2</v>
      </c>
      <c r="W745" s="14">
        <v>0</v>
      </c>
      <c r="X745" s="14">
        <v>0.12122961410607901</v>
      </c>
      <c r="Y745" s="14">
        <v>9.2522612059819306E-2</v>
      </c>
      <c r="Z745" s="14">
        <v>0.26866270422389199</v>
      </c>
      <c r="AA745" s="14">
        <v>0.22693839556113299</v>
      </c>
      <c r="AB745" s="14">
        <v>0.171509348490646</v>
      </c>
      <c r="AC745" s="14">
        <v>0.12719298053370001</v>
      </c>
      <c r="AD745" s="14">
        <v>0</v>
      </c>
      <c r="AE745" s="14"/>
      <c r="AF745" s="14">
        <v>0.15322339968571799</v>
      </c>
      <c r="AG745" s="14">
        <v>0.10247898594402501</v>
      </c>
      <c r="AH745" s="14">
        <v>0.13837752277190199</v>
      </c>
      <c r="AI745" s="14">
        <v>0.16476994724735899</v>
      </c>
      <c r="AJ745" s="14"/>
      <c r="AK745" s="14">
        <v>0.12705757545765201</v>
      </c>
      <c r="AL745" s="14">
        <v>0.125554729008688</v>
      </c>
      <c r="AM745" s="14">
        <v>0.18043125824668499</v>
      </c>
      <c r="AN745" s="14">
        <v>0.15708609673665</v>
      </c>
      <c r="AO745" s="14"/>
      <c r="AP745" s="14">
        <v>2.3322521659512901E-2</v>
      </c>
      <c r="AQ745" s="14">
        <v>0.127505710326342</v>
      </c>
      <c r="AR745" s="14">
        <v>0.19004884352731599</v>
      </c>
      <c r="AS745" s="14"/>
      <c r="AT745" s="14">
        <v>0.13941808988420501</v>
      </c>
      <c r="AU745" s="14" t="s">
        <v>80</v>
      </c>
      <c r="AV745" s="14"/>
      <c r="AW745" s="14">
        <v>0.13834798198392301</v>
      </c>
      <c r="AX745" s="14">
        <v>7.4658896595860905E-2</v>
      </c>
      <c r="AY745" s="14"/>
      <c r="AZ745" s="14">
        <v>0.14334072292710601</v>
      </c>
      <c r="BA745" s="14">
        <v>0.13591977109037601</v>
      </c>
    </row>
    <row r="746" spans="2:53" x14ac:dyDescent="0.35">
      <c r="B746" t="s">
        <v>451</v>
      </c>
      <c r="C746" s="14">
        <v>0.22177078676411699</v>
      </c>
      <c r="D746" s="14">
        <v>0.19974990156633199</v>
      </c>
      <c r="E746" s="14">
        <v>0.23903958224605501</v>
      </c>
      <c r="F746" s="14"/>
      <c r="G746" s="14">
        <v>0.33744626575212899</v>
      </c>
      <c r="H746" s="14">
        <v>0.17663057529266901</v>
      </c>
      <c r="I746" s="14">
        <v>0.27852813133965798</v>
      </c>
      <c r="J746" s="14">
        <v>0.21515747761941101</v>
      </c>
      <c r="K746" s="14">
        <v>0.18366274902421401</v>
      </c>
      <c r="L746" s="14">
        <v>0.175112321050646</v>
      </c>
      <c r="M746" s="14"/>
      <c r="N746" s="14">
        <v>0.18834468594221901</v>
      </c>
      <c r="O746" s="14">
        <v>0.221281206839506</v>
      </c>
      <c r="P746" s="14">
        <v>0.173679736080317</v>
      </c>
      <c r="Q746" s="14">
        <v>0.356699489896035</v>
      </c>
      <c r="R746" s="14"/>
      <c r="S746" s="14">
        <v>0.29140169425793699</v>
      </c>
      <c r="T746" s="14">
        <v>0.18086682461672801</v>
      </c>
      <c r="U746" s="14">
        <v>0.26221807573148898</v>
      </c>
      <c r="V746" s="14">
        <v>0.158892426355803</v>
      </c>
      <c r="W746" s="14">
        <v>0.145013607152498</v>
      </c>
      <c r="X746" s="14">
        <v>0.202958061482053</v>
      </c>
      <c r="Y746" s="14">
        <v>0.25495470023528</v>
      </c>
      <c r="Z746" s="14">
        <v>0.35165677868240802</v>
      </c>
      <c r="AA746" s="14">
        <v>0.195483544160165</v>
      </c>
      <c r="AB746" s="14">
        <v>0.25631474640832902</v>
      </c>
      <c r="AC746" s="14">
        <v>0.219081326339817</v>
      </c>
      <c r="AD746" s="14">
        <v>0</v>
      </c>
      <c r="AE746" s="14"/>
      <c r="AF746" s="14">
        <v>0.105647280573162</v>
      </c>
      <c r="AG746" s="14">
        <v>0.23979773482973599</v>
      </c>
      <c r="AH746" s="14">
        <v>0.19655083015436101</v>
      </c>
      <c r="AI746" s="14">
        <v>0.46931176311319101</v>
      </c>
      <c r="AJ746" s="14"/>
      <c r="AK746" s="14">
        <v>0.19008543561890201</v>
      </c>
      <c r="AL746" s="14">
        <v>0.222533123894809</v>
      </c>
      <c r="AM746" s="14">
        <v>0.18685800881454001</v>
      </c>
      <c r="AN746" s="14">
        <v>0.16350198911920899</v>
      </c>
      <c r="AO746" s="14"/>
      <c r="AP746" s="14">
        <v>0.13832531870384401</v>
      </c>
      <c r="AQ746" s="14">
        <v>0.31025427010592799</v>
      </c>
      <c r="AR746" s="14">
        <v>0.155285562576781</v>
      </c>
      <c r="AS746" s="14"/>
      <c r="AT746" s="14">
        <v>0.22177078676411699</v>
      </c>
      <c r="AU746" s="14" t="s">
        <v>80</v>
      </c>
      <c r="AV746" s="14"/>
      <c r="AW746" s="14">
        <v>0.228872157781943</v>
      </c>
      <c r="AX746" s="14">
        <v>8.9495824557897799E-2</v>
      </c>
      <c r="AY746" s="14"/>
      <c r="AZ746" s="14">
        <v>0.24051485769890599</v>
      </c>
      <c r="BA746" s="14">
        <v>0.205054276474499</v>
      </c>
    </row>
    <row r="747" spans="2:53" x14ac:dyDescent="0.35">
      <c r="B747" t="s">
        <v>452</v>
      </c>
      <c r="C747" s="14">
        <v>0.14407995624470901</v>
      </c>
      <c r="D747" s="14">
        <v>0.15644168046159601</v>
      </c>
      <c r="E747" s="14">
        <v>0.13438588239671401</v>
      </c>
      <c r="F747" s="14"/>
      <c r="G747" s="14">
        <v>6.9499963973279802E-2</v>
      </c>
      <c r="H747" s="14">
        <v>0.136545675133075</v>
      </c>
      <c r="I747" s="14">
        <v>0.12305282574306201</v>
      </c>
      <c r="J747" s="14">
        <v>0.27883099284916901</v>
      </c>
      <c r="K747" s="14">
        <v>7.3318301653559001E-2</v>
      </c>
      <c r="L747" s="14">
        <v>0.153651188022874</v>
      </c>
      <c r="M747" s="14"/>
      <c r="N747" s="14">
        <v>0.109843905551103</v>
      </c>
      <c r="O747" s="14">
        <v>0.21898345326934701</v>
      </c>
      <c r="P747" s="14">
        <v>0.12960630683244201</v>
      </c>
      <c r="Q747" s="14">
        <v>0.16204241446480599</v>
      </c>
      <c r="R747" s="14"/>
      <c r="S747" s="14">
        <v>0.119162527908958</v>
      </c>
      <c r="T747" s="14">
        <v>0.121837176551864</v>
      </c>
      <c r="U747" s="14">
        <v>0.131606877751964</v>
      </c>
      <c r="V747" s="14">
        <v>0.186363673005352</v>
      </c>
      <c r="W747" s="14">
        <v>0.16283773545645799</v>
      </c>
      <c r="X747" s="14">
        <v>0.127897857084425</v>
      </c>
      <c r="Y747" s="14">
        <v>0.15724388194727901</v>
      </c>
      <c r="Z747" s="14">
        <v>0.18894469885135101</v>
      </c>
      <c r="AA747" s="14">
        <v>0.19111026986593799</v>
      </c>
      <c r="AB747" s="14">
        <v>0.16028752427453399</v>
      </c>
      <c r="AC747" s="14">
        <v>8.3437065563441104E-2</v>
      </c>
      <c r="AD747" s="14">
        <v>0.23175241325312301</v>
      </c>
      <c r="AE747" s="14"/>
      <c r="AF747" s="14">
        <v>0.16540424306981699</v>
      </c>
      <c r="AG747" s="14">
        <v>0.19230488303451301</v>
      </c>
      <c r="AH747" s="14">
        <v>0.146957706117884</v>
      </c>
      <c r="AI747" s="14">
        <v>8.4698519409578205E-2</v>
      </c>
      <c r="AJ747" s="14"/>
      <c r="AK747" s="14">
        <v>0.163063705904336</v>
      </c>
      <c r="AL747" s="14">
        <v>0.16642730382757301</v>
      </c>
      <c r="AM747" s="14">
        <v>0.165860710614678</v>
      </c>
      <c r="AN747" s="14">
        <v>0.12792610112442601</v>
      </c>
      <c r="AO747" s="14"/>
      <c r="AP747" s="14">
        <v>0.19129555682725</v>
      </c>
      <c r="AQ747" s="14">
        <v>0.139351469163843</v>
      </c>
      <c r="AR747" s="14">
        <v>0.139398299877597</v>
      </c>
      <c r="AS747" s="14"/>
      <c r="AT747" s="14">
        <v>0.14407995624470901</v>
      </c>
      <c r="AU747" s="14" t="s">
        <v>80</v>
      </c>
      <c r="AV747" s="14"/>
      <c r="AW747" s="14">
        <v>0.14329325826771699</v>
      </c>
      <c r="AX747" s="14">
        <v>0.22773500387354001</v>
      </c>
      <c r="AY747" s="14"/>
      <c r="AZ747" s="14">
        <v>0.141494424944242</v>
      </c>
      <c r="BA747" s="14">
        <v>0.14638580862537701</v>
      </c>
    </row>
    <row r="748" spans="2:53" x14ac:dyDescent="0.35">
      <c r="B748" t="s">
        <v>453</v>
      </c>
      <c r="C748" s="14">
        <v>7.5927518225563095E-2</v>
      </c>
      <c r="D748" s="14">
        <v>9.0499651720286095E-2</v>
      </c>
      <c r="E748" s="14">
        <v>6.4500039684364199E-2</v>
      </c>
      <c r="F748" s="14"/>
      <c r="G748" s="14">
        <v>7.2768090229952107E-2</v>
      </c>
      <c r="H748" s="14">
        <v>0.113265144352844</v>
      </c>
      <c r="I748" s="14">
        <v>0.114757961460338</v>
      </c>
      <c r="J748" s="14">
        <v>6.07276692889459E-2</v>
      </c>
      <c r="K748" s="14">
        <v>3.6736889630291501E-2</v>
      </c>
      <c r="L748" s="14">
        <v>4.8256019695549601E-2</v>
      </c>
      <c r="M748" s="14"/>
      <c r="N748" s="14">
        <v>9.8848153221146096E-2</v>
      </c>
      <c r="O748" s="14">
        <v>3.9326774711934701E-2</v>
      </c>
      <c r="P748" s="14">
        <v>0.120853415572147</v>
      </c>
      <c r="Q748" s="14">
        <v>1.9692509264690999E-2</v>
      </c>
      <c r="R748" s="14"/>
      <c r="S748" s="14">
        <v>4.62617807928936E-2</v>
      </c>
      <c r="T748" s="14">
        <v>2.8427192188136802E-2</v>
      </c>
      <c r="U748" s="14">
        <v>0</v>
      </c>
      <c r="V748" s="14">
        <v>0.147207091357799</v>
      </c>
      <c r="W748" s="14">
        <v>7.0578404648605805E-2</v>
      </c>
      <c r="X748" s="14">
        <v>0.18151044499056099</v>
      </c>
      <c r="Y748" s="14">
        <v>8.0567521882518894E-2</v>
      </c>
      <c r="Z748" s="14">
        <v>0</v>
      </c>
      <c r="AA748" s="14">
        <v>8.0385560019138894E-2</v>
      </c>
      <c r="AB748" s="14">
        <v>7.5994441790634804E-2</v>
      </c>
      <c r="AC748" s="14">
        <v>8.8346419852109698E-2</v>
      </c>
      <c r="AD748" s="14">
        <v>0.28068316067112797</v>
      </c>
      <c r="AE748" s="14"/>
      <c r="AF748" s="14">
        <v>0.11137943427696501</v>
      </c>
      <c r="AG748" s="14">
        <v>5.1399203980538197E-2</v>
      </c>
      <c r="AH748" s="14">
        <v>4.7202355921883897E-2</v>
      </c>
      <c r="AI748" s="14">
        <v>0</v>
      </c>
      <c r="AJ748" s="14"/>
      <c r="AK748" s="14">
        <v>9.5072100637475801E-2</v>
      </c>
      <c r="AL748" s="14">
        <v>9.7355393668620296E-2</v>
      </c>
      <c r="AM748" s="14">
        <v>2.64390141329773E-2</v>
      </c>
      <c r="AN748" s="14">
        <v>7.8843315827256094E-2</v>
      </c>
      <c r="AO748" s="14"/>
      <c r="AP748" s="14">
        <v>0.135584630017694</v>
      </c>
      <c r="AQ748" s="14">
        <v>3.2997922541381002E-2</v>
      </c>
      <c r="AR748" s="14">
        <v>9.8779300910353598E-2</v>
      </c>
      <c r="AS748" s="14"/>
      <c r="AT748" s="14">
        <v>7.5927518225563095E-2</v>
      </c>
      <c r="AU748" s="14" t="s">
        <v>80</v>
      </c>
      <c r="AV748" s="14"/>
      <c r="AW748" s="14">
        <v>7.9438002651802495E-2</v>
      </c>
      <c r="AX748" s="14">
        <v>8.8134811341231106E-2</v>
      </c>
      <c r="AY748" s="14"/>
      <c r="AZ748" s="14">
        <v>7.9897407278738397E-2</v>
      </c>
      <c r="BA748" s="14">
        <v>7.2387055140626905E-2</v>
      </c>
    </row>
    <row r="749" spans="2:53" x14ac:dyDescent="0.35">
      <c r="B749" t="s">
        <v>454</v>
      </c>
      <c r="C749" s="14">
        <v>4.58968507074849E-2</v>
      </c>
      <c r="D749" s="14">
        <v>4.1945255086016098E-2</v>
      </c>
      <c r="E749" s="14">
        <v>4.8995695100049898E-2</v>
      </c>
      <c r="F749" s="14"/>
      <c r="G749" s="14">
        <v>7.2893207002790603E-2</v>
      </c>
      <c r="H749" s="14">
        <v>6.5955202856835607E-2</v>
      </c>
      <c r="I749" s="14">
        <v>3.7892288623873401E-2</v>
      </c>
      <c r="J749" s="14">
        <v>8.0143515697012793E-2</v>
      </c>
      <c r="K749" s="14">
        <v>0</v>
      </c>
      <c r="L749" s="14">
        <v>2.6201660362445901E-2</v>
      </c>
      <c r="M749" s="14"/>
      <c r="N749" s="14">
        <v>4.7638500806939599E-2</v>
      </c>
      <c r="O749" s="14">
        <v>8.0022980086391193E-2</v>
      </c>
      <c r="P749" s="14">
        <v>3.90972278665324E-2</v>
      </c>
      <c r="Q749" s="14">
        <v>1.9182495719748099E-2</v>
      </c>
      <c r="R749" s="14"/>
      <c r="S749" s="14">
        <v>0</v>
      </c>
      <c r="T749" s="14">
        <v>3.0026539115593099E-2</v>
      </c>
      <c r="U749" s="14">
        <v>0.10023634252231001</v>
      </c>
      <c r="V749" s="14">
        <v>3.6996541209249702E-2</v>
      </c>
      <c r="W749" s="14">
        <v>0.23756496508624</v>
      </c>
      <c r="X749" s="14">
        <v>8.1115940848389703E-2</v>
      </c>
      <c r="Y749" s="14">
        <v>7.67602779580904E-2</v>
      </c>
      <c r="Z749" s="14">
        <v>0</v>
      </c>
      <c r="AA749" s="14">
        <v>0</v>
      </c>
      <c r="AB749" s="14">
        <v>0</v>
      </c>
      <c r="AC749" s="14">
        <v>4.1678711964042298E-2</v>
      </c>
      <c r="AD749" s="14">
        <v>0</v>
      </c>
      <c r="AE749" s="14"/>
      <c r="AF749" s="14">
        <v>3.3085771012565199E-2</v>
      </c>
      <c r="AG749" s="14">
        <v>5.2781348760483598E-2</v>
      </c>
      <c r="AH749" s="14">
        <v>5.0757218750624201E-2</v>
      </c>
      <c r="AI749" s="14">
        <v>8.3067224534947498E-2</v>
      </c>
      <c r="AJ749" s="14"/>
      <c r="AK749" s="14">
        <v>3.3493527661662602E-2</v>
      </c>
      <c r="AL749" s="14">
        <v>4.9778574814033E-2</v>
      </c>
      <c r="AM749" s="14">
        <v>0</v>
      </c>
      <c r="AN749" s="14">
        <v>7.9437736898233594E-2</v>
      </c>
      <c r="AO749" s="14"/>
      <c r="AP749" s="14">
        <v>6.3136739959170907E-2</v>
      </c>
      <c r="AQ749" s="14">
        <v>5.5367903400759401E-2</v>
      </c>
      <c r="AR749" s="14">
        <v>3.7331541754904898E-2</v>
      </c>
      <c r="AS749" s="14"/>
      <c r="AT749" s="14">
        <v>4.58968507074849E-2</v>
      </c>
      <c r="AU749" s="14" t="s">
        <v>80</v>
      </c>
      <c r="AV749" s="14"/>
      <c r="AW749" s="14">
        <v>4.1849365066246799E-2</v>
      </c>
      <c r="AX749" s="14">
        <v>0.16607448921471399</v>
      </c>
      <c r="AY749" s="14"/>
      <c r="AZ749" s="14">
        <v>2.34880748777038E-2</v>
      </c>
      <c r="BA749" s="14">
        <v>6.5881651930201707E-2</v>
      </c>
    </row>
    <row r="750" spans="2:53" x14ac:dyDescent="0.35">
      <c r="B750" t="s">
        <v>455</v>
      </c>
      <c r="C750" s="14">
        <v>8.3739239954164699E-2</v>
      </c>
      <c r="D750" s="14">
        <v>0.127728091079157</v>
      </c>
      <c r="E750" s="14">
        <v>4.9243148323870597E-2</v>
      </c>
      <c r="F750" s="14"/>
      <c r="G750" s="14">
        <v>0.23537058315318099</v>
      </c>
      <c r="H750" s="14">
        <v>0.115083193423269</v>
      </c>
      <c r="I750" s="14">
        <v>5.8372768498800999E-2</v>
      </c>
      <c r="J750" s="14">
        <v>3.3890442582886003E-2</v>
      </c>
      <c r="K750" s="14">
        <v>7.3911409207090398E-2</v>
      </c>
      <c r="L750" s="14">
        <v>4.3961396043762202E-2</v>
      </c>
      <c r="M750" s="14"/>
      <c r="N750" s="14">
        <v>9.2549569726036299E-2</v>
      </c>
      <c r="O750" s="14">
        <v>8.6390817267691405E-2</v>
      </c>
      <c r="P750" s="14">
        <v>5.8820050116051202E-2</v>
      </c>
      <c r="Q750" s="14">
        <v>5.81700999166768E-2</v>
      </c>
      <c r="R750" s="14"/>
      <c r="S750" s="14">
        <v>0.13890584935762901</v>
      </c>
      <c r="T750" s="14">
        <v>9.4273561950774201E-2</v>
      </c>
      <c r="U750" s="14">
        <v>0</v>
      </c>
      <c r="V750" s="14">
        <v>0.12892206353628199</v>
      </c>
      <c r="W750" s="14">
        <v>0</v>
      </c>
      <c r="X750" s="14">
        <v>0</v>
      </c>
      <c r="Y750" s="14">
        <v>0.25090792321008698</v>
      </c>
      <c r="Z750" s="14">
        <v>0</v>
      </c>
      <c r="AA750" s="14">
        <v>7.5455384377150797E-2</v>
      </c>
      <c r="AB750" s="14">
        <v>8.2965348045845003E-2</v>
      </c>
      <c r="AC750" s="14">
        <v>8.7178148631806299E-2</v>
      </c>
      <c r="AD750" s="14">
        <v>0.23676555011018699</v>
      </c>
      <c r="AE750" s="14"/>
      <c r="AF750" s="14">
        <v>4.8261883217101599E-2</v>
      </c>
      <c r="AG750" s="14">
        <v>7.7651111726331296E-2</v>
      </c>
      <c r="AH750" s="14">
        <v>0.105470455583959</v>
      </c>
      <c r="AI750" s="14">
        <v>0</v>
      </c>
      <c r="AJ750" s="14"/>
      <c r="AK750" s="14">
        <v>3.9298106750576302E-2</v>
      </c>
      <c r="AL750" s="14">
        <v>9.3375548814066497E-2</v>
      </c>
      <c r="AM750" s="14">
        <v>0.16951998370417801</v>
      </c>
      <c r="AN750" s="14">
        <v>8.7736232239484804E-2</v>
      </c>
      <c r="AO750" s="14"/>
      <c r="AP750" s="14">
        <v>2.2506300310786501E-2</v>
      </c>
      <c r="AQ750" s="14">
        <v>6.7813784628698498E-2</v>
      </c>
      <c r="AR750" s="14">
        <v>0.16441026140148901</v>
      </c>
      <c r="AS750" s="14"/>
      <c r="AT750" s="14">
        <v>8.3739239954164699E-2</v>
      </c>
      <c r="AU750" s="14" t="s">
        <v>80</v>
      </c>
      <c r="AV750" s="14"/>
      <c r="AW750" s="14">
        <v>8.3554415326689196E-2</v>
      </c>
      <c r="AX750" s="14">
        <v>9.3808665293826504E-2</v>
      </c>
      <c r="AY750" s="14"/>
      <c r="AZ750" s="14">
        <v>8.6810267581795594E-2</v>
      </c>
      <c r="BA750" s="14">
        <v>8.1000407759408602E-2</v>
      </c>
    </row>
    <row r="751" spans="2:53" x14ac:dyDescent="0.35">
      <c r="B751" t="s">
        <v>456</v>
      </c>
      <c r="C751" s="14">
        <v>4.5469056899963001E-2</v>
      </c>
      <c r="D751" s="14">
        <v>7.8067461105868693E-2</v>
      </c>
      <c r="E751" s="14">
        <v>1.9905362697242902E-2</v>
      </c>
      <c r="F751" s="14"/>
      <c r="G751" s="14">
        <v>0</v>
      </c>
      <c r="H751" s="14">
        <v>4.7237428350025402E-2</v>
      </c>
      <c r="I751" s="14">
        <v>3.8809537977018603E-2</v>
      </c>
      <c r="J751" s="14">
        <v>0</v>
      </c>
      <c r="K751" s="14">
        <v>3.9689592627006998E-2</v>
      </c>
      <c r="L751" s="14">
        <v>9.4440394060054694E-2</v>
      </c>
      <c r="M751" s="14"/>
      <c r="N751" s="14">
        <v>7.7975590056303695E-2</v>
      </c>
      <c r="O751" s="14">
        <v>0</v>
      </c>
      <c r="P751" s="14">
        <v>5.4209345909231203E-2</v>
      </c>
      <c r="Q751" s="14">
        <v>1.9499132937043799E-2</v>
      </c>
      <c r="R751" s="14"/>
      <c r="S751" s="14">
        <v>9.6749006879464194E-2</v>
      </c>
      <c r="T751" s="14">
        <v>2.9314144657135999E-2</v>
      </c>
      <c r="U751" s="14">
        <v>3.1926222858681998E-2</v>
      </c>
      <c r="V751" s="14">
        <v>3.6794161907951803E-2</v>
      </c>
      <c r="W751" s="14">
        <v>0</v>
      </c>
      <c r="X751" s="14">
        <v>7.9200184625818695E-2</v>
      </c>
      <c r="Y751" s="14">
        <v>8.7043082706925207E-2</v>
      </c>
      <c r="Z751" s="14">
        <v>0</v>
      </c>
      <c r="AA751" s="14">
        <v>3.77947807945343E-2</v>
      </c>
      <c r="AB751" s="14">
        <v>0</v>
      </c>
      <c r="AC751" s="14">
        <v>4.1096008611579297E-2</v>
      </c>
      <c r="AD751" s="14">
        <v>0</v>
      </c>
      <c r="AE751" s="14"/>
      <c r="AF751" s="14">
        <v>5.90468708201266E-2</v>
      </c>
      <c r="AG751" s="14">
        <v>5.0723727400064499E-2</v>
      </c>
      <c r="AH751" s="14">
        <v>0.13757974627587999</v>
      </c>
      <c r="AI751" s="14">
        <v>0</v>
      </c>
      <c r="AJ751" s="14"/>
      <c r="AK751" s="14">
        <v>5.5223410828276198E-2</v>
      </c>
      <c r="AL751" s="14">
        <v>4.71939628712316E-2</v>
      </c>
      <c r="AM751" s="14">
        <v>2.6179388536719899E-2</v>
      </c>
      <c r="AN751" s="14">
        <v>0.116554345302066</v>
      </c>
      <c r="AO751" s="14"/>
      <c r="AP751" s="14">
        <v>6.6034835961437499E-2</v>
      </c>
      <c r="AQ751" s="14">
        <v>3.56618905742416E-2</v>
      </c>
      <c r="AR751" s="14">
        <v>3.6944478576754397E-2</v>
      </c>
      <c r="AS751" s="14"/>
      <c r="AT751" s="14">
        <v>4.5469056899963001E-2</v>
      </c>
      <c r="AU751" s="14" t="s">
        <v>80</v>
      </c>
      <c r="AV751" s="14"/>
      <c r="AW751" s="14">
        <v>5.0458069769350598E-2</v>
      </c>
      <c r="AX751" s="14">
        <v>0</v>
      </c>
      <c r="AY751" s="14"/>
      <c r="AZ751" s="14">
        <v>3.95321908812796E-2</v>
      </c>
      <c r="BA751" s="14">
        <v>5.07637275312613E-2</v>
      </c>
    </row>
    <row r="752" spans="2:53" x14ac:dyDescent="0.35">
      <c r="B752" t="s">
        <v>457</v>
      </c>
      <c r="C752" s="14">
        <v>3.9970293824372199E-2</v>
      </c>
      <c r="D752" s="14">
        <v>5.0626970814247399E-2</v>
      </c>
      <c r="E752" s="14">
        <v>3.1613319352076501E-2</v>
      </c>
      <c r="F752" s="14"/>
      <c r="G752" s="14">
        <v>3.3948448460481902E-2</v>
      </c>
      <c r="H752" s="14">
        <v>4.4430808763412703E-2</v>
      </c>
      <c r="I752" s="14">
        <v>4.0434280385866397E-2</v>
      </c>
      <c r="J752" s="14">
        <v>3.0126248982805501E-2</v>
      </c>
      <c r="K752" s="14">
        <v>5.1940552473410902E-2</v>
      </c>
      <c r="L752" s="14">
        <v>4.0257307670417797E-2</v>
      </c>
      <c r="M752" s="14"/>
      <c r="N752" s="14">
        <v>3.0618768192195899E-2</v>
      </c>
      <c r="O752" s="14">
        <v>5.7258422841950998E-2</v>
      </c>
      <c r="P752" s="14">
        <v>6.0511496884798101E-2</v>
      </c>
      <c r="Q752" s="14">
        <v>1.9612859481217802E-2</v>
      </c>
      <c r="R752" s="14"/>
      <c r="S752" s="14">
        <v>2.29455548500648E-2</v>
      </c>
      <c r="T752" s="14">
        <v>3.02013494541724E-2</v>
      </c>
      <c r="U752" s="14">
        <v>3.2037062500947198E-2</v>
      </c>
      <c r="V752" s="14">
        <v>3.53818697111902E-2</v>
      </c>
      <c r="W752" s="14">
        <v>0.152421704399061</v>
      </c>
      <c r="X752" s="14">
        <v>8.5984760372426999E-2</v>
      </c>
      <c r="Y752" s="14">
        <v>0</v>
      </c>
      <c r="Z752" s="14">
        <v>0</v>
      </c>
      <c r="AA752" s="14">
        <v>0</v>
      </c>
      <c r="AB752" s="14">
        <v>9.1599515316194202E-2</v>
      </c>
      <c r="AC752" s="14">
        <v>4.7863248218370902E-2</v>
      </c>
      <c r="AD752" s="14">
        <v>0</v>
      </c>
      <c r="AE752" s="14"/>
      <c r="AF752" s="14">
        <v>5.2280680755792598E-2</v>
      </c>
      <c r="AG752" s="14">
        <v>6.4772440148388302E-2</v>
      </c>
      <c r="AH752" s="14">
        <v>0</v>
      </c>
      <c r="AI752" s="14">
        <v>0</v>
      </c>
      <c r="AJ752" s="14"/>
      <c r="AK752" s="14">
        <v>6.2826592384393601E-2</v>
      </c>
      <c r="AL752" s="14">
        <v>3.6751685912596199E-2</v>
      </c>
      <c r="AM752" s="14">
        <v>5.43981041848162E-2</v>
      </c>
      <c r="AN752" s="14">
        <v>0</v>
      </c>
      <c r="AO752" s="14"/>
      <c r="AP752" s="14">
        <v>5.0924588719190998E-2</v>
      </c>
      <c r="AQ752" s="14">
        <v>5.2468639044891803E-2</v>
      </c>
      <c r="AR752" s="14">
        <v>6.1388303501977298E-2</v>
      </c>
      <c r="AS752" s="14"/>
      <c r="AT752" s="14">
        <v>3.9970293824372199E-2</v>
      </c>
      <c r="AU752" s="14" t="s">
        <v>80</v>
      </c>
      <c r="AV752" s="14"/>
      <c r="AW752" s="14">
        <v>3.8691136919900802E-2</v>
      </c>
      <c r="AX752" s="14">
        <v>0.103571291819633</v>
      </c>
      <c r="AY752" s="14"/>
      <c r="AZ752" s="14">
        <v>2.7451380347961799E-2</v>
      </c>
      <c r="BA752" s="14">
        <v>5.1135026750922997E-2</v>
      </c>
    </row>
    <row r="753" spans="2:53" x14ac:dyDescent="0.35">
      <c r="B753" t="s">
        <v>458</v>
      </c>
      <c r="C753" s="14">
        <v>2.6638679822357101E-2</v>
      </c>
      <c r="D753" s="14">
        <v>4.2514707536770599E-2</v>
      </c>
      <c r="E753" s="14">
        <v>1.41886864091321E-2</v>
      </c>
      <c r="F753" s="14"/>
      <c r="G753" s="14">
        <v>0</v>
      </c>
      <c r="H753" s="14">
        <v>0</v>
      </c>
      <c r="I753" s="14">
        <v>5.8481184169544599E-2</v>
      </c>
      <c r="J753" s="14">
        <v>0</v>
      </c>
      <c r="K753" s="14">
        <v>3.7644669182733903E-2</v>
      </c>
      <c r="L753" s="14">
        <v>4.1914736651129998E-2</v>
      </c>
      <c r="M753" s="14"/>
      <c r="N753" s="14">
        <v>4.8329173816722797E-2</v>
      </c>
      <c r="O753" s="14">
        <v>0</v>
      </c>
      <c r="P753" s="14">
        <v>3.7131257803806501E-2</v>
      </c>
      <c r="Q753" s="14">
        <v>0</v>
      </c>
      <c r="R753" s="14"/>
      <c r="S753" s="14">
        <v>4.87874813292263E-2</v>
      </c>
      <c r="T753" s="14">
        <v>3.08136551266129E-2</v>
      </c>
      <c r="U753" s="14">
        <v>6.7370651952757904E-2</v>
      </c>
      <c r="V753" s="14">
        <v>0</v>
      </c>
      <c r="W753" s="14">
        <v>0</v>
      </c>
      <c r="X753" s="14">
        <v>3.8636830785011698E-2</v>
      </c>
      <c r="Y753" s="14">
        <v>0</v>
      </c>
      <c r="Z753" s="14">
        <v>0</v>
      </c>
      <c r="AA753" s="14">
        <v>3.5999748833539201E-2</v>
      </c>
      <c r="AB753" s="14">
        <v>0</v>
      </c>
      <c r="AC753" s="14">
        <v>0</v>
      </c>
      <c r="AD753" s="14">
        <v>0</v>
      </c>
      <c r="AE753" s="14"/>
      <c r="AF753" s="14">
        <v>5.8700383672078103E-2</v>
      </c>
      <c r="AG753" s="14">
        <v>0</v>
      </c>
      <c r="AH753" s="14">
        <v>4.3279184821534603E-2</v>
      </c>
      <c r="AI753" s="14">
        <v>4.5799028097359001E-2</v>
      </c>
      <c r="AJ753" s="14"/>
      <c r="AK753" s="14">
        <v>3.4540578627428001E-2</v>
      </c>
      <c r="AL753" s="14">
        <v>1.1000597404038699E-2</v>
      </c>
      <c r="AM753" s="14">
        <v>5.2563428537787601E-2</v>
      </c>
      <c r="AN753" s="14">
        <v>0</v>
      </c>
      <c r="AO753" s="14"/>
      <c r="AP753" s="14">
        <v>6.5647554881337403E-2</v>
      </c>
      <c r="AQ753" s="14">
        <v>1.59186042061705E-2</v>
      </c>
      <c r="AR753" s="14">
        <v>3.8360664267334102E-2</v>
      </c>
      <c r="AS753" s="14"/>
      <c r="AT753" s="14">
        <v>2.6638679822357101E-2</v>
      </c>
      <c r="AU753" s="14" t="s">
        <v>80</v>
      </c>
      <c r="AV753" s="14"/>
      <c r="AW753" s="14">
        <v>2.9561562448879E-2</v>
      </c>
      <c r="AX753" s="14">
        <v>0</v>
      </c>
      <c r="AY753" s="14"/>
      <c r="AZ753" s="14">
        <v>1.50093971527855E-2</v>
      </c>
      <c r="BA753" s="14">
        <v>3.7010013994271299E-2</v>
      </c>
    </row>
    <row r="754" spans="2:53" x14ac:dyDescent="0.35">
      <c r="B754" t="s">
        <v>459</v>
      </c>
      <c r="C754" s="14">
        <v>1.9459060832110301E-2</v>
      </c>
      <c r="D754" s="14">
        <v>0</v>
      </c>
      <c r="E754" s="14">
        <v>3.47188716327285E-2</v>
      </c>
      <c r="F754" s="14"/>
      <c r="G754" s="14">
        <v>0</v>
      </c>
      <c r="H754" s="14">
        <v>0</v>
      </c>
      <c r="I754" s="14">
        <v>0</v>
      </c>
      <c r="J754" s="14">
        <v>0</v>
      </c>
      <c r="K754" s="14">
        <v>0.16035770962408999</v>
      </c>
      <c r="L754" s="14">
        <v>1.3472364395547999E-2</v>
      </c>
      <c r="M754" s="14"/>
      <c r="N754" s="14">
        <v>2.1447852610897999E-2</v>
      </c>
      <c r="O754" s="14">
        <v>3.9057353552288801E-2</v>
      </c>
      <c r="P754" s="14">
        <v>0</v>
      </c>
      <c r="Q754" s="14">
        <v>1.9840005369681099E-2</v>
      </c>
      <c r="R754" s="14"/>
      <c r="S754" s="14">
        <v>0</v>
      </c>
      <c r="T754" s="14">
        <v>0</v>
      </c>
      <c r="U754" s="14">
        <v>3.2616832817271298E-2</v>
      </c>
      <c r="V754" s="14">
        <v>0</v>
      </c>
      <c r="W754" s="14">
        <v>0</v>
      </c>
      <c r="X754" s="14">
        <v>4.0369475715957601E-2</v>
      </c>
      <c r="Y754" s="14">
        <v>0</v>
      </c>
      <c r="Z754" s="14">
        <v>0</v>
      </c>
      <c r="AA754" s="14">
        <v>0</v>
      </c>
      <c r="AB754" s="14">
        <v>7.9763700898264706E-2</v>
      </c>
      <c r="AC754" s="14">
        <v>8.5440448765697202E-2</v>
      </c>
      <c r="AD754" s="14">
        <v>0</v>
      </c>
      <c r="AE754" s="14"/>
      <c r="AF754" s="14">
        <v>0</v>
      </c>
      <c r="AG754" s="14">
        <v>6.4496211643612397E-2</v>
      </c>
      <c r="AH754" s="14">
        <v>0</v>
      </c>
      <c r="AI754" s="14">
        <v>0</v>
      </c>
      <c r="AJ754" s="14"/>
      <c r="AK754" s="14">
        <v>0</v>
      </c>
      <c r="AL754" s="14">
        <v>4.8839197453993899E-2</v>
      </c>
      <c r="AM754" s="14">
        <v>0</v>
      </c>
      <c r="AN754" s="14">
        <v>0</v>
      </c>
      <c r="AO754" s="14"/>
      <c r="AP754" s="14">
        <v>0</v>
      </c>
      <c r="AQ754" s="14">
        <v>1.6732407136611002E-2</v>
      </c>
      <c r="AR754" s="14">
        <v>0</v>
      </c>
      <c r="AS754" s="14"/>
      <c r="AT754" s="14">
        <v>1.9459060832110301E-2</v>
      </c>
      <c r="AU754" s="14" t="s">
        <v>80</v>
      </c>
      <c r="AV754" s="14"/>
      <c r="AW754" s="14">
        <v>2.1594172302119099E-2</v>
      </c>
      <c r="AX754" s="14">
        <v>0</v>
      </c>
      <c r="AY754" s="14"/>
      <c r="AZ754" s="14">
        <v>3.3431473617307E-2</v>
      </c>
      <c r="BA754" s="14">
        <v>6.9980547407914604E-3</v>
      </c>
    </row>
    <row r="755" spans="2:53" x14ac:dyDescent="0.35">
      <c r="B755" t="s">
        <v>460</v>
      </c>
      <c r="C755" s="14">
        <v>4.0192811076828303E-2</v>
      </c>
      <c r="D755" s="14">
        <v>2.6514697045397499E-2</v>
      </c>
      <c r="E755" s="14">
        <v>5.09191988521564E-2</v>
      </c>
      <c r="F755" s="14"/>
      <c r="G755" s="14">
        <v>6.56867191865384E-2</v>
      </c>
      <c r="H755" s="14">
        <v>2.9379225232730899E-2</v>
      </c>
      <c r="I755" s="14">
        <v>1.8875564408568499E-2</v>
      </c>
      <c r="J755" s="14">
        <v>0</v>
      </c>
      <c r="K755" s="14">
        <v>7.6543047782138093E-2</v>
      </c>
      <c r="L755" s="14">
        <v>5.8189901447889103E-2</v>
      </c>
      <c r="M755" s="14"/>
      <c r="N755" s="14">
        <v>2.9295635654112799E-2</v>
      </c>
      <c r="O755" s="14">
        <v>1.91665339102929E-2</v>
      </c>
      <c r="P755" s="14">
        <v>3.8180791497751797E-2</v>
      </c>
      <c r="Q755" s="14">
        <v>8.7145809903993093E-2</v>
      </c>
      <c r="R755" s="14"/>
      <c r="S755" s="14">
        <v>4.9051828349311502E-2</v>
      </c>
      <c r="T755" s="14">
        <v>6.0445574017390903E-2</v>
      </c>
      <c r="U755" s="14">
        <v>3.2460936181851099E-2</v>
      </c>
      <c r="V755" s="14">
        <v>7.7468119464436394E-2</v>
      </c>
      <c r="W755" s="14">
        <v>7.0591010482401906E-2</v>
      </c>
      <c r="X755" s="14">
        <v>0</v>
      </c>
      <c r="Y755" s="14">
        <v>0</v>
      </c>
      <c r="Z755" s="14">
        <v>0</v>
      </c>
      <c r="AA755" s="14">
        <v>0</v>
      </c>
      <c r="AB755" s="14">
        <v>0</v>
      </c>
      <c r="AC755" s="14">
        <v>4.8048144637661001E-2</v>
      </c>
      <c r="AD755" s="14">
        <v>0.250798875965562</v>
      </c>
      <c r="AE755" s="14"/>
      <c r="AF755" s="14">
        <v>4.8369016905429503E-2</v>
      </c>
      <c r="AG755" s="14">
        <v>0</v>
      </c>
      <c r="AH755" s="14">
        <v>4.5371691596502298E-2</v>
      </c>
      <c r="AI755" s="14">
        <v>5.3935327860299601E-2</v>
      </c>
      <c r="AJ755" s="14"/>
      <c r="AK755" s="14">
        <v>1.7934766469378999E-2</v>
      </c>
      <c r="AL755" s="14">
        <v>2.67966105570819E-2</v>
      </c>
      <c r="AM755" s="14">
        <v>8.1105376050288502E-2</v>
      </c>
      <c r="AN755" s="14">
        <v>7.7039490422101106E-2</v>
      </c>
      <c r="AO755" s="14"/>
      <c r="AP755" s="14">
        <v>7.0519560955895705E-2</v>
      </c>
      <c r="AQ755" s="14">
        <v>1.6688253340894101E-2</v>
      </c>
      <c r="AR755" s="14">
        <v>1.86611713585456E-2</v>
      </c>
      <c r="AS755" s="14"/>
      <c r="AT755" s="14">
        <v>4.0192811076828303E-2</v>
      </c>
      <c r="AU755" s="14" t="s">
        <v>80</v>
      </c>
      <c r="AV755" s="14"/>
      <c r="AW755" s="14">
        <v>4.4602897086756597E-2</v>
      </c>
      <c r="AX755" s="14">
        <v>0</v>
      </c>
      <c r="AY755" s="14"/>
      <c r="AZ755" s="14">
        <v>7.9470054953717194E-3</v>
      </c>
      <c r="BA755" s="14">
        <v>6.8950562937389201E-2</v>
      </c>
    </row>
    <row r="756" spans="2:53" x14ac:dyDescent="0.35">
      <c r="B756" t="s">
        <v>461</v>
      </c>
      <c r="C756" s="14">
        <v>3.6833289402831101E-3</v>
      </c>
      <c r="D756" s="14">
        <v>8.3802496852466296E-3</v>
      </c>
      <c r="E756" s="14">
        <v>0</v>
      </c>
      <c r="F756" s="14"/>
      <c r="G756" s="14">
        <v>0</v>
      </c>
      <c r="H756" s="14">
        <v>2.1607308852258599E-2</v>
      </c>
      <c r="I756" s="14">
        <v>0</v>
      </c>
      <c r="J756" s="14">
        <v>0</v>
      </c>
      <c r="K756" s="14">
        <v>0</v>
      </c>
      <c r="L756" s="14">
        <v>0</v>
      </c>
      <c r="M756" s="14"/>
      <c r="N756" s="14">
        <v>9.7264552253718099E-3</v>
      </c>
      <c r="O756" s="14">
        <v>0</v>
      </c>
      <c r="P756" s="14">
        <v>0</v>
      </c>
      <c r="Q756" s="14">
        <v>0</v>
      </c>
      <c r="R756" s="14"/>
      <c r="S756" s="14">
        <v>0</v>
      </c>
      <c r="T756" s="14">
        <v>0</v>
      </c>
      <c r="U756" s="14">
        <v>0</v>
      </c>
      <c r="V756" s="14">
        <v>0</v>
      </c>
      <c r="W756" s="14">
        <v>0</v>
      </c>
      <c r="X756" s="14">
        <v>0</v>
      </c>
      <c r="Y756" s="14">
        <v>0</v>
      </c>
      <c r="Z756" s="14">
        <v>0</v>
      </c>
      <c r="AA756" s="14">
        <v>0</v>
      </c>
      <c r="AB756" s="14">
        <v>0</v>
      </c>
      <c r="AC756" s="14">
        <v>4.1203437372843897E-2</v>
      </c>
      <c r="AD756" s="14">
        <v>0</v>
      </c>
      <c r="AE756" s="14"/>
      <c r="AF756" s="14">
        <v>0</v>
      </c>
      <c r="AG756" s="14">
        <v>1.2208233734154901E-2</v>
      </c>
      <c r="AH756" s="14">
        <v>0</v>
      </c>
      <c r="AI756" s="14">
        <v>0</v>
      </c>
      <c r="AJ756" s="14"/>
      <c r="AK756" s="14">
        <v>0</v>
      </c>
      <c r="AL756" s="14">
        <v>1.15136973676166E-2</v>
      </c>
      <c r="AM756" s="14">
        <v>0</v>
      </c>
      <c r="AN756" s="14">
        <v>0</v>
      </c>
      <c r="AO756" s="14"/>
      <c r="AP756" s="14">
        <v>0</v>
      </c>
      <c r="AQ756" s="14">
        <v>1.6661094358150601E-2</v>
      </c>
      <c r="AR756" s="14">
        <v>0</v>
      </c>
      <c r="AS756" s="14"/>
      <c r="AT756" s="14">
        <v>3.6833289402831101E-3</v>
      </c>
      <c r="AU756" s="14" t="s">
        <v>80</v>
      </c>
      <c r="AV756" s="14"/>
      <c r="AW756" s="14">
        <v>4.0874757763542796E-3</v>
      </c>
      <c r="AX756" s="14">
        <v>0</v>
      </c>
      <c r="AY756" s="14"/>
      <c r="AZ756" s="14">
        <v>7.8134121775548203E-3</v>
      </c>
      <c r="BA756" s="14">
        <v>0</v>
      </c>
    </row>
    <row r="757" spans="2:53" x14ac:dyDescent="0.35">
      <c r="B757" t="s">
        <v>462</v>
      </c>
      <c r="C757" s="14">
        <v>3.4593963083632703E-2</v>
      </c>
      <c r="D757" s="14">
        <v>2.5254787277835301E-2</v>
      </c>
      <c r="E757" s="14">
        <v>4.1917752091733602E-2</v>
      </c>
      <c r="F757" s="14"/>
      <c r="G757" s="14">
        <v>0</v>
      </c>
      <c r="H757" s="14">
        <v>2.1642536742920701E-2</v>
      </c>
      <c r="I757" s="14">
        <v>1.9671162810406699E-2</v>
      </c>
      <c r="J757" s="14">
        <v>2.6296937527232001E-2</v>
      </c>
      <c r="K757" s="14">
        <v>0</v>
      </c>
      <c r="L757" s="14">
        <v>8.5192362516657197E-2</v>
      </c>
      <c r="M757" s="14"/>
      <c r="N757" s="14">
        <v>3.8697853075096898E-2</v>
      </c>
      <c r="O757" s="14">
        <v>4.0497068852057498E-2</v>
      </c>
      <c r="P757" s="14">
        <v>3.7038927301148203E-2</v>
      </c>
      <c r="Q757" s="14">
        <v>1.98909516696614E-2</v>
      </c>
      <c r="R757" s="14"/>
      <c r="S757" s="14">
        <v>0</v>
      </c>
      <c r="T757" s="14">
        <v>6.00203511649458E-2</v>
      </c>
      <c r="U757" s="14">
        <v>0.104685981307443</v>
      </c>
      <c r="V757" s="14">
        <v>0</v>
      </c>
      <c r="W757" s="14">
        <v>7.0194414830295496E-2</v>
      </c>
      <c r="X757" s="14">
        <v>0</v>
      </c>
      <c r="Y757" s="14">
        <v>0</v>
      </c>
      <c r="Z757" s="14">
        <v>0</v>
      </c>
      <c r="AA757" s="14">
        <v>7.6538330634384102E-2</v>
      </c>
      <c r="AB757" s="14">
        <v>0</v>
      </c>
      <c r="AC757" s="14">
        <v>4.1839717430441403E-2</v>
      </c>
      <c r="AD757" s="14">
        <v>0</v>
      </c>
      <c r="AE757" s="14"/>
      <c r="AF757" s="14">
        <v>5.9593491181276999E-2</v>
      </c>
      <c r="AG757" s="14">
        <v>3.7393881154175801E-2</v>
      </c>
      <c r="AH757" s="14">
        <v>0</v>
      </c>
      <c r="AI757" s="14">
        <v>0</v>
      </c>
      <c r="AJ757" s="14"/>
      <c r="AK757" s="14">
        <v>7.3289209998424101E-2</v>
      </c>
      <c r="AL757" s="14">
        <v>2.37340438351617E-2</v>
      </c>
      <c r="AM757" s="14">
        <v>0</v>
      </c>
      <c r="AN757" s="14">
        <v>0</v>
      </c>
      <c r="AO757" s="14"/>
      <c r="AP757" s="14">
        <v>4.34210690977321E-2</v>
      </c>
      <c r="AQ757" s="14">
        <v>3.4344757484273701E-2</v>
      </c>
      <c r="AR757" s="14">
        <v>1.80275331074435E-2</v>
      </c>
      <c r="AS757" s="14"/>
      <c r="AT757" s="14">
        <v>3.4593963083632703E-2</v>
      </c>
      <c r="AU757" s="14" t="s">
        <v>80</v>
      </c>
      <c r="AV757" s="14"/>
      <c r="AW757" s="14">
        <v>2.5214536935645401E-2</v>
      </c>
      <c r="AX757" s="14">
        <v>0.15652101730329701</v>
      </c>
      <c r="AY757" s="14"/>
      <c r="AZ757" s="14">
        <v>3.3119094394140902E-2</v>
      </c>
      <c r="BA757" s="14">
        <v>3.5909294086673399E-2</v>
      </c>
    </row>
    <row r="758" spans="2:53" x14ac:dyDescent="0.35">
      <c r="B758" t="s">
        <v>98</v>
      </c>
      <c r="C758" s="14">
        <v>3.2714638252111503E-2</v>
      </c>
      <c r="D758" s="14">
        <v>1.6588200755100101E-2</v>
      </c>
      <c r="E758" s="14">
        <v>4.5361003213688002E-2</v>
      </c>
      <c r="F758" s="14"/>
      <c r="G758" s="14">
        <v>3.9206958932335903E-2</v>
      </c>
      <c r="H758" s="14">
        <v>2.57717286778326E-2</v>
      </c>
      <c r="I758" s="14">
        <v>2.3256092815657901E-2</v>
      </c>
      <c r="J758" s="14">
        <v>0.109272229810623</v>
      </c>
      <c r="K758" s="14">
        <v>0</v>
      </c>
      <c r="L758" s="14">
        <v>1.3691683376517E-2</v>
      </c>
      <c r="M758" s="14"/>
      <c r="N758" s="14">
        <v>9.3258309728925896E-3</v>
      </c>
      <c r="O758" s="14">
        <v>6.2314173437947901E-2</v>
      </c>
      <c r="P758" s="14">
        <v>5.9772052625492601E-2</v>
      </c>
      <c r="Q758" s="14">
        <v>1.9627053907610902E-2</v>
      </c>
      <c r="R758" s="14"/>
      <c r="S758" s="14">
        <v>2.3274879385813699E-2</v>
      </c>
      <c r="T758" s="14">
        <v>2.9948251620473199E-2</v>
      </c>
      <c r="U758" s="14">
        <v>3.2308775090669303E-2</v>
      </c>
      <c r="V758" s="14">
        <v>8.1063612509969907E-2</v>
      </c>
      <c r="W758" s="14">
        <v>0</v>
      </c>
      <c r="X758" s="14">
        <v>0</v>
      </c>
      <c r="Y758" s="14">
        <v>0</v>
      </c>
      <c r="Z758" s="14">
        <v>0</v>
      </c>
      <c r="AA758" s="14">
        <v>4.3228254053746702E-2</v>
      </c>
      <c r="AB758" s="14">
        <v>8.1565374775552396E-2</v>
      </c>
      <c r="AC758" s="14">
        <v>4.7594342078490302E-2</v>
      </c>
      <c r="AD758" s="14">
        <v>0</v>
      </c>
      <c r="AE758" s="14"/>
      <c r="AF758" s="14">
        <v>3.4084599503909699E-2</v>
      </c>
      <c r="AG758" s="14">
        <v>2.7640440854945499E-2</v>
      </c>
      <c r="AH758" s="14">
        <v>0</v>
      </c>
      <c r="AI758" s="14">
        <v>4.7312569502922203E-2</v>
      </c>
      <c r="AJ758" s="14"/>
      <c r="AK758" s="14">
        <v>1.69069744225743E-2</v>
      </c>
      <c r="AL758" s="14">
        <v>2.6067953648446201E-2</v>
      </c>
      <c r="AM758" s="14">
        <v>3.05144246007584E-2</v>
      </c>
      <c r="AN758" s="14">
        <v>0</v>
      </c>
      <c r="AO758" s="14"/>
      <c r="AP758" s="14">
        <v>2.0216956284548299E-2</v>
      </c>
      <c r="AQ758" s="14">
        <v>5.93091604474386E-2</v>
      </c>
      <c r="AR758" s="14">
        <v>2.2269353997315201E-2</v>
      </c>
      <c r="AS758" s="14"/>
      <c r="AT758" s="14">
        <v>3.2714638252111503E-2</v>
      </c>
      <c r="AU758" s="14" t="s">
        <v>80</v>
      </c>
      <c r="AV758" s="14"/>
      <c r="AW758" s="14">
        <v>2.3047037264294901E-2</v>
      </c>
      <c r="AX758" s="14">
        <v>0</v>
      </c>
      <c r="AY758" s="14"/>
      <c r="AZ758" s="14">
        <v>3.8110530649884199E-2</v>
      </c>
      <c r="BA758" s="14">
        <v>2.79024237068911E-2</v>
      </c>
    </row>
    <row r="759" spans="2:53" x14ac:dyDescent="0.35">
      <c r="B759" t="s">
        <v>109</v>
      </c>
      <c r="C759" s="14">
        <v>4.6445725488098E-2</v>
      </c>
      <c r="D759" s="14">
        <v>1.6142970594484801E-2</v>
      </c>
      <c r="E759" s="14">
        <v>7.0209169695589699E-2</v>
      </c>
      <c r="F759" s="14"/>
      <c r="G759" s="14">
        <v>3.8985922038436802E-2</v>
      </c>
      <c r="H759" s="14">
        <v>2.1046020012304299E-2</v>
      </c>
      <c r="I759" s="14">
        <v>3.79459734767515E-2</v>
      </c>
      <c r="J759" s="14">
        <v>5.7514020005727202E-2</v>
      </c>
      <c r="K759" s="14">
        <v>7.4018334351795598E-2</v>
      </c>
      <c r="L759" s="14">
        <v>5.6079759052381703E-2</v>
      </c>
      <c r="M759" s="14"/>
      <c r="N759" s="14">
        <v>4.8319021995047E-2</v>
      </c>
      <c r="O759" s="14">
        <v>3.8770734784517001E-2</v>
      </c>
      <c r="P759" s="14">
        <v>5.8749593761845902E-2</v>
      </c>
      <c r="Q759" s="14">
        <v>1.9365396990545101E-2</v>
      </c>
      <c r="R759" s="14"/>
      <c r="S759" s="14">
        <v>2.3079827785185698E-2</v>
      </c>
      <c r="T759" s="14">
        <v>0.121466824848069</v>
      </c>
      <c r="U759" s="14">
        <v>3.2491318384987297E-2</v>
      </c>
      <c r="V759" s="14">
        <v>3.6359582879175699E-2</v>
      </c>
      <c r="W759" s="14">
        <v>9.0798157944440405E-2</v>
      </c>
      <c r="X759" s="14">
        <v>4.1096829989277397E-2</v>
      </c>
      <c r="Y759" s="14">
        <v>0</v>
      </c>
      <c r="Z759" s="14">
        <v>0.190735818242349</v>
      </c>
      <c r="AA759" s="14">
        <v>3.7065731700270201E-2</v>
      </c>
      <c r="AB759" s="14">
        <v>0</v>
      </c>
      <c r="AC759" s="14">
        <v>0</v>
      </c>
      <c r="AD759" s="14">
        <v>0</v>
      </c>
      <c r="AE759" s="14"/>
      <c r="AF759" s="14">
        <v>7.0922945326057599E-2</v>
      </c>
      <c r="AG759" s="14">
        <v>2.6351796789031299E-2</v>
      </c>
      <c r="AH759" s="14">
        <v>8.8453288005468894E-2</v>
      </c>
      <c r="AI759" s="14">
        <v>5.1105620234343403E-2</v>
      </c>
      <c r="AJ759" s="14"/>
      <c r="AK759" s="14">
        <v>9.1208015238919193E-2</v>
      </c>
      <c r="AL759" s="14">
        <v>1.3077576922043499E-2</v>
      </c>
      <c r="AM759" s="14">
        <v>2.6130302576570501E-2</v>
      </c>
      <c r="AN759" s="14">
        <v>0.111874692330573</v>
      </c>
      <c r="AO759" s="14"/>
      <c r="AP759" s="14">
        <v>0.1090643666216</v>
      </c>
      <c r="AQ759" s="14">
        <v>1.8924133240375701E-2</v>
      </c>
      <c r="AR759" s="14">
        <v>1.9094685142188501E-2</v>
      </c>
      <c r="AS759" s="14"/>
      <c r="AT759" s="14">
        <v>4.6445725488098E-2</v>
      </c>
      <c r="AU759" s="14" t="s">
        <v>80</v>
      </c>
      <c r="AV759" s="14"/>
      <c r="AW759" s="14">
        <v>4.73879304183768E-2</v>
      </c>
      <c r="AX759" s="14">
        <v>0</v>
      </c>
      <c r="AY759" s="14"/>
      <c r="AZ759" s="14">
        <v>8.2039759975222004E-2</v>
      </c>
      <c r="BA759" s="14">
        <v>1.47019252313105E-2</v>
      </c>
    </row>
    <row r="760" spans="2:53" x14ac:dyDescent="0.35">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row>
    <row r="761" spans="2:53" x14ac:dyDescent="0.35">
      <c r="B761" s="6" t="s">
        <v>469</v>
      </c>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row>
    <row r="762" spans="2:53" ht="43.5" x14ac:dyDescent="0.35">
      <c r="B762" s="39" t="s">
        <v>583</v>
      </c>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row>
    <row r="763" spans="2:53" x14ac:dyDescent="0.35">
      <c r="B763" t="s">
        <v>464</v>
      </c>
      <c r="C763" s="14">
        <v>0.488799035756042</v>
      </c>
      <c r="D763" s="14">
        <v>0.51224206670979999</v>
      </c>
      <c r="E763" s="14">
        <v>0.47015094469383301</v>
      </c>
      <c r="F763" s="14"/>
      <c r="G763" s="14">
        <v>0.444380598992281</v>
      </c>
      <c r="H763" s="14">
        <v>0.51107309782052501</v>
      </c>
      <c r="I763" s="14">
        <v>0.46829891612229102</v>
      </c>
      <c r="J763" s="14">
        <v>0.48649760677513598</v>
      </c>
      <c r="K763" s="14">
        <v>0.45375772805188302</v>
      </c>
      <c r="L763" s="14">
        <v>0.52246157310289099</v>
      </c>
      <c r="M763" s="14"/>
      <c r="N763" s="14">
        <v>0.50150185072117004</v>
      </c>
      <c r="O763" s="14">
        <v>0.56618570041457705</v>
      </c>
      <c r="P763" s="14">
        <v>0.45089177015634002</v>
      </c>
      <c r="Q763" s="14">
        <v>0.46054961302159497</v>
      </c>
      <c r="R763" s="14"/>
      <c r="S763" s="14">
        <v>0.426684961130951</v>
      </c>
      <c r="T763" s="14">
        <v>0.42469334268300002</v>
      </c>
      <c r="U763" s="14">
        <v>0.65879100616149899</v>
      </c>
      <c r="V763" s="14">
        <v>0.48129168525541499</v>
      </c>
      <c r="W763" s="14">
        <v>0.67583910483923504</v>
      </c>
      <c r="X763" s="14">
        <v>0.50342115883259997</v>
      </c>
      <c r="Y763" s="14">
        <v>0.483539246609062</v>
      </c>
      <c r="Z763" s="14">
        <v>0.54348195526000598</v>
      </c>
      <c r="AA763" s="14">
        <v>0.50461169380682303</v>
      </c>
      <c r="AB763" s="14">
        <v>0.33010669243399898</v>
      </c>
      <c r="AC763" s="14">
        <v>0.41659620308061202</v>
      </c>
      <c r="AD763" s="14">
        <v>0.51744871078131505</v>
      </c>
      <c r="AE763" s="14"/>
      <c r="AF763" s="14">
        <v>0.57861795659493598</v>
      </c>
      <c r="AG763" s="14">
        <v>0.55061754858493495</v>
      </c>
      <c r="AH763" s="14">
        <v>0.48600993710603402</v>
      </c>
      <c r="AI763" s="14">
        <v>0.42104499082114599</v>
      </c>
      <c r="AJ763" s="14"/>
      <c r="AK763" s="14">
        <v>0.61002369792254996</v>
      </c>
      <c r="AL763" s="14">
        <v>0.53792143746161103</v>
      </c>
      <c r="AM763" s="14">
        <v>0.38246657240095999</v>
      </c>
      <c r="AN763" s="14">
        <v>0.48648561131152501</v>
      </c>
      <c r="AO763" s="14"/>
      <c r="AP763" s="14">
        <v>0.61851161270684196</v>
      </c>
      <c r="AQ763" s="14">
        <v>0.52033080225542805</v>
      </c>
      <c r="AR763" s="14">
        <v>0.411186879736887</v>
      </c>
      <c r="AS763" s="14"/>
      <c r="AT763" s="14">
        <v>0.488799035756042</v>
      </c>
      <c r="AU763" s="14" t="s">
        <v>80</v>
      </c>
      <c r="AV763" s="14"/>
      <c r="AW763" s="14">
        <v>0.48868018261755503</v>
      </c>
      <c r="AX763" s="14">
        <v>0.67271367670762205</v>
      </c>
      <c r="AY763" s="14"/>
      <c r="AZ763" s="14">
        <v>0.46232388438195898</v>
      </c>
      <c r="BA763" s="14">
        <v>0.51236135213496303</v>
      </c>
    </row>
    <row r="764" spans="2:53" x14ac:dyDescent="0.35">
      <c r="B764" t="s">
        <v>465</v>
      </c>
      <c r="C764" s="14">
        <v>0.45820760749887302</v>
      </c>
      <c r="D764" s="14">
        <v>0.45350742325737198</v>
      </c>
      <c r="E764" s="14">
        <v>0.46194643563579701</v>
      </c>
      <c r="F764" s="14"/>
      <c r="G764" s="14">
        <v>0.41228256225279702</v>
      </c>
      <c r="H764" s="14">
        <v>0.50280678884730301</v>
      </c>
      <c r="I764" s="14">
        <v>0.45238791089074898</v>
      </c>
      <c r="J764" s="14">
        <v>0.37888842523591298</v>
      </c>
      <c r="K764" s="14">
        <v>0.46731242990758698</v>
      </c>
      <c r="L764" s="14">
        <v>0.490955950412369</v>
      </c>
      <c r="M764" s="14"/>
      <c r="N764" s="14">
        <v>0.48908355789364799</v>
      </c>
      <c r="O764" s="14">
        <v>0.47471270774857599</v>
      </c>
      <c r="P764" s="14">
        <v>0.46730347753311602</v>
      </c>
      <c r="Q764" s="14">
        <v>0.35876023264684398</v>
      </c>
      <c r="R764" s="14"/>
      <c r="S764" s="14">
        <v>0.548055916939308</v>
      </c>
      <c r="T764" s="14">
        <v>0.574999327012789</v>
      </c>
      <c r="U764" s="14">
        <v>0.37271484719704501</v>
      </c>
      <c r="V764" s="14">
        <v>0.38906276252052202</v>
      </c>
      <c r="W764" s="14">
        <v>0.15190388613382</v>
      </c>
      <c r="X764" s="14">
        <v>0.38751816674883299</v>
      </c>
      <c r="Y764" s="14">
        <v>0.34234569188888597</v>
      </c>
      <c r="Z764" s="14">
        <v>0.45651804473999402</v>
      </c>
      <c r="AA764" s="14">
        <v>0.46167131627661501</v>
      </c>
      <c r="AB764" s="14">
        <v>0.66989330756599996</v>
      </c>
      <c r="AC764" s="14">
        <v>0.54323852597068101</v>
      </c>
      <c r="AD764" s="14">
        <v>0.23175241325312301</v>
      </c>
      <c r="AE764" s="14"/>
      <c r="AF764" s="14">
        <v>0.414371600889127</v>
      </c>
      <c r="AG764" s="14">
        <v>0.398507753135245</v>
      </c>
      <c r="AH764" s="14">
        <v>0.559306739974752</v>
      </c>
      <c r="AI764" s="14">
        <v>0.471653732116047</v>
      </c>
      <c r="AJ764" s="14"/>
      <c r="AK764" s="14">
        <v>0.47218075467864701</v>
      </c>
      <c r="AL764" s="14">
        <v>0.41314264249247801</v>
      </c>
      <c r="AM764" s="14">
        <v>0.41497465070826201</v>
      </c>
      <c r="AN764" s="14">
        <v>0.551211338821743</v>
      </c>
      <c r="AO764" s="14"/>
      <c r="AP764" s="14">
        <v>0.43138529013570998</v>
      </c>
      <c r="AQ764" s="14">
        <v>0.42266905740834299</v>
      </c>
      <c r="AR764" s="14">
        <v>0.44287545316899701</v>
      </c>
      <c r="AS764" s="14"/>
      <c r="AT764" s="14">
        <v>0.45820760749887302</v>
      </c>
      <c r="AU764" s="14" t="s">
        <v>80</v>
      </c>
      <c r="AV764" s="14"/>
      <c r="AW764" s="14">
        <v>0.465648555478829</v>
      </c>
      <c r="AX764" s="14">
        <v>0.24153217568354199</v>
      </c>
      <c r="AY764" s="14"/>
      <c r="AZ764" s="14">
        <v>0.48285618323985302</v>
      </c>
      <c r="BA764" s="14">
        <v>0.43627090422218001</v>
      </c>
    </row>
    <row r="765" spans="2:53" x14ac:dyDescent="0.35">
      <c r="B765" t="s">
        <v>466</v>
      </c>
      <c r="C765" s="14">
        <v>0.14541496971234899</v>
      </c>
      <c r="D765" s="14">
        <v>0.17021627755124699</v>
      </c>
      <c r="E765" s="14">
        <v>0.125686418060734</v>
      </c>
      <c r="F765" s="14"/>
      <c r="G765" s="14">
        <v>0.34896788971977799</v>
      </c>
      <c r="H765" s="14">
        <v>0.23782048059199401</v>
      </c>
      <c r="I765" s="14">
        <v>0.13776708718632499</v>
      </c>
      <c r="J765" s="14">
        <v>0.16590108196592801</v>
      </c>
      <c r="K765" s="14">
        <v>8.0343812397479397E-2</v>
      </c>
      <c r="L765" s="14">
        <v>1.55780811743852E-2</v>
      </c>
      <c r="M765" s="14"/>
      <c r="N765" s="14">
        <v>7.9267090291233105E-2</v>
      </c>
      <c r="O765" s="14">
        <v>0.121971054300291</v>
      </c>
      <c r="P765" s="14">
        <v>0.21652818693664699</v>
      </c>
      <c r="Q765" s="14">
        <v>0.22540733148119599</v>
      </c>
      <c r="R765" s="14"/>
      <c r="S765" s="14">
        <v>0.14671685352803299</v>
      </c>
      <c r="T765" s="14">
        <v>8.9532723540249298E-2</v>
      </c>
      <c r="U765" s="14">
        <v>0.13723307328677001</v>
      </c>
      <c r="V765" s="14">
        <v>0.21528157368773301</v>
      </c>
      <c r="W765" s="14">
        <v>9.0798157944440405E-2</v>
      </c>
      <c r="X765" s="14">
        <v>0.118971377391469</v>
      </c>
      <c r="Y765" s="14">
        <v>0.26115814420897698</v>
      </c>
      <c r="Z765" s="14">
        <v>0.186287407965194</v>
      </c>
      <c r="AA765" s="14">
        <v>0.118235111414911</v>
      </c>
      <c r="AB765" s="14">
        <v>8.2965348045845003E-2</v>
      </c>
      <c r="AC765" s="14">
        <v>0.18173606285041999</v>
      </c>
      <c r="AD765" s="14">
        <v>0.250798875965562</v>
      </c>
      <c r="AE765" s="14"/>
      <c r="AF765" s="14">
        <v>8.5353429451207802E-2</v>
      </c>
      <c r="AG765" s="14">
        <v>0.19345128814475199</v>
      </c>
      <c r="AH765" s="14">
        <v>0</v>
      </c>
      <c r="AI765" s="14">
        <v>0.27541841172556197</v>
      </c>
      <c r="AJ765" s="14"/>
      <c r="AK765" s="14">
        <v>7.5118650194640299E-2</v>
      </c>
      <c r="AL765" s="14">
        <v>0.13226840713260299</v>
      </c>
      <c r="AM765" s="14">
        <v>0.23051486394463899</v>
      </c>
      <c r="AN765" s="14">
        <v>3.99050033134122E-2</v>
      </c>
      <c r="AO765" s="14"/>
      <c r="AP765" s="14">
        <v>6.8694575073943998E-2</v>
      </c>
      <c r="AQ765" s="14">
        <v>0.160134562659659</v>
      </c>
      <c r="AR765" s="14">
        <v>0.24709867169456601</v>
      </c>
      <c r="AS765" s="14"/>
      <c r="AT765" s="14">
        <v>0.14541496971234899</v>
      </c>
      <c r="AU765" s="14" t="s">
        <v>80</v>
      </c>
      <c r="AV765" s="14"/>
      <c r="AW765" s="14">
        <v>0.14743417240298501</v>
      </c>
      <c r="AX765" s="14">
        <v>0.181943476635058</v>
      </c>
      <c r="AY765" s="14"/>
      <c r="AZ765" s="14">
        <v>0.120059491065709</v>
      </c>
      <c r="BA765" s="14">
        <v>0.16798080139994401</v>
      </c>
    </row>
    <row r="766" spans="2:53" x14ac:dyDescent="0.35">
      <c r="B766" t="s">
        <v>467</v>
      </c>
      <c r="C766" s="14">
        <v>4.40093573875322E-2</v>
      </c>
      <c r="D766" s="14">
        <v>6.1792700155776703E-2</v>
      </c>
      <c r="E766" s="14">
        <v>2.9863345466683702E-2</v>
      </c>
      <c r="F766" s="14"/>
      <c r="G766" s="14">
        <v>3.8985922038436802E-2</v>
      </c>
      <c r="H766" s="14">
        <v>4.6603418535049401E-2</v>
      </c>
      <c r="I766" s="14">
        <v>0.13899572727064</v>
      </c>
      <c r="J766" s="14">
        <v>0</v>
      </c>
      <c r="K766" s="14">
        <v>4.0199841915648203E-2</v>
      </c>
      <c r="L766" s="14">
        <v>0</v>
      </c>
      <c r="M766" s="14"/>
      <c r="N766" s="14">
        <v>2.9655165207066798E-2</v>
      </c>
      <c r="O766" s="14">
        <v>4.0038483067040199E-2</v>
      </c>
      <c r="P766" s="14">
        <v>9.6853470722064294E-2</v>
      </c>
      <c r="Q766" s="14">
        <v>1.8382117179362899E-2</v>
      </c>
      <c r="R766" s="14"/>
      <c r="S766" s="14">
        <v>7.3684797463792404E-2</v>
      </c>
      <c r="T766" s="14">
        <v>0</v>
      </c>
      <c r="U766" s="14">
        <v>3.2381412885730897E-2</v>
      </c>
      <c r="V766" s="14">
        <v>0</v>
      </c>
      <c r="W766" s="14">
        <v>9.0798157944440405E-2</v>
      </c>
      <c r="X766" s="14">
        <v>4.6403130630121803E-2</v>
      </c>
      <c r="Y766" s="14">
        <v>0</v>
      </c>
      <c r="Z766" s="14">
        <v>0</v>
      </c>
      <c r="AA766" s="14">
        <v>7.3840997765608304E-2</v>
      </c>
      <c r="AB766" s="14">
        <v>0</v>
      </c>
      <c r="AC766" s="14">
        <v>0.13648104090404301</v>
      </c>
      <c r="AD766" s="14">
        <v>0</v>
      </c>
      <c r="AE766" s="14"/>
      <c r="AF766" s="14">
        <v>2.4313167814889299E-2</v>
      </c>
      <c r="AG766" s="14">
        <v>7.9759687189188702E-2</v>
      </c>
      <c r="AH766" s="14">
        <v>0</v>
      </c>
      <c r="AI766" s="14">
        <v>4.4059998485241697E-2</v>
      </c>
      <c r="AJ766" s="14"/>
      <c r="AK766" s="14">
        <v>5.4887113129716399E-2</v>
      </c>
      <c r="AL766" s="14">
        <v>6.3530790090795694E-2</v>
      </c>
      <c r="AM766" s="14">
        <v>0</v>
      </c>
      <c r="AN766" s="14">
        <v>0</v>
      </c>
      <c r="AO766" s="14"/>
      <c r="AP766" s="14">
        <v>4.4221995151112102E-2</v>
      </c>
      <c r="AQ766" s="14">
        <v>7.4731587951710601E-2</v>
      </c>
      <c r="AR766" s="14">
        <v>0</v>
      </c>
      <c r="AS766" s="14"/>
      <c r="AT766" s="14">
        <v>4.40093573875322E-2</v>
      </c>
      <c r="AU766" s="14" t="s">
        <v>80</v>
      </c>
      <c r="AV766" s="14"/>
      <c r="AW766" s="14">
        <v>3.8836215524608697E-2</v>
      </c>
      <c r="AX766" s="14">
        <v>0.18203565637830199</v>
      </c>
      <c r="AY766" s="14"/>
      <c r="AZ766" s="14">
        <v>1.6372677970214099E-2</v>
      </c>
      <c r="BA766" s="14">
        <v>6.86054087903262E-2</v>
      </c>
    </row>
    <row r="767" spans="2:53" x14ac:dyDescent="0.35">
      <c r="B767" t="s">
        <v>468</v>
      </c>
      <c r="C767" s="14">
        <v>3.12291599702803E-2</v>
      </c>
      <c r="D767" s="14">
        <v>2.4605306211852099E-2</v>
      </c>
      <c r="E767" s="14">
        <v>3.6498198274822397E-2</v>
      </c>
      <c r="F767" s="14"/>
      <c r="G767" s="14">
        <v>3.49759123922583E-2</v>
      </c>
      <c r="H767" s="14">
        <v>2.1870411442168902E-2</v>
      </c>
      <c r="I767" s="14">
        <v>7.7948239606624198E-2</v>
      </c>
      <c r="J767" s="14">
        <v>5.7377259282582797E-2</v>
      </c>
      <c r="K767" s="14">
        <v>0</v>
      </c>
      <c r="L767" s="14">
        <v>0</v>
      </c>
      <c r="M767" s="14"/>
      <c r="N767" s="14">
        <v>2.88256383846659E-2</v>
      </c>
      <c r="O767" s="14">
        <v>1.9238588338853901E-2</v>
      </c>
      <c r="P767" s="14">
        <v>3.8386639921781901E-2</v>
      </c>
      <c r="Q767" s="14">
        <v>4.1312352086169103E-2</v>
      </c>
      <c r="R767" s="14"/>
      <c r="S767" s="14">
        <v>2.5943358475194502E-2</v>
      </c>
      <c r="T767" s="14">
        <v>0</v>
      </c>
      <c r="U767" s="14">
        <v>0</v>
      </c>
      <c r="V767" s="14">
        <v>6.9857695584440493E-2</v>
      </c>
      <c r="W767" s="14">
        <v>8.1458851082504904E-2</v>
      </c>
      <c r="X767" s="14">
        <v>8.7334503243618106E-2</v>
      </c>
      <c r="Y767" s="14">
        <v>0</v>
      </c>
      <c r="Z767" s="14">
        <v>0</v>
      </c>
      <c r="AA767" s="14">
        <v>3.5999748833539201E-2</v>
      </c>
      <c r="AB767" s="14">
        <v>0</v>
      </c>
      <c r="AC767" s="14">
        <v>4.3761512352835201E-2</v>
      </c>
      <c r="AD767" s="14">
        <v>0</v>
      </c>
      <c r="AE767" s="14"/>
      <c r="AF767" s="14">
        <v>2.26301573016097E-2</v>
      </c>
      <c r="AG767" s="14">
        <v>5.2832803789037201E-2</v>
      </c>
      <c r="AH767" s="14">
        <v>0</v>
      </c>
      <c r="AI767" s="14">
        <v>0</v>
      </c>
      <c r="AJ767" s="14"/>
      <c r="AK767" s="14">
        <v>3.4421871681724101E-2</v>
      </c>
      <c r="AL767" s="14">
        <v>2.4865261314151899E-2</v>
      </c>
      <c r="AM767" s="14">
        <v>5.69211446371225E-2</v>
      </c>
      <c r="AN767" s="14">
        <v>0</v>
      </c>
      <c r="AO767" s="14"/>
      <c r="AP767" s="14">
        <v>4.1160852180184997E-2</v>
      </c>
      <c r="AQ767" s="14">
        <v>3.5981705247904797E-2</v>
      </c>
      <c r="AR767" s="14">
        <v>0</v>
      </c>
      <c r="AS767" s="14"/>
      <c r="AT767" s="14">
        <v>3.12291599702803E-2</v>
      </c>
      <c r="AU767" s="14" t="s">
        <v>80</v>
      </c>
      <c r="AV767" s="14"/>
      <c r="AW767" s="14">
        <v>2.9954176850738201E-2</v>
      </c>
      <c r="AX767" s="14">
        <v>8.5754147608836095E-2</v>
      </c>
      <c r="AY767" s="14"/>
      <c r="AZ767" s="14">
        <v>0</v>
      </c>
      <c r="BA767" s="14">
        <v>5.9022441945167897E-2</v>
      </c>
    </row>
    <row r="768" spans="2:53" x14ac:dyDescent="0.35">
      <c r="B768" t="s">
        <v>98</v>
      </c>
      <c r="C768" s="14">
        <v>1.1410630844783901E-2</v>
      </c>
      <c r="D768" s="14">
        <v>8.5531262840449294E-3</v>
      </c>
      <c r="E768" s="14">
        <v>1.3683673326553699E-2</v>
      </c>
      <c r="F768" s="14"/>
      <c r="G768" s="14">
        <v>0</v>
      </c>
      <c r="H768" s="14">
        <v>0</v>
      </c>
      <c r="I768" s="14">
        <v>0</v>
      </c>
      <c r="J768" s="14">
        <v>2.8049995358893399E-2</v>
      </c>
      <c r="K768" s="14">
        <v>3.9820187822536102E-2</v>
      </c>
      <c r="L768" s="14">
        <v>1.3691683376517E-2</v>
      </c>
      <c r="M768" s="14"/>
      <c r="N768" s="14">
        <v>0</v>
      </c>
      <c r="O768" s="14">
        <v>1.99545564849231E-2</v>
      </c>
      <c r="P768" s="14">
        <v>0</v>
      </c>
      <c r="Q768" s="14">
        <v>1.9627053907610902E-2</v>
      </c>
      <c r="R768" s="14"/>
      <c r="S768" s="14">
        <v>2.3274879385813699E-2</v>
      </c>
      <c r="T768" s="14">
        <v>2.9948251620473199E-2</v>
      </c>
      <c r="U768" s="14">
        <v>0</v>
      </c>
      <c r="V768" s="14">
        <v>0</v>
      </c>
      <c r="W768" s="14">
        <v>0</v>
      </c>
      <c r="X768" s="14">
        <v>0</v>
      </c>
      <c r="Y768" s="14">
        <v>0</v>
      </c>
      <c r="Z768" s="14">
        <v>0</v>
      </c>
      <c r="AA768" s="14">
        <v>3.7065731700270201E-2</v>
      </c>
      <c r="AB768" s="14">
        <v>0</v>
      </c>
      <c r="AC768" s="14">
        <v>0</v>
      </c>
      <c r="AD768" s="14">
        <v>0</v>
      </c>
      <c r="AE768" s="14"/>
      <c r="AF768" s="14">
        <v>1.1831885686961301E-2</v>
      </c>
      <c r="AG768" s="14">
        <v>2.5059820419021401E-2</v>
      </c>
      <c r="AH768" s="14">
        <v>0</v>
      </c>
      <c r="AI768" s="14">
        <v>0</v>
      </c>
      <c r="AJ768" s="14"/>
      <c r="AK768" s="14">
        <v>0</v>
      </c>
      <c r="AL768" s="14">
        <v>1.1859102140651501E-2</v>
      </c>
      <c r="AM768" s="14">
        <v>0</v>
      </c>
      <c r="AN768" s="14">
        <v>0</v>
      </c>
      <c r="AO768" s="14"/>
      <c r="AP768" s="14">
        <v>0</v>
      </c>
      <c r="AQ768" s="14">
        <v>1.7160918292335001E-2</v>
      </c>
      <c r="AR768" s="14">
        <v>1.9457790301258899E-2</v>
      </c>
      <c r="AS768" s="14"/>
      <c r="AT768" s="14">
        <v>1.1410630844783901E-2</v>
      </c>
      <c r="AU768" s="14" t="s">
        <v>80</v>
      </c>
      <c r="AV768" s="14"/>
      <c r="AW768" s="14">
        <v>4.2173985040196297E-3</v>
      </c>
      <c r="AX768" s="14">
        <v>0</v>
      </c>
      <c r="AY768" s="14"/>
      <c r="AZ768" s="14">
        <v>8.0635434478030007E-3</v>
      </c>
      <c r="BA768" s="14">
        <v>1.4389466775926899E-2</v>
      </c>
    </row>
    <row r="769" spans="2:53" x14ac:dyDescent="0.35">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row>
    <row r="770" spans="2:53" x14ac:dyDescent="0.35">
      <c r="B770" s="6" t="s">
        <v>476</v>
      </c>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row>
    <row r="771" spans="2:53" x14ac:dyDescent="0.35">
      <c r="B771" s="24" t="s">
        <v>78</v>
      </c>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row>
    <row r="772" spans="2:53" x14ac:dyDescent="0.35">
      <c r="B772" t="s">
        <v>429</v>
      </c>
      <c r="C772" s="14">
        <v>0.53688124829295902</v>
      </c>
      <c r="D772" s="14">
        <v>0.52046441527054099</v>
      </c>
      <c r="E772" s="14">
        <v>0.55207084665471495</v>
      </c>
      <c r="F772" s="14"/>
      <c r="G772" s="14">
        <v>0.43282898117330998</v>
      </c>
      <c r="H772" s="14">
        <v>0.415317343876276</v>
      </c>
      <c r="I772" s="14">
        <v>0.46327845099555998</v>
      </c>
      <c r="J772" s="14">
        <v>0.58268104078122396</v>
      </c>
      <c r="K772" s="14">
        <v>0.61921751737456998</v>
      </c>
      <c r="L772" s="14">
        <v>0.67209759329151597</v>
      </c>
      <c r="M772" s="14"/>
      <c r="N772" s="14">
        <v>0.45150272527321</v>
      </c>
      <c r="O772" s="14">
        <v>0.56814773130744101</v>
      </c>
      <c r="P772" s="14">
        <v>0.54683876936968501</v>
      </c>
      <c r="Q772" s="14">
        <v>0.58842285492719404</v>
      </c>
      <c r="R772" s="14"/>
      <c r="S772" s="14">
        <v>0.38730305734562898</v>
      </c>
      <c r="T772" s="14">
        <v>0.54900189183901305</v>
      </c>
      <c r="U772" s="14">
        <v>0.52563310861481205</v>
      </c>
      <c r="V772" s="14">
        <v>0.53624839039667305</v>
      </c>
      <c r="W772" s="14">
        <v>0.55510748285467204</v>
      </c>
      <c r="X772" s="14">
        <v>0.478768504032557</v>
      </c>
      <c r="Y772" s="14">
        <v>0.605287779477507</v>
      </c>
      <c r="Z772" s="14">
        <v>0.52719921564000405</v>
      </c>
      <c r="AA772" s="14">
        <v>0.63218060287135602</v>
      </c>
      <c r="AB772" s="14">
        <v>0.60704110874444905</v>
      </c>
      <c r="AC772" s="14">
        <v>0.59980939278798195</v>
      </c>
      <c r="AD772" s="14">
        <v>0.51234452245489204</v>
      </c>
      <c r="AE772" s="14"/>
      <c r="AF772" s="14">
        <v>0.56845173942681304</v>
      </c>
      <c r="AG772" s="14">
        <v>0.45866231939270502</v>
      </c>
      <c r="AH772" s="14">
        <v>0.555056703751171</v>
      </c>
      <c r="AI772" s="14">
        <v>0.54518046460258196</v>
      </c>
      <c r="AJ772" s="14"/>
      <c r="AK772" s="14">
        <v>0.53654396544610905</v>
      </c>
      <c r="AL772" s="14">
        <v>0.50301040002723396</v>
      </c>
      <c r="AM772" s="14">
        <v>0.56184180163105801</v>
      </c>
      <c r="AN772" s="14">
        <v>0.54754331135469303</v>
      </c>
      <c r="AO772" s="14"/>
      <c r="AP772" s="14">
        <v>0.56342437527210298</v>
      </c>
      <c r="AQ772" s="14">
        <v>0.444928826431497</v>
      </c>
      <c r="AR772" s="14">
        <v>0.58787517028604697</v>
      </c>
      <c r="AS772" s="14"/>
      <c r="AT772" s="14">
        <v>0.32514214839910999</v>
      </c>
      <c r="AU772" s="14">
        <v>0.64713735337288902</v>
      </c>
      <c r="AV772" s="14"/>
      <c r="AW772" s="14">
        <v>0.48949102110661502</v>
      </c>
      <c r="AX772" s="14">
        <v>0.63954851120923395</v>
      </c>
      <c r="AY772" s="14"/>
      <c r="AZ772" s="14">
        <v>0.57479985526189004</v>
      </c>
      <c r="BA772" s="14">
        <v>0.50475304117542996</v>
      </c>
    </row>
    <row r="773" spans="2:53" x14ac:dyDescent="0.35">
      <c r="B773" t="s">
        <v>470</v>
      </c>
      <c r="C773" s="14">
        <v>9.1691375459022506E-2</v>
      </c>
      <c r="D773" s="14">
        <v>0.107298313631564</v>
      </c>
      <c r="E773" s="14">
        <v>7.6802632590034794E-2</v>
      </c>
      <c r="F773" s="14"/>
      <c r="G773" s="14">
        <v>0.14203060499954201</v>
      </c>
      <c r="H773" s="14">
        <v>8.8171985177688594E-2</v>
      </c>
      <c r="I773" s="14">
        <v>0.104837404367335</v>
      </c>
      <c r="J773" s="14">
        <v>7.6185530766527995E-2</v>
      </c>
      <c r="K773" s="14">
        <v>6.9297792940356207E-2</v>
      </c>
      <c r="L773" s="14">
        <v>7.8191508124371006E-2</v>
      </c>
      <c r="M773" s="14"/>
      <c r="N773" s="14">
        <v>0.134562839280958</v>
      </c>
      <c r="O773" s="14">
        <v>9.4027749845011804E-2</v>
      </c>
      <c r="P773" s="14">
        <v>8.6755182552239504E-2</v>
      </c>
      <c r="Q773" s="14">
        <v>4.8864244009718297E-2</v>
      </c>
      <c r="R773" s="14"/>
      <c r="S773" s="14">
        <v>0.119324743964798</v>
      </c>
      <c r="T773" s="14">
        <v>9.7458886404696105E-2</v>
      </c>
      <c r="U773" s="14">
        <v>0.112887266951992</v>
      </c>
      <c r="V773" s="14">
        <v>8.0642730039462901E-2</v>
      </c>
      <c r="W773" s="14">
        <v>6.9214306553312094E-2</v>
      </c>
      <c r="X773" s="14">
        <v>0.13451098432839001</v>
      </c>
      <c r="Y773" s="14">
        <v>6.2309580938548999E-2</v>
      </c>
      <c r="Z773" s="14">
        <v>0.110274657293537</v>
      </c>
      <c r="AA773" s="14">
        <v>7.8457632373071698E-2</v>
      </c>
      <c r="AB773" s="14">
        <v>9.2072964446195504E-2</v>
      </c>
      <c r="AC773" s="14">
        <v>2.0137055883954001E-2</v>
      </c>
      <c r="AD773" s="14">
        <v>5.8951405083888901E-2</v>
      </c>
      <c r="AE773" s="14"/>
      <c r="AF773" s="14">
        <v>9.7504144130622805E-2</v>
      </c>
      <c r="AG773" s="14">
        <v>9.6698336004526694E-2</v>
      </c>
      <c r="AH773" s="14">
        <v>9.0399907928127493E-2</v>
      </c>
      <c r="AI773" s="14">
        <v>0.102899776051237</v>
      </c>
      <c r="AJ773" s="14"/>
      <c r="AK773" s="14">
        <v>0.111038523351148</v>
      </c>
      <c r="AL773" s="14">
        <v>0.101996569694835</v>
      </c>
      <c r="AM773" s="14">
        <v>9.9497290514470801E-2</v>
      </c>
      <c r="AN773" s="14">
        <v>8.8690266573696899E-2</v>
      </c>
      <c r="AO773" s="14"/>
      <c r="AP773" s="14">
        <v>0.10631098568503899</v>
      </c>
      <c r="AQ773" s="14">
        <v>0.105353072815626</v>
      </c>
      <c r="AR773" s="14">
        <v>8.0568230068470595E-2</v>
      </c>
      <c r="AS773" s="14"/>
      <c r="AT773" s="14">
        <v>0.18057032744791701</v>
      </c>
      <c r="AU773" s="14">
        <v>4.6522831000470201E-2</v>
      </c>
      <c r="AV773" s="14"/>
      <c r="AW773" s="14">
        <v>0.11499902345823799</v>
      </c>
      <c r="AX773" s="14">
        <v>3.3894171692585198E-2</v>
      </c>
      <c r="AY773" s="14"/>
      <c r="AZ773" s="14">
        <v>8.3941869020858595E-2</v>
      </c>
      <c r="BA773" s="14">
        <v>9.8257485551304105E-2</v>
      </c>
    </row>
    <row r="774" spans="2:53" x14ac:dyDescent="0.35">
      <c r="B774" t="s">
        <v>471</v>
      </c>
      <c r="C774" s="14">
        <v>6.5453038422040699E-2</v>
      </c>
      <c r="D774" s="14">
        <v>7.5924138093779805E-2</v>
      </c>
      <c r="E774" s="14">
        <v>5.5479323998458001E-2</v>
      </c>
      <c r="F774" s="14"/>
      <c r="G774" s="14">
        <v>8.7626224881737505E-2</v>
      </c>
      <c r="H774" s="14">
        <v>7.8901109374830095E-2</v>
      </c>
      <c r="I774" s="14">
        <v>7.2689026884154906E-2</v>
      </c>
      <c r="J774" s="14">
        <v>7.2512151792213903E-2</v>
      </c>
      <c r="K774" s="14">
        <v>4.89249888240081E-2</v>
      </c>
      <c r="L774" s="14">
        <v>3.9306612314494602E-2</v>
      </c>
      <c r="M774" s="14"/>
      <c r="N774" s="14">
        <v>7.6192208842475503E-2</v>
      </c>
      <c r="O774" s="14">
        <v>7.0392943026236499E-2</v>
      </c>
      <c r="P774" s="14">
        <v>6.1692430483704798E-2</v>
      </c>
      <c r="Q774" s="14">
        <v>5.3173365106890601E-2</v>
      </c>
      <c r="R774" s="14"/>
      <c r="S774" s="14">
        <v>7.9281362720257903E-2</v>
      </c>
      <c r="T774" s="14">
        <v>6.1433518396305703E-2</v>
      </c>
      <c r="U774" s="14">
        <v>6.4627457590771195E-2</v>
      </c>
      <c r="V774" s="14">
        <v>7.9642564363775897E-2</v>
      </c>
      <c r="W774" s="14">
        <v>4.7574393566822297E-2</v>
      </c>
      <c r="X774" s="14">
        <v>8.9186080321934605E-2</v>
      </c>
      <c r="Y774" s="14">
        <v>5.0240440813413001E-2</v>
      </c>
      <c r="Z774" s="14">
        <v>8.4568879523359897E-2</v>
      </c>
      <c r="AA774" s="14">
        <v>7.3613982625073002E-2</v>
      </c>
      <c r="AB774" s="14">
        <v>4.4999411747212198E-2</v>
      </c>
      <c r="AC774" s="14">
        <v>3.9173542494821099E-2</v>
      </c>
      <c r="AD774" s="14">
        <v>3.9001202422941902E-2</v>
      </c>
      <c r="AE774" s="14"/>
      <c r="AF774" s="14">
        <v>6.3273687152898106E-2</v>
      </c>
      <c r="AG774" s="14">
        <v>9.5919098218731805E-2</v>
      </c>
      <c r="AH774" s="14">
        <v>8.7689924423518403E-2</v>
      </c>
      <c r="AI774" s="14">
        <v>2.67975690826734E-2</v>
      </c>
      <c r="AJ774" s="14"/>
      <c r="AK774" s="14">
        <v>7.0065434939737506E-2</v>
      </c>
      <c r="AL774" s="14">
        <v>7.8399375551050005E-2</v>
      </c>
      <c r="AM774" s="14">
        <v>9.8286989679526607E-2</v>
      </c>
      <c r="AN774" s="14">
        <v>6.4085081976457403E-2</v>
      </c>
      <c r="AO774" s="14"/>
      <c r="AP774" s="14">
        <v>6.7066285038861695E-2</v>
      </c>
      <c r="AQ774" s="14">
        <v>8.9365115285685998E-2</v>
      </c>
      <c r="AR774" s="14">
        <v>7.1975623541770797E-2</v>
      </c>
      <c r="AS774" s="14"/>
      <c r="AT774" s="14">
        <v>0.124968799527618</v>
      </c>
      <c r="AU774" s="14">
        <v>3.5344550612249198E-2</v>
      </c>
      <c r="AV774" s="14"/>
      <c r="AW774" s="14">
        <v>8.6110801764896897E-2</v>
      </c>
      <c r="AX774" s="14">
        <v>2.0070791688128999E-2</v>
      </c>
      <c r="AY774" s="14"/>
      <c r="AZ774" s="14">
        <v>5.6893382142888797E-2</v>
      </c>
      <c r="BA774" s="14">
        <v>7.2705583591138906E-2</v>
      </c>
    </row>
    <row r="775" spans="2:53" x14ac:dyDescent="0.35">
      <c r="B775" t="s">
        <v>472</v>
      </c>
      <c r="C775" s="14">
        <v>6.0502400196936201E-2</v>
      </c>
      <c r="D775" s="14">
        <v>6.7237467615837307E-2</v>
      </c>
      <c r="E775" s="14">
        <v>5.41598808463769E-2</v>
      </c>
      <c r="F775" s="14"/>
      <c r="G775" s="14">
        <v>6.7919850939865203E-2</v>
      </c>
      <c r="H775" s="14">
        <v>9.6510520593405896E-2</v>
      </c>
      <c r="I775" s="14">
        <v>8.8535571130362201E-2</v>
      </c>
      <c r="J775" s="14">
        <v>4.7472716480681097E-2</v>
      </c>
      <c r="K775" s="14">
        <v>3.5074475086816E-2</v>
      </c>
      <c r="L775" s="14">
        <v>3.1181330777740799E-2</v>
      </c>
      <c r="M775" s="14"/>
      <c r="N775" s="14">
        <v>0.11026258682456801</v>
      </c>
      <c r="O775" s="14">
        <v>4.3320444476490902E-2</v>
      </c>
      <c r="P775" s="14">
        <v>5.2450746608486601E-2</v>
      </c>
      <c r="Q775" s="14">
        <v>3.2739974487923103E-2</v>
      </c>
      <c r="R775" s="14"/>
      <c r="S775" s="14">
        <v>0.11039448062485401</v>
      </c>
      <c r="T775" s="14">
        <v>5.8113829615798501E-2</v>
      </c>
      <c r="U775" s="14">
        <v>5.7799631695806201E-2</v>
      </c>
      <c r="V775" s="14">
        <v>5.1194150508322697E-2</v>
      </c>
      <c r="W775" s="14">
        <v>5.3715961140604201E-2</v>
      </c>
      <c r="X775" s="14">
        <v>5.18873189462217E-2</v>
      </c>
      <c r="Y775" s="14">
        <v>4.0909668675376799E-2</v>
      </c>
      <c r="Z775" s="14">
        <v>6.8027509238265796E-2</v>
      </c>
      <c r="AA775" s="14">
        <v>4.2731885119969899E-2</v>
      </c>
      <c r="AB775" s="14">
        <v>4.4954154464314097E-2</v>
      </c>
      <c r="AC775" s="14">
        <v>6.6174593482971195E-2</v>
      </c>
      <c r="AD775" s="14">
        <v>5.9080646577969603E-2</v>
      </c>
      <c r="AE775" s="14"/>
      <c r="AF775" s="14">
        <v>5.21438586487806E-2</v>
      </c>
      <c r="AG775" s="14">
        <v>9.1180265859069201E-2</v>
      </c>
      <c r="AH775" s="14">
        <v>8.1026012480865203E-2</v>
      </c>
      <c r="AI775" s="14">
        <v>5.2097433992189898E-2</v>
      </c>
      <c r="AJ775" s="14"/>
      <c r="AK775" s="14">
        <v>6.0369832760762097E-2</v>
      </c>
      <c r="AL775" s="14">
        <v>8.3380828574827703E-2</v>
      </c>
      <c r="AM775" s="14">
        <v>4.0670898431511601E-2</v>
      </c>
      <c r="AN775" s="14">
        <v>7.23723612160007E-2</v>
      </c>
      <c r="AO775" s="14"/>
      <c r="AP775" s="14">
        <v>5.5792863213804701E-2</v>
      </c>
      <c r="AQ775" s="14">
        <v>9.7331215559824297E-2</v>
      </c>
      <c r="AR775" s="14">
        <v>4.4798230743570797E-2</v>
      </c>
      <c r="AS775" s="14"/>
      <c r="AT775" s="14">
        <v>0.12726287593916299</v>
      </c>
      <c r="AU775" s="14">
        <v>2.7322452244444601E-2</v>
      </c>
      <c r="AV775" s="14"/>
      <c r="AW775" s="14">
        <v>7.7348313132786298E-2</v>
      </c>
      <c r="AX775" s="14">
        <v>2.7785738492935801E-2</v>
      </c>
      <c r="AY775" s="14"/>
      <c r="AZ775" s="14">
        <v>5.20485227834801E-2</v>
      </c>
      <c r="BA775" s="14">
        <v>6.76653195707482E-2</v>
      </c>
    </row>
    <row r="776" spans="2:53" x14ac:dyDescent="0.35">
      <c r="B776" t="s">
        <v>433</v>
      </c>
      <c r="C776" s="14">
        <v>2.9294366305407001E-2</v>
      </c>
      <c r="D776" s="14">
        <v>2.9770000201095399E-2</v>
      </c>
      <c r="E776" s="14">
        <v>2.89452038600835E-2</v>
      </c>
      <c r="F776" s="14"/>
      <c r="G776" s="14">
        <v>2.3122267075902099E-2</v>
      </c>
      <c r="H776" s="14">
        <v>5.4086990084032997E-2</v>
      </c>
      <c r="I776" s="14">
        <v>3.3792680905392503E-2</v>
      </c>
      <c r="J776" s="14">
        <v>5.3296161046434403E-3</v>
      </c>
      <c r="K776" s="14">
        <v>3.5289685089837597E-2</v>
      </c>
      <c r="L776" s="14">
        <v>2.4947439095212399E-2</v>
      </c>
      <c r="M776" s="14"/>
      <c r="N776" s="14">
        <v>3.6093064084906402E-2</v>
      </c>
      <c r="O776" s="14">
        <v>2.4955903224903001E-2</v>
      </c>
      <c r="P776" s="14">
        <v>3.3777403129647603E-2</v>
      </c>
      <c r="Q776" s="14">
        <v>2.1238101964637501E-2</v>
      </c>
      <c r="R776" s="14"/>
      <c r="S776" s="14">
        <v>4.7987434243376002E-2</v>
      </c>
      <c r="T776" s="14">
        <v>2.4742929174885402E-2</v>
      </c>
      <c r="U776" s="14">
        <v>1.63812069174217E-2</v>
      </c>
      <c r="V776" s="14">
        <v>2.1899666308318199E-2</v>
      </c>
      <c r="W776" s="14">
        <v>2.8853114172687402E-2</v>
      </c>
      <c r="X776" s="14">
        <v>3.5363567810447902E-2</v>
      </c>
      <c r="Y776" s="14">
        <v>3.5191257552541003E-2</v>
      </c>
      <c r="Z776" s="14">
        <v>2.2565628366179698E-2</v>
      </c>
      <c r="AA776" s="14">
        <v>2.64144051564426E-2</v>
      </c>
      <c r="AB776" s="14">
        <v>1.81763656340495E-2</v>
      </c>
      <c r="AC776" s="14">
        <v>3.98153989425706E-2</v>
      </c>
      <c r="AD776" s="14">
        <v>2.0541289973068699E-2</v>
      </c>
      <c r="AE776" s="14"/>
      <c r="AF776" s="14">
        <v>3.03676882416694E-2</v>
      </c>
      <c r="AG776" s="14">
        <v>4.3045059888543E-2</v>
      </c>
      <c r="AH776" s="14">
        <v>2.7523294007416901E-2</v>
      </c>
      <c r="AI776" s="14">
        <v>1.08717373558125E-2</v>
      </c>
      <c r="AJ776" s="14"/>
      <c r="AK776" s="14">
        <v>4.3360979767591297E-2</v>
      </c>
      <c r="AL776" s="14">
        <v>3.5827837741080698E-2</v>
      </c>
      <c r="AM776" s="14">
        <v>2.3858707597075101E-2</v>
      </c>
      <c r="AN776" s="14">
        <v>2.1751049591592801E-2</v>
      </c>
      <c r="AO776" s="14"/>
      <c r="AP776" s="14">
        <v>4.2166962283445901E-2</v>
      </c>
      <c r="AQ776" s="14">
        <v>3.05837526161475E-2</v>
      </c>
      <c r="AR776" s="14">
        <v>2.9810592761729999E-2</v>
      </c>
      <c r="AS776" s="14"/>
      <c r="AT776" s="14">
        <v>6.8776868981298006E-2</v>
      </c>
      <c r="AU776" s="14">
        <v>9.2960439914085598E-3</v>
      </c>
      <c r="AV776" s="14"/>
      <c r="AW776" s="14">
        <v>3.7182758500757702E-2</v>
      </c>
      <c r="AX776" s="14">
        <v>2.1348228495626401E-2</v>
      </c>
      <c r="AY776" s="14"/>
      <c r="AZ776" s="14">
        <v>2.6534608177006001E-2</v>
      </c>
      <c r="BA776" s="14">
        <v>3.1632692732224299E-2</v>
      </c>
    </row>
    <row r="777" spans="2:53" x14ac:dyDescent="0.35">
      <c r="B777" t="s">
        <v>473</v>
      </c>
      <c r="C777" s="14">
        <v>1.76592233929946E-2</v>
      </c>
      <c r="D777" s="14">
        <v>2.2873242493360198E-2</v>
      </c>
      <c r="E777" s="14">
        <v>1.2633941327421801E-2</v>
      </c>
      <c r="F777" s="14"/>
      <c r="G777" s="14">
        <v>2.8223563500434999E-2</v>
      </c>
      <c r="H777" s="14">
        <v>3.7898561892965997E-2</v>
      </c>
      <c r="I777" s="14">
        <v>1.35186161121876E-2</v>
      </c>
      <c r="J777" s="14">
        <v>1.04601516473459E-2</v>
      </c>
      <c r="K777" s="14">
        <v>1.28983213332142E-2</v>
      </c>
      <c r="L777" s="14">
        <v>6.5724368647353598E-3</v>
      </c>
      <c r="M777" s="14"/>
      <c r="N777" s="14">
        <v>2.53860300019326E-2</v>
      </c>
      <c r="O777" s="14">
        <v>1.8446429865795901E-2</v>
      </c>
      <c r="P777" s="14">
        <v>7.4108766202724699E-3</v>
      </c>
      <c r="Q777" s="14">
        <v>1.7814960678534299E-2</v>
      </c>
      <c r="R777" s="14"/>
      <c r="S777" s="14">
        <v>3.9519048018952299E-2</v>
      </c>
      <c r="T777" s="14">
        <v>1.11431678851553E-2</v>
      </c>
      <c r="U777" s="14">
        <v>1.1016503857933201E-2</v>
      </c>
      <c r="V777" s="14">
        <v>0</v>
      </c>
      <c r="W777" s="14">
        <v>2.7167241807575699E-2</v>
      </c>
      <c r="X777" s="14">
        <v>0</v>
      </c>
      <c r="Y777" s="14">
        <v>2.84018939899537E-2</v>
      </c>
      <c r="Z777" s="14">
        <v>3.6218873773809702E-2</v>
      </c>
      <c r="AA777" s="14">
        <v>8.4611688872719294E-3</v>
      </c>
      <c r="AB777" s="14">
        <v>1.3084219676217699E-2</v>
      </c>
      <c r="AC777" s="14">
        <v>1.80448065082249E-2</v>
      </c>
      <c r="AD777" s="14">
        <v>3.8786752143451397E-2</v>
      </c>
      <c r="AE777" s="14"/>
      <c r="AF777" s="14">
        <v>1.9781184721907898E-2</v>
      </c>
      <c r="AG777" s="14">
        <v>2.07396558398978E-2</v>
      </c>
      <c r="AH777" s="14">
        <v>1.37855158726912E-2</v>
      </c>
      <c r="AI777" s="14">
        <v>4.1086373052916601E-3</v>
      </c>
      <c r="AJ777" s="14"/>
      <c r="AK777" s="14">
        <v>2.2322148564698101E-2</v>
      </c>
      <c r="AL777" s="14">
        <v>2.1820223244937698E-2</v>
      </c>
      <c r="AM777" s="14">
        <v>8.3438701869038394E-3</v>
      </c>
      <c r="AN777" s="14">
        <v>1.67292513995063E-2</v>
      </c>
      <c r="AO777" s="14"/>
      <c r="AP777" s="14">
        <v>1.8384578391959401E-2</v>
      </c>
      <c r="AQ777" s="14">
        <v>3.9266192256361701E-2</v>
      </c>
      <c r="AR777" s="14">
        <v>7.6422698160329601E-3</v>
      </c>
      <c r="AS777" s="14"/>
      <c r="AT777" s="14">
        <v>3.57492698392987E-2</v>
      </c>
      <c r="AU777" s="14">
        <v>8.8964091740232603E-3</v>
      </c>
      <c r="AV777" s="14"/>
      <c r="AW777" s="14">
        <v>2.20333248569838E-2</v>
      </c>
      <c r="AX777" s="14">
        <v>7.1969822096609598E-3</v>
      </c>
      <c r="AY777" s="14"/>
      <c r="AZ777" s="14">
        <v>1.43496930999763E-2</v>
      </c>
      <c r="BA777" s="14">
        <v>2.0463368460954302E-2</v>
      </c>
    </row>
    <row r="778" spans="2:53" x14ac:dyDescent="0.35">
      <c r="B778" t="s">
        <v>474</v>
      </c>
      <c r="C778" s="14">
        <v>1.1601671101337901E-2</v>
      </c>
      <c r="D778" s="14">
        <v>1.7709730883154699E-2</v>
      </c>
      <c r="E778" s="14">
        <v>5.6788541317412903E-3</v>
      </c>
      <c r="F778" s="14"/>
      <c r="G778" s="14">
        <v>1.05677398309989E-2</v>
      </c>
      <c r="H778" s="14">
        <v>2.4859412834108301E-2</v>
      </c>
      <c r="I778" s="14">
        <v>1.32410262331514E-2</v>
      </c>
      <c r="J778" s="14">
        <v>5.2486070260481703E-3</v>
      </c>
      <c r="K778" s="14">
        <v>6.1854012036103804E-3</v>
      </c>
      <c r="L778" s="14">
        <v>8.96243830590405E-3</v>
      </c>
      <c r="M778" s="14"/>
      <c r="N778" s="14">
        <v>2.39297916152801E-2</v>
      </c>
      <c r="O778" s="14">
        <v>6.8795333035184597E-3</v>
      </c>
      <c r="P778" s="14">
        <v>4.6769083258405997E-3</v>
      </c>
      <c r="Q778" s="14">
        <v>9.4857336128421708E-3</v>
      </c>
      <c r="R778" s="14"/>
      <c r="S778" s="14">
        <v>1.36517769125059E-2</v>
      </c>
      <c r="T778" s="14">
        <v>1.0604727502790999E-2</v>
      </c>
      <c r="U778" s="14">
        <v>1.7127330176570001E-2</v>
      </c>
      <c r="V778" s="14">
        <v>0</v>
      </c>
      <c r="W778" s="14">
        <v>2.0434881312337099E-2</v>
      </c>
      <c r="X778" s="14">
        <v>9.9390527215477507E-3</v>
      </c>
      <c r="Y778" s="14">
        <v>2.29356006134405E-2</v>
      </c>
      <c r="Z778" s="14">
        <v>0</v>
      </c>
      <c r="AA778" s="14">
        <v>1.7066629010040201E-2</v>
      </c>
      <c r="AB778" s="14">
        <v>0</v>
      </c>
      <c r="AC778" s="14">
        <v>1.7941722425858599E-2</v>
      </c>
      <c r="AD778" s="14">
        <v>0</v>
      </c>
      <c r="AE778" s="14"/>
      <c r="AF778" s="14">
        <v>1.1227914234494899E-2</v>
      </c>
      <c r="AG778" s="14">
        <v>1.54681850635403E-2</v>
      </c>
      <c r="AH778" s="14">
        <v>1.3932390394419999E-2</v>
      </c>
      <c r="AI778" s="14">
        <v>3.6686525836813898E-3</v>
      </c>
      <c r="AJ778" s="14"/>
      <c r="AK778" s="14">
        <v>1.75737406861598E-2</v>
      </c>
      <c r="AL778" s="14">
        <v>1.1002993241256399E-2</v>
      </c>
      <c r="AM778" s="14">
        <v>3.85008450790187E-3</v>
      </c>
      <c r="AN778" s="14">
        <v>1.6346249143274798E-2</v>
      </c>
      <c r="AO778" s="14"/>
      <c r="AP778" s="14">
        <v>1.6072920599974401E-2</v>
      </c>
      <c r="AQ778" s="14">
        <v>1.5581388775065401E-2</v>
      </c>
      <c r="AR778" s="14">
        <v>4.7513572624901497E-3</v>
      </c>
      <c r="AS778" s="14"/>
      <c r="AT778" s="14">
        <v>2.6818963802699401E-2</v>
      </c>
      <c r="AU778" s="14">
        <v>4.1616855534436798E-3</v>
      </c>
      <c r="AV778" s="14"/>
      <c r="AW778" s="14">
        <v>1.24011953803536E-2</v>
      </c>
      <c r="AX778" s="14">
        <v>1.9926394093445099E-2</v>
      </c>
      <c r="AY778" s="14"/>
      <c r="AZ778" s="14">
        <v>7.15162125482005E-3</v>
      </c>
      <c r="BA778" s="14">
        <v>1.5372171512110001E-2</v>
      </c>
    </row>
    <row r="779" spans="2:53" x14ac:dyDescent="0.35">
      <c r="B779" t="s">
        <v>475</v>
      </c>
      <c r="C779" s="14">
        <v>4.7740209322302404E-3</v>
      </c>
      <c r="D779" s="14">
        <v>5.71074498289296E-3</v>
      </c>
      <c r="E779" s="14">
        <v>3.8775246544369801E-3</v>
      </c>
      <c r="F779" s="14"/>
      <c r="G779" s="14">
        <v>6.87753353426816E-3</v>
      </c>
      <c r="H779" s="14">
        <v>1.09078696060674E-2</v>
      </c>
      <c r="I779" s="14">
        <v>2.76688897336657E-3</v>
      </c>
      <c r="J779" s="14">
        <v>5.6685082455118496E-3</v>
      </c>
      <c r="K779" s="14">
        <v>0</v>
      </c>
      <c r="L779" s="14">
        <v>2.5018371526636602E-3</v>
      </c>
      <c r="M779" s="14"/>
      <c r="N779" s="14">
        <v>3.4489276131544899E-3</v>
      </c>
      <c r="O779" s="14">
        <v>3.60561825584748E-3</v>
      </c>
      <c r="P779" s="14">
        <v>4.7099847003698198E-3</v>
      </c>
      <c r="Q779" s="14">
        <v>7.5675317530783702E-3</v>
      </c>
      <c r="R779" s="14"/>
      <c r="S779" s="14">
        <v>3.35885321475861E-3</v>
      </c>
      <c r="T779" s="14">
        <v>1.07002318901107E-2</v>
      </c>
      <c r="U779" s="14">
        <v>0</v>
      </c>
      <c r="V779" s="14">
        <v>5.8140530995910104E-3</v>
      </c>
      <c r="W779" s="14">
        <v>0</v>
      </c>
      <c r="X779" s="14">
        <v>5.06879020543288E-3</v>
      </c>
      <c r="Y779" s="14">
        <v>1.1927208084033299E-2</v>
      </c>
      <c r="Z779" s="14">
        <v>1.2748645644669499E-2</v>
      </c>
      <c r="AA779" s="14">
        <v>4.3032778425522904E-3</v>
      </c>
      <c r="AB779" s="14">
        <v>0</v>
      </c>
      <c r="AC779" s="14">
        <v>0</v>
      </c>
      <c r="AD779" s="14">
        <v>0</v>
      </c>
      <c r="AE779" s="14"/>
      <c r="AF779" s="14">
        <v>4.48966451838373E-3</v>
      </c>
      <c r="AG779" s="14">
        <v>6.8550782853245996E-3</v>
      </c>
      <c r="AH779" s="14">
        <v>0</v>
      </c>
      <c r="AI779" s="14">
        <v>3.63141746162758E-3</v>
      </c>
      <c r="AJ779" s="14"/>
      <c r="AK779" s="14">
        <v>5.3016133673116396E-3</v>
      </c>
      <c r="AL779" s="14">
        <v>4.1190079100227404E-3</v>
      </c>
      <c r="AM779" s="14">
        <v>0</v>
      </c>
      <c r="AN779" s="14">
        <v>0</v>
      </c>
      <c r="AO779" s="14"/>
      <c r="AP779" s="14">
        <v>2.7398365937420502E-3</v>
      </c>
      <c r="AQ779" s="14">
        <v>1.17163114990348E-2</v>
      </c>
      <c r="AR779" s="14">
        <v>2.8047885376159998E-3</v>
      </c>
      <c r="AS779" s="14"/>
      <c r="AT779" s="14">
        <v>7.2364286283401399E-3</v>
      </c>
      <c r="AU779" s="14">
        <v>3.63130902304143E-3</v>
      </c>
      <c r="AV779" s="14"/>
      <c r="AW779" s="14">
        <v>5.3924484847838903E-3</v>
      </c>
      <c r="AX779" s="14">
        <v>3.5460710281214202E-3</v>
      </c>
      <c r="AY779" s="14"/>
      <c r="AZ779" s="14">
        <v>3.14140874169867E-3</v>
      </c>
      <c r="BA779" s="14">
        <v>6.1573234001447404E-3</v>
      </c>
    </row>
    <row r="780" spans="2:53" x14ac:dyDescent="0.35">
      <c r="B780" t="s">
        <v>98</v>
      </c>
      <c r="C780" s="14">
        <v>2.3027830137753301E-2</v>
      </c>
      <c r="D780" s="14">
        <v>2.36178767085523E-2</v>
      </c>
      <c r="E780" s="14">
        <v>2.2542135958345901E-2</v>
      </c>
      <c r="F780" s="14"/>
      <c r="G780" s="14">
        <v>1.173284067548E-2</v>
      </c>
      <c r="H780" s="14">
        <v>1.90886117514634E-2</v>
      </c>
      <c r="I780" s="14">
        <v>2.3013322035453899E-2</v>
      </c>
      <c r="J780" s="14">
        <v>2.2241443931153002E-2</v>
      </c>
      <c r="K780" s="14">
        <v>3.0276617077797899E-2</v>
      </c>
      <c r="L780" s="14">
        <v>2.9494420499338699E-2</v>
      </c>
      <c r="M780" s="14"/>
      <c r="N780" s="14">
        <v>1.74328714953387E-2</v>
      </c>
      <c r="O780" s="14">
        <v>2.3500181428638901E-2</v>
      </c>
      <c r="P780" s="14">
        <v>2.8346421765546099E-2</v>
      </c>
      <c r="Q780" s="14">
        <v>2.2469535045720499E-2</v>
      </c>
      <c r="R780" s="14"/>
      <c r="S780" s="14">
        <v>1.72211355550024E-2</v>
      </c>
      <c r="T780" s="14">
        <v>1.79154955099987E-2</v>
      </c>
      <c r="U780" s="14">
        <v>1.7254579611211199E-2</v>
      </c>
      <c r="V780" s="14">
        <v>4.95031702536722E-2</v>
      </c>
      <c r="W780" s="14">
        <v>3.4002642057171101E-2</v>
      </c>
      <c r="X780" s="14">
        <v>4.9294518103236299E-3</v>
      </c>
      <c r="Y780" s="14">
        <v>2.2172620006042001E-2</v>
      </c>
      <c r="Z780" s="14">
        <v>3.46160017563426E-2</v>
      </c>
      <c r="AA780" s="14">
        <v>1.27098121099083E-2</v>
      </c>
      <c r="AB780" s="14">
        <v>2.9777393266671299E-2</v>
      </c>
      <c r="AC780" s="14">
        <v>4.76512729351804E-2</v>
      </c>
      <c r="AD780" s="14">
        <v>0</v>
      </c>
      <c r="AE780" s="14"/>
      <c r="AF780" s="14">
        <v>2.3113359007049899E-2</v>
      </c>
      <c r="AG780" s="14">
        <v>2.6252496446702099E-2</v>
      </c>
      <c r="AH780" s="14">
        <v>7.9213595333147008E-3</v>
      </c>
      <c r="AI780" s="14">
        <v>3.1474006082771802E-2</v>
      </c>
      <c r="AJ780" s="14"/>
      <c r="AK780" s="14">
        <v>2.04871810380131E-2</v>
      </c>
      <c r="AL780" s="14">
        <v>2.2571101876026602E-2</v>
      </c>
      <c r="AM780" s="14">
        <v>1.1883404369398E-2</v>
      </c>
      <c r="AN780" s="14">
        <v>2.1708293859096301E-2</v>
      </c>
      <c r="AO780" s="14"/>
      <c r="AP780" s="14">
        <v>1.73084817376155E-2</v>
      </c>
      <c r="AQ780" s="14">
        <v>3.0528548385362401E-2</v>
      </c>
      <c r="AR780" s="14">
        <v>2.5525646988950702E-2</v>
      </c>
      <c r="AS780" s="14"/>
      <c r="AT780" s="14">
        <v>2.5076237785520199E-2</v>
      </c>
      <c r="AU780" s="14">
        <v>2.17498245861352E-2</v>
      </c>
      <c r="AV780" s="14"/>
      <c r="AW780" s="14">
        <v>2.02872939741463E-2</v>
      </c>
      <c r="AX780" s="14">
        <v>3.7735340934455401E-2</v>
      </c>
      <c r="AY780" s="14"/>
      <c r="AZ780" s="14">
        <v>1.82047043516976E-2</v>
      </c>
      <c r="BA780" s="14">
        <v>2.7114435543254201E-2</v>
      </c>
    </row>
    <row r="781" spans="2:53" x14ac:dyDescent="0.35">
      <c r="B781" t="s">
        <v>123</v>
      </c>
      <c r="C781" s="14">
        <v>0.15911482575931801</v>
      </c>
      <c r="D781" s="14">
        <v>0.12939407011922199</v>
      </c>
      <c r="E781" s="14">
        <v>0.187809655978386</v>
      </c>
      <c r="F781" s="14"/>
      <c r="G781" s="14">
        <v>0.18907039338846199</v>
      </c>
      <c r="H781" s="14">
        <v>0.174257594809161</v>
      </c>
      <c r="I781" s="14">
        <v>0.184327012363035</v>
      </c>
      <c r="J781" s="14">
        <v>0.172200233224651</v>
      </c>
      <c r="K781" s="14">
        <v>0.14283520106979</v>
      </c>
      <c r="L781" s="14">
        <v>0.10674438357402399</v>
      </c>
      <c r="M781" s="14"/>
      <c r="N781" s="14">
        <v>0.121188954968176</v>
      </c>
      <c r="O781" s="14">
        <v>0.14672346526611599</v>
      </c>
      <c r="P781" s="14">
        <v>0.17334127644420799</v>
      </c>
      <c r="Q781" s="14">
        <v>0.19822369841346099</v>
      </c>
      <c r="R781" s="14"/>
      <c r="S781" s="14">
        <v>0.18195810739986601</v>
      </c>
      <c r="T781" s="14">
        <v>0.15888532178124601</v>
      </c>
      <c r="U781" s="14">
        <v>0.17727291458348199</v>
      </c>
      <c r="V781" s="14">
        <v>0.175055275030184</v>
      </c>
      <c r="W781" s="14">
        <v>0.163929976534818</v>
      </c>
      <c r="X781" s="14">
        <v>0.19034624982314399</v>
      </c>
      <c r="Y781" s="14">
        <v>0.120623949849143</v>
      </c>
      <c r="Z781" s="14">
        <v>0.103780588763832</v>
      </c>
      <c r="AA781" s="14">
        <v>0.10406060400431399</v>
      </c>
      <c r="AB781" s="14">
        <v>0.14989438202089</v>
      </c>
      <c r="AC781" s="14">
        <v>0.15125221453843701</v>
      </c>
      <c r="AD781" s="14">
        <v>0.27129418134378702</v>
      </c>
      <c r="AE781" s="14"/>
      <c r="AF781" s="14">
        <v>0.12964675991738001</v>
      </c>
      <c r="AG781" s="14">
        <v>0.145179505000959</v>
      </c>
      <c r="AH781" s="14">
        <v>0.122664891608475</v>
      </c>
      <c r="AI781" s="14">
        <v>0.219270305482133</v>
      </c>
      <c r="AJ781" s="14"/>
      <c r="AK781" s="14">
        <v>0.112936580078469</v>
      </c>
      <c r="AL781" s="14">
        <v>0.13787166213872901</v>
      </c>
      <c r="AM781" s="14">
        <v>0.15176695308215499</v>
      </c>
      <c r="AN781" s="14">
        <v>0.150774134885681</v>
      </c>
      <c r="AO781" s="14"/>
      <c r="AP781" s="14">
        <v>0.110732711183454</v>
      </c>
      <c r="AQ781" s="14">
        <v>0.13534557637539499</v>
      </c>
      <c r="AR781" s="14">
        <v>0.144248089993321</v>
      </c>
      <c r="AS781" s="14"/>
      <c r="AT781" s="14">
        <v>7.8398079649034697E-2</v>
      </c>
      <c r="AU781" s="14">
        <v>0.19593754044189399</v>
      </c>
      <c r="AV781" s="14"/>
      <c r="AW781" s="14">
        <v>0.13475381934043801</v>
      </c>
      <c r="AX781" s="14">
        <v>0.18894777015580699</v>
      </c>
      <c r="AY781" s="14"/>
      <c r="AZ781" s="14">
        <v>0.16293433516568401</v>
      </c>
      <c r="BA781" s="14">
        <v>0.15587857846269099</v>
      </c>
    </row>
    <row r="782" spans="2:53" x14ac:dyDescent="0.35">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row>
    <row r="783" spans="2:53" x14ac:dyDescent="0.35">
      <c r="B783" s="6" t="s">
        <v>482</v>
      </c>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row>
    <row r="784" spans="2:53" x14ac:dyDescent="0.35">
      <c r="B784" s="24" t="s">
        <v>78</v>
      </c>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row>
    <row r="785" spans="2:53" x14ac:dyDescent="0.35">
      <c r="B785" t="s">
        <v>477</v>
      </c>
      <c r="C785" s="14">
        <v>0.12508261693095199</v>
      </c>
      <c r="D785" s="14">
        <v>0.11560923035007201</v>
      </c>
      <c r="E785" s="14">
        <v>0.13483335823333201</v>
      </c>
      <c r="F785" s="14"/>
      <c r="G785" s="14">
        <v>0.15456095065085801</v>
      </c>
      <c r="H785" s="14">
        <v>0.15454909728642699</v>
      </c>
      <c r="I785" s="14">
        <v>0.14983924654462399</v>
      </c>
      <c r="J785" s="14">
        <v>0.14350604821437399</v>
      </c>
      <c r="K785" s="14">
        <v>6.5308473591915203E-2</v>
      </c>
      <c r="L785" s="14">
        <v>8.6734406272146403E-2</v>
      </c>
      <c r="M785" s="14"/>
      <c r="N785" s="14">
        <v>0.14912016344593701</v>
      </c>
      <c r="O785" s="14">
        <v>0.11514143402298201</v>
      </c>
      <c r="P785" s="14">
        <v>0.110175554402795</v>
      </c>
      <c r="Q785" s="14">
        <v>0.12127568053807</v>
      </c>
      <c r="R785" s="14"/>
      <c r="S785" s="14">
        <v>0.135873804835904</v>
      </c>
      <c r="T785" s="14">
        <v>0.111699473149918</v>
      </c>
      <c r="U785" s="14">
        <v>0.16382575337218899</v>
      </c>
      <c r="V785" s="14">
        <v>0.110907404491616</v>
      </c>
      <c r="W785" s="14">
        <v>0.135789131926603</v>
      </c>
      <c r="X785" s="14">
        <v>0.14886430153577401</v>
      </c>
      <c r="Y785" s="14">
        <v>0.112009483550329</v>
      </c>
      <c r="Z785" s="14">
        <v>9.0190481493785002E-2</v>
      </c>
      <c r="AA785" s="14">
        <v>0.106602071129489</v>
      </c>
      <c r="AB785" s="14">
        <v>0.121189302635166</v>
      </c>
      <c r="AC785" s="14">
        <v>0.131970384668091</v>
      </c>
      <c r="AD785" s="14">
        <v>0.12429597703782599</v>
      </c>
      <c r="AE785" s="14"/>
      <c r="AF785" s="14">
        <v>0.12519546833805201</v>
      </c>
      <c r="AG785" s="14">
        <v>0.13967558634058799</v>
      </c>
      <c r="AH785" s="14">
        <v>0.122786736302485</v>
      </c>
      <c r="AI785" s="14">
        <v>0.115508305385307</v>
      </c>
      <c r="AJ785" s="14"/>
      <c r="AK785" s="14">
        <v>0.131381964501982</v>
      </c>
      <c r="AL785" s="14">
        <v>0.136877877115923</v>
      </c>
      <c r="AM785" s="14">
        <v>0.144980398742526</v>
      </c>
      <c r="AN785" s="14">
        <v>0.11872870668146999</v>
      </c>
      <c r="AO785" s="14"/>
      <c r="AP785" s="14">
        <v>0.13641267745288199</v>
      </c>
      <c r="AQ785" s="14">
        <v>0.16561769244725899</v>
      </c>
      <c r="AR785" s="14">
        <v>0.12904825824035601</v>
      </c>
      <c r="AS785" s="14"/>
      <c r="AT785" s="14">
        <v>0.18863378041992199</v>
      </c>
      <c r="AU785" s="14">
        <v>9.3566146648628806E-2</v>
      </c>
      <c r="AV785" s="14"/>
      <c r="AW785" s="14">
        <v>0.16418838055337401</v>
      </c>
      <c r="AX785" s="14">
        <v>3.8069940728350703E-2</v>
      </c>
      <c r="AY785" s="14"/>
      <c r="AZ785" s="14">
        <v>0.13361373606545901</v>
      </c>
      <c r="BA785" s="14">
        <v>0.11785425111249399</v>
      </c>
    </row>
    <row r="786" spans="2:53" x14ac:dyDescent="0.35">
      <c r="B786" t="s">
        <v>478</v>
      </c>
      <c r="C786" s="14">
        <v>0.31841129505798399</v>
      </c>
      <c r="D786" s="14">
        <v>0.35117332272214502</v>
      </c>
      <c r="E786" s="14">
        <v>0.285680674484935</v>
      </c>
      <c r="F786" s="14"/>
      <c r="G786" s="14">
        <v>0.457191390700808</v>
      </c>
      <c r="H786" s="14">
        <v>0.39716053318676298</v>
      </c>
      <c r="I786" s="14">
        <v>0.369617585499039</v>
      </c>
      <c r="J786" s="14">
        <v>0.28755083684191102</v>
      </c>
      <c r="K786" s="14">
        <v>0.26399809826804999</v>
      </c>
      <c r="L786" s="14">
        <v>0.18228204512999199</v>
      </c>
      <c r="M786" s="14"/>
      <c r="N786" s="14">
        <v>0.32945770600904201</v>
      </c>
      <c r="O786" s="14">
        <v>0.31454594115769202</v>
      </c>
      <c r="P786" s="14">
        <v>0.35999672145720502</v>
      </c>
      <c r="Q786" s="14">
        <v>0.27425236777154399</v>
      </c>
      <c r="R786" s="14"/>
      <c r="S786" s="14">
        <v>0.35218816532723202</v>
      </c>
      <c r="T786" s="14">
        <v>0.283651099781423</v>
      </c>
      <c r="U786" s="14">
        <v>0.26906094469702901</v>
      </c>
      <c r="V786" s="14">
        <v>0.31024664339486102</v>
      </c>
      <c r="W786" s="14">
        <v>0.35251050968499498</v>
      </c>
      <c r="X786" s="14">
        <v>0.36042817979236802</v>
      </c>
      <c r="Y786" s="14">
        <v>0.29715227105122899</v>
      </c>
      <c r="Z786" s="14">
        <v>0.39934030893897998</v>
      </c>
      <c r="AA786" s="14">
        <v>0.35749019381186298</v>
      </c>
      <c r="AB786" s="14">
        <v>0.2548529249632</v>
      </c>
      <c r="AC786" s="14">
        <v>0.24154372742931701</v>
      </c>
      <c r="AD786" s="14">
        <v>0.387451825173802</v>
      </c>
      <c r="AE786" s="14"/>
      <c r="AF786" s="14">
        <v>0.31615769605368899</v>
      </c>
      <c r="AG786" s="14">
        <v>0.382030595454463</v>
      </c>
      <c r="AH786" s="14">
        <v>0.16569061121533701</v>
      </c>
      <c r="AI786" s="14">
        <v>0.28150045585279898</v>
      </c>
      <c r="AJ786" s="14"/>
      <c r="AK786" s="14">
        <v>0.319804179748713</v>
      </c>
      <c r="AL786" s="14">
        <v>0.36683435625206101</v>
      </c>
      <c r="AM786" s="14">
        <v>0.31497094285327099</v>
      </c>
      <c r="AN786" s="14">
        <v>0.20267675743497701</v>
      </c>
      <c r="AO786" s="14"/>
      <c r="AP786" s="14">
        <v>0.32068870688464901</v>
      </c>
      <c r="AQ786" s="14">
        <v>0.38097528245762202</v>
      </c>
      <c r="AR786" s="14">
        <v>0.34789220183700797</v>
      </c>
      <c r="AS786" s="14"/>
      <c r="AT786" s="14">
        <v>0.37129611842021099</v>
      </c>
      <c r="AU786" s="14">
        <v>0.29455571634525402</v>
      </c>
      <c r="AV786" s="14"/>
      <c r="AW786" s="14">
        <v>0.40340058338688201</v>
      </c>
      <c r="AX786" s="14">
        <v>0.101833509203257</v>
      </c>
      <c r="AY786" s="14"/>
      <c r="AZ786" s="14">
        <v>0.32506278365708802</v>
      </c>
      <c r="BA786" s="14">
        <v>0.312775528862063</v>
      </c>
    </row>
    <row r="787" spans="2:53" x14ac:dyDescent="0.35">
      <c r="B787" t="s">
        <v>479</v>
      </c>
      <c r="C787" s="14">
        <v>0.41174875407121703</v>
      </c>
      <c r="D787" s="14">
        <v>0.41071597168865698</v>
      </c>
      <c r="E787" s="14">
        <v>0.412409615316216</v>
      </c>
      <c r="F787" s="14"/>
      <c r="G787" s="14">
        <v>0.29402838648914698</v>
      </c>
      <c r="H787" s="14">
        <v>0.28785165103787502</v>
      </c>
      <c r="I787" s="14">
        <v>0.35614021371180099</v>
      </c>
      <c r="J787" s="14">
        <v>0.376203281632919</v>
      </c>
      <c r="K787" s="14">
        <v>0.49551611744033303</v>
      </c>
      <c r="L787" s="14">
        <v>0.60847306347108598</v>
      </c>
      <c r="M787" s="14"/>
      <c r="N787" s="14">
        <v>0.425868495766482</v>
      </c>
      <c r="O787" s="14">
        <v>0.414696395196261</v>
      </c>
      <c r="P787" s="14">
        <v>0.39418283253818898</v>
      </c>
      <c r="Q787" s="14">
        <v>0.41250535014919798</v>
      </c>
      <c r="R787" s="14"/>
      <c r="S787" s="14">
        <v>0.358718232175537</v>
      </c>
      <c r="T787" s="14">
        <v>0.46654660205550003</v>
      </c>
      <c r="U787" s="14">
        <v>0.43557690696267498</v>
      </c>
      <c r="V787" s="14">
        <v>0.41503765628362799</v>
      </c>
      <c r="W787" s="14">
        <v>0.39050478720461701</v>
      </c>
      <c r="X787" s="14">
        <v>0.39200045576973302</v>
      </c>
      <c r="Y787" s="14">
        <v>0.42371245476193298</v>
      </c>
      <c r="Z787" s="14">
        <v>0.40954601513095501</v>
      </c>
      <c r="AA787" s="14">
        <v>0.377293186084254</v>
      </c>
      <c r="AB787" s="14">
        <v>0.44928762856481702</v>
      </c>
      <c r="AC787" s="14">
        <v>0.42029327555798901</v>
      </c>
      <c r="AD787" s="14">
        <v>0.42830863621548498</v>
      </c>
      <c r="AE787" s="14"/>
      <c r="AF787" s="14">
        <v>0.43752384036924002</v>
      </c>
      <c r="AG787" s="14">
        <v>0.330942917823074</v>
      </c>
      <c r="AH787" s="14">
        <v>0.57252750269283403</v>
      </c>
      <c r="AI787" s="14">
        <v>0.42120111925362802</v>
      </c>
      <c r="AJ787" s="14"/>
      <c r="AK787" s="14">
        <v>0.444643290473759</v>
      </c>
      <c r="AL787" s="14">
        <v>0.36246464262270101</v>
      </c>
      <c r="AM787" s="14">
        <v>0.40450909867314999</v>
      </c>
      <c r="AN787" s="14">
        <v>0.53056729688538196</v>
      </c>
      <c r="AO787" s="14"/>
      <c r="AP787" s="14">
        <v>0.437153691836697</v>
      </c>
      <c r="AQ787" s="14">
        <v>0.33237798161835802</v>
      </c>
      <c r="AR787" s="14">
        <v>0.38123992982724098</v>
      </c>
      <c r="AS787" s="14"/>
      <c r="AT787" s="14">
        <v>0.34764136984771898</v>
      </c>
      <c r="AU787" s="14">
        <v>0.44353336709355401</v>
      </c>
      <c r="AV787" s="14"/>
      <c r="AW787" s="14">
        <v>0.33901868171329402</v>
      </c>
      <c r="AX787" s="14">
        <v>0.56394439559118004</v>
      </c>
      <c r="AY787" s="14"/>
      <c r="AZ787" s="14">
        <v>0.399879854747129</v>
      </c>
      <c r="BA787" s="14">
        <v>0.42180520092470702</v>
      </c>
    </row>
    <row r="788" spans="2:53" x14ac:dyDescent="0.35">
      <c r="B788" t="s">
        <v>480</v>
      </c>
      <c r="C788" s="14">
        <v>2.5227096227672201E-2</v>
      </c>
      <c r="D788" s="14">
        <v>2.78111924386127E-2</v>
      </c>
      <c r="E788" s="14">
        <v>2.2801559070631999E-2</v>
      </c>
      <c r="F788" s="14"/>
      <c r="G788" s="14">
        <v>2.89160543925202E-2</v>
      </c>
      <c r="H788" s="14">
        <v>4.6333599551100203E-2</v>
      </c>
      <c r="I788" s="14">
        <v>2.13137490125858E-2</v>
      </c>
      <c r="J788" s="14">
        <v>2.4202266938567599E-2</v>
      </c>
      <c r="K788" s="14">
        <v>1.9583646312778299E-2</v>
      </c>
      <c r="L788" s="14">
        <v>1.33873966074315E-2</v>
      </c>
      <c r="M788" s="14"/>
      <c r="N788" s="14">
        <v>3.3826386815464599E-2</v>
      </c>
      <c r="O788" s="14">
        <v>3.1251008415857803E-2</v>
      </c>
      <c r="P788" s="14">
        <v>4.6422882110007703E-3</v>
      </c>
      <c r="Q788" s="14">
        <v>2.8214466098360601E-2</v>
      </c>
      <c r="R788" s="14"/>
      <c r="S788" s="14">
        <v>2.6131727463477201E-2</v>
      </c>
      <c r="T788" s="14">
        <v>2.4474028041021299E-2</v>
      </c>
      <c r="U788" s="14">
        <v>2.8429429408864199E-2</v>
      </c>
      <c r="V788" s="14">
        <v>2.6235289370859699E-2</v>
      </c>
      <c r="W788" s="14">
        <v>0</v>
      </c>
      <c r="X788" s="14">
        <v>2.0356524059402401E-2</v>
      </c>
      <c r="Y788" s="14">
        <v>3.5253312784758899E-2</v>
      </c>
      <c r="Z788" s="14">
        <v>3.2468104258850501E-2</v>
      </c>
      <c r="AA788" s="14">
        <v>3.9623945366838997E-2</v>
      </c>
      <c r="AB788" s="14">
        <v>1.77421005030849E-2</v>
      </c>
      <c r="AC788" s="14">
        <v>3.68687556997516E-2</v>
      </c>
      <c r="AD788" s="14">
        <v>0</v>
      </c>
      <c r="AE788" s="14"/>
      <c r="AF788" s="14">
        <v>1.8410733665340399E-2</v>
      </c>
      <c r="AG788" s="14">
        <v>3.1882653673399798E-2</v>
      </c>
      <c r="AH788" s="14">
        <v>4.1547698565827101E-2</v>
      </c>
      <c r="AI788" s="14">
        <v>2.0460635004752498E-2</v>
      </c>
      <c r="AJ788" s="14"/>
      <c r="AK788" s="14">
        <v>1.9024450495006801E-2</v>
      </c>
      <c r="AL788" s="14">
        <v>3.01259950698398E-2</v>
      </c>
      <c r="AM788" s="14">
        <v>2.4194473745604999E-2</v>
      </c>
      <c r="AN788" s="14">
        <v>2.70374215863265E-2</v>
      </c>
      <c r="AO788" s="14"/>
      <c r="AP788" s="14">
        <v>1.8077903388831199E-2</v>
      </c>
      <c r="AQ788" s="14">
        <v>3.0332228909800099E-2</v>
      </c>
      <c r="AR788" s="14">
        <v>2.7878191392625699E-2</v>
      </c>
      <c r="AS788" s="14"/>
      <c r="AT788" s="14">
        <v>2.9330140883374399E-2</v>
      </c>
      <c r="AU788" s="14">
        <v>2.2274253509415601E-2</v>
      </c>
      <c r="AV788" s="14"/>
      <c r="AW788" s="14">
        <v>2.59200834134042E-2</v>
      </c>
      <c r="AX788" s="14">
        <v>3.4902023517436299E-2</v>
      </c>
      <c r="AY788" s="14"/>
      <c r="AZ788" s="14">
        <v>2.4043405852086499E-2</v>
      </c>
      <c r="BA788" s="14">
        <v>2.6230029947811401E-2</v>
      </c>
    </row>
    <row r="789" spans="2:53" x14ac:dyDescent="0.35">
      <c r="B789" t="s">
        <v>481</v>
      </c>
      <c r="C789" s="14">
        <v>3.3757542777373799E-2</v>
      </c>
      <c r="D789" s="14">
        <v>2.9839476100213001E-2</v>
      </c>
      <c r="E789" s="14">
        <v>3.7719380376956602E-2</v>
      </c>
      <c r="F789" s="14"/>
      <c r="G789" s="14">
        <v>2.7541206246023901E-2</v>
      </c>
      <c r="H789" s="14">
        <v>3.9964229205138799E-2</v>
      </c>
      <c r="I789" s="14">
        <v>1.4072766129465401E-2</v>
      </c>
      <c r="J789" s="14">
        <v>4.0455998574045603E-2</v>
      </c>
      <c r="K789" s="14">
        <v>3.8171579478296302E-2</v>
      </c>
      <c r="L789" s="14">
        <v>4.0395546474354498E-2</v>
      </c>
      <c r="M789" s="14"/>
      <c r="N789" s="14">
        <v>1.8621038041227601E-2</v>
      </c>
      <c r="O789" s="14">
        <v>3.0502141920376299E-2</v>
      </c>
      <c r="P789" s="14">
        <v>3.84583910968588E-2</v>
      </c>
      <c r="Q789" s="14">
        <v>4.8316479655497499E-2</v>
      </c>
      <c r="R789" s="14"/>
      <c r="S789" s="14">
        <v>2.9603813285489999E-2</v>
      </c>
      <c r="T789" s="14">
        <v>2.2023848977503199E-2</v>
      </c>
      <c r="U789" s="14">
        <v>1.7344625286225001E-2</v>
      </c>
      <c r="V789" s="14">
        <v>2.0915265785921299E-2</v>
      </c>
      <c r="W789" s="14">
        <v>3.8897733554527303E-2</v>
      </c>
      <c r="X789" s="14">
        <v>2.5519226088018598E-2</v>
      </c>
      <c r="Y789" s="14">
        <v>6.9986394490095805E-2</v>
      </c>
      <c r="Z789" s="14">
        <v>2.1840497065931299E-2</v>
      </c>
      <c r="AA789" s="14">
        <v>3.13277483257084E-2</v>
      </c>
      <c r="AB789" s="14">
        <v>8.3881636494870404E-2</v>
      </c>
      <c r="AC789" s="14">
        <v>1.96635982863211E-2</v>
      </c>
      <c r="AD789" s="14">
        <v>0</v>
      </c>
      <c r="AE789" s="14"/>
      <c r="AF789" s="14">
        <v>2.47248814801539E-2</v>
      </c>
      <c r="AG789" s="14">
        <v>3.8833426214163601E-2</v>
      </c>
      <c r="AH789" s="14">
        <v>3.4225705325172197E-2</v>
      </c>
      <c r="AI789" s="14">
        <v>2.95691541854054E-2</v>
      </c>
      <c r="AJ789" s="14"/>
      <c r="AK789" s="14">
        <v>2.0126010551293701E-2</v>
      </c>
      <c r="AL789" s="14">
        <v>3.3786941421735897E-2</v>
      </c>
      <c r="AM789" s="14">
        <v>1.88053295638578E-2</v>
      </c>
      <c r="AN789" s="14">
        <v>4.4473154373112098E-2</v>
      </c>
      <c r="AO789" s="14"/>
      <c r="AP789" s="14">
        <v>2.2090867030504401E-2</v>
      </c>
      <c r="AQ789" s="14">
        <v>2.8277825386761501E-2</v>
      </c>
      <c r="AR789" s="14">
        <v>2.50117034208901E-2</v>
      </c>
      <c r="AS789" s="14"/>
      <c r="AT789" s="14">
        <v>1.18062610440975E-2</v>
      </c>
      <c r="AU789" s="14">
        <v>4.4784391533937103E-2</v>
      </c>
      <c r="AV789" s="14"/>
      <c r="AW789" s="14">
        <v>1.3230227309375E-2</v>
      </c>
      <c r="AX789" s="14">
        <v>0.15394215204258599</v>
      </c>
      <c r="AY789" s="14"/>
      <c r="AZ789" s="14">
        <v>2.9602379741290399E-2</v>
      </c>
      <c r="BA789" s="14">
        <v>3.7278187371194801E-2</v>
      </c>
    </row>
    <row r="790" spans="2:53" x14ac:dyDescent="0.35">
      <c r="B790" t="s">
        <v>71</v>
      </c>
      <c r="C790" s="14">
        <v>8.5772694934801302E-2</v>
      </c>
      <c r="D790" s="14">
        <v>6.4850806700300204E-2</v>
      </c>
      <c r="E790" s="14">
        <v>0.10655541251792899</v>
      </c>
      <c r="F790" s="14"/>
      <c r="G790" s="14">
        <v>3.7762011520642902E-2</v>
      </c>
      <c r="H790" s="14">
        <v>7.4140889732695905E-2</v>
      </c>
      <c r="I790" s="14">
        <v>8.9016439102485398E-2</v>
      </c>
      <c r="J790" s="14">
        <v>0.128081567798184</v>
      </c>
      <c r="K790" s="14">
        <v>0.117422084908627</v>
      </c>
      <c r="L790" s="14">
        <v>6.8727542044989307E-2</v>
      </c>
      <c r="M790" s="14"/>
      <c r="N790" s="14">
        <v>4.3106209921847903E-2</v>
      </c>
      <c r="O790" s="14">
        <v>9.3863079286830797E-2</v>
      </c>
      <c r="P790" s="14">
        <v>9.2544212293951905E-2</v>
      </c>
      <c r="Q790" s="14">
        <v>0.11543565578733</v>
      </c>
      <c r="R790" s="14"/>
      <c r="S790" s="14">
        <v>9.7484256912359804E-2</v>
      </c>
      <c r="T790" s="14">
        <v>9.1604947994634395E-2</v>
      </c>
      <c r="U790" s="14">
        <v>8.5762340273016699E-2</v>
      </c>
      <c r="V790" s="14">
        <v>0.11665774067311301</v>
      </c>
      <c r="W790" s="14">
        <v>8.2297837629257506E-2</v>
      </c>
      <c r="X790" s="14">
        <v>5.2831312754703999E-2</v>
      </c>
      <c r="Y790" s="14">
        <v>6.1886083361653799E-2</v>
      </c>
      <c r="Z790" s="14">
        <v>4.66145931114978E-2</v>
      </c>
      <c r="AA790" s="14">
        <v>8.7662855281846502E-2</v>
      </c>
      <c r="AB790" s="14">
        <v>7.3046406838861599E-2</v>
      </c>
      <c r="AC790" s="14">
        <v>0.14966025835853</v>
      </c>
      <c r="AD790" s="14">
        <v>5.99435615728868E-2</v>
      </c>
      <c r="AE790" s="14"/>
      <c r="AF790" s="14">
        <v>7.7987380093525099E-2</v>
      </c>
      <c r="AG790" s="14">
        <v>7.6634820494311404E-2</v>
      </c>
      <c r="AH790" s="14">
        <v>6.3221745898343507E-2</v>
      </c>
      <c r="AI790" s="14">
        <v>0.13176033031810699</v>
      </c>
      <c r="AJ790" s="14"/>
      <c r="AK790" s="14">
        <v>6.5020104229244896E-2</v>
      </c>
      <c r="AL790" s="14">
        <v>6.9910187517739697E-2</v>
      </c>
      <c r="AM790" s="14">
        <v>9.2539756421589903E-2</v>
      </c>
      <c r="AN790" s="14">
        <v>7.6516663038732502E-2</v>
      </c>
      <c r="AO790" s="14"/>
      <c r="AP790" s="14">
        <v>6.5576153406436605E-2</v>
      </c>
      <c r="AQ790" s="14">
        <v>6.2418989180199898E-2</v>
      </c>
      <c r="AR790" s="14">
        <v>8.8929715281879901E-2</v>
      </c>
      <c r="AS790" s="14"/>
      <c r="AT790" s="14">
        <v>5.1292329384676399E-2</v>
      </c>
      <c r="AU790" s="14">
        <v>0.10128612486921</v>
      </c>
      <c r="AV790" s="14"/>
      <c r="AW790" s="14">
        <v>5.4242043623671098E-2</v>
      </c>
      <c r="AX790" s="14">
        <v>0.10730797891719</v>
      </c>
      <c r="AY790" s="14"/>
      <c r="AZ790" s="14">
        <v>8.7797839936947702E-2</v>
      </c>
      <c r="BA790" s="14">
        <v>8.4056801781730098E-2</v>
      </c>
    </row>
    <row r="791" spans="2:53" x14ac:dyDescent="0.35">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row>
    <row r="792" spans="2:53" x14ac:dyDescent="0.35">
      <c r="B792" s="6" t="s">
        <v>494</v>
      </c>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row>
    <row r="793" spans="2:53" x14ac:dyDescent="0.35">
      <c r="B793" s="24" t="s">
        <v>501</v>
      </c>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row>
    <row r="794" spans="2:53" x14ac:dyDescent="0.35">
      <c r="B794" t="s">
        <v>399</v>
      </c>
      <c r="C794" s="14">
        <v>0.44917915553324</v>
      </c>
      <c r="D794" s="14">
        <v>0.48816089331540002</v>
      </c>
      <c r="E794" s="14">
        <v>0.42021971694863203</v>
      </c>
      <c r="F794" s="14"/>
      <c r="G794" s="14">
        <v>0.73902263821327996</v>
      </c>
      <c r="H794" s="14">
        <v>0.39415147941776402</v>
      </c>
      <c r="I794" s="14">
        <v>0.27030404131956298</v>
      </c>
      <c r="J794" s="14">
        <v>0.57186657848396505</v>
      </c>
      <c r="K794" s="14">
        <v>0.44458477729648399</v>
      </c>
      <c r="L794" s="14">
        <v>0.38332503631956499</v>
      </c>
      <c r="M794" s="14"/>
      <c r="N794" s="14">
        <v>0.74818392452217197</v>
      </c>
      <c r="O794" s="14">
        <v>0.43054093329055498</v>
      </c>
      <c r="P794" s="14">
        <v>0.400219847273241</v>
      </c>
      <c r="Q794" s="14">
        <v>0.448442608137193</v>
      </c>
      <c r="R794" s="14"/>
      <c r="S794" s="14">
        <v>0.24580434553126099</v>
      </c>
      <c r="T794" s="14">
        <v>0.37831288362591098</v>
      </c>
      <c r="U794" s="14">
        <v>0.63075825732238699</v>
      </c>
      <c r="V794" s="14">
        <v>0.62057604310638803</v>
      </c>
      <c r="W794" s="14">
        <v>1</v>
      </c>
      <c r="X794" s="14">
        <v>0</v>
      </c>
      <c r="Y794" s="14">
        <v>0.38429426139934703</v>
      </c>
      <c r="Z794" s="14">
        <v>0</v>
      </c>
      <c r="AA794" s="14">
        <v>0.27788853621251702</v>
      </c>
      <c r="AB794" s="14">
        <v>0.57037468380211997</v>
      </c>
      <c r="AC794" s="14">
        <v>0.50061266167023899</v>
      </c>
      <c r="AD794" s="14">
        <v>0.50673941107984699</v>
      </c>
      <c r="AE794" s="14"/>
      <c r="AF794" s="14">
        <v>0.223338483874989</v>
      </c>
      <c r="AG794" s="14">
        <v>0.45480662915257303</v>
      </c>
      <c r="AH794" s="14">
        <v>0.61250272133668004</v>
      </c>
      <c r="AI794" s="14">
        <v>0.46553703947706199</v>
      </c>
      <c r="AJ794" s="14"/>
      <c r="AK794" s="14">
        <v>0</v>
      </c>
      <c r="AL794" s="14">
        <v>0.53377182455856098</v>
      </c>
      <c r="AM794" s="14">
        <v>0.44096774138422401</v>
      </c>
      <c r="AN794" s="14">
        <v>0.42785741917819597</v>
      </c>
      <c r="AO794" s="14"/>
      <c r="AP794" s="14">
        <v>0.21130344741048601</v>
      </c>
      <c r="AQ794" s="14">
        <v>0.41117790097311702</v>
      </c>
      <c r="AR794" s="14">
        <v>0.50188602327298404</v>
      </c>
      <c r="AS794" s="14"/>
      <c r="AT794" s="14">
        <v>0.2496579404781</v>
      </c>
      <c r="AU794" s="14">
        <v>0.46107104559746398</v>
      </c>
      <c r="AV794" s="14"/>
      <c r="AW794" s="14" t="s">
        <v>80</v>
      </c>
      <c r="AX794" s="14">
        <v>0.44917915553324</v>
      </c>
      <c r="AY794" s="14"/>
      <c r="AZ794" s="14">
        <v>0.44225279132562401</v>
      </c>
      <c r="BA794" s="14">
        <v>0.454289795212306</v>
      </c>
    </row>
    <row r="795" spans="2:53" x14ac:dyDescent="0.35">
      <c r="B795" t="s">
        <v>483</v>
      </c>
      <c r="C795" s="14">
        <v>0.38506935499796602</v>
      </c>
      <c r="D795" s="14">
        <v>0.52338303834739197</v>
      </c>
      <c r="E795" s="14">
        <v>0.282316454633386</v>
      </c>
      <c r="F795" s="14"/>
      <c r="G795" s="14">
        <v>0.26097736178671999</v>
      </c>
      <c r="H795" s="14">
        <v>0.61565225092619102</v>
      </c>
      <c r="I795" s="14">
        <v>0.45105685232736198</v>
      </c>
      <c r="J795" s="14">
        <v>0.330373873572812</v>
      </c>
      <c r="K795" s="14">
        <v>0.42100459509316301</v>
      </c>
      <c r="L795" s="14">
        <v>0.31853724125481903</v>
      </c>
      <c r="M795" s="14"/>
      <c r="N795" s="14">
        <v>0.24943773641075501</v>
      </c>
      <c r="O795" s="14">
        <v>0.46204172617906603</v>
      </c>
      <c r="P795" s="14">
        <v>0.33183396143273203</v>
      </c>
      <c r="Q795" s="14">
        <v>0.35612702882226299</v>
      </c>
      <c r="R795" s="14"/>
      <c r="S795" s="14">
        <v>0</v>
      </c>
      <c r="T795" s="14">
        <v>0.45775435190574698</v>
      </c>
      <c r="U795" s="14">
        <v>0.46710278500027402</v>
      </c>
      <c r="V795" s="14">
        <v>0.75705111649313495</v>
      </c>
      <c r="W795" s="14">
        <v>0.49854131647111899</v>
      </c>
      <c r="X795" s="14">
        <v>0</v>
      </c>
      <c r="Y795" s="14">
        <v>0.59202897254402598</v>
      </c>
      <c r="Z795" s="14">
        <v>0.32359644893728101</v>
      </c>
      <c r="AA795" s="14">
        <v>0</v>
      </c>
      <c r="AB795" s="14">
        <v>0.40230107586604402</v>
      </c>
      <c r="AC795" s="14">
        <v>0.20927357759728701</v>
      </c>
      <c r="AD795" s="14">
        <v>0.49326058892015301</v>
      </c>
      <c r="AE795" s="14"/>
      <c r="AF795" s="14">
        <v>0.33005277888937101</v>
      </c>
      <c r="AG795" s="14">
        <v>0.447557522855417</v>
      </c>
      <c r="AH795" s="14">
        <v>0.38749727866332001</v>
      </c>
      <c r="AI795" s="14">
        <v>0.165891376670667</v>
      </c>
      <c r="AJ795" s="14"/>
      <c r="AK795" s="14">
        <v>0.382659300206521</v>
      </c>
      <c r="AL795" s="14">
        <v>0.32618907684472498</v>
      </c>
      <c r="AM795" s="14">
        <v>0.71092917094514596</v>
      </c>
      <c r="AN795" s="14">
        <v>0.43129831781114603</v>
      </c>
      <c r="AO795" s="14"/>
      <c r="AP795" s="14">
        <v>0.40293110828796502</v>
      </c>
      <c r="AQ795" s="14">
        <v>0.33542269796734397</v>
      </c>
      <c r="AR795" s="14">
        <v>0.48953785615564999</v>
      </c>
      <c r="AS795" s="14"/>
      <c r="AT795" s="14">
        <v>0.24763882076617799</v>
      </c>
      <c r="AU795" s="14">
        <v>0.39326050802447698</v>
      </c>
      <c r="AV795" s="14"/>
      <c r="AW795" s="14" t="s">
        <v>80</v>
      </c>
      <c r="AX795" s="14">
        <v>0.38506935499796602</v>
      </c>
      <c r="AY795" s="14"/>
      <c r="AZ795" s="14">
        <v>0.42950609894636699</v>
      </c>
      <c r="BA795" s="14">
        <v>0.35228156330466698</v>
      </c>
    </row>
    <row r="796" spans="2:53" x14ac:dyDescent="0.35">
      <c r="B796" t="s">
        <v>484</v>
      </c>
      <c r="C796" s="14">
        <v>0.25767668826034501</v>
      </c>
      <c r="D796" s="14">
        <v>0.18337348875494</v>
      </c>
      <c r="E796" s="14">
        <v>0.31287635521057799</v>
      </c>
      <c r="F796" s="14"/>
      <c r="G796" s="14">
        <v>0</v>
      </c>
      <c r="H796" s="14">
        <v>0.118468324255498</v>
      </c>
      <c r="I796" s="14">
        <v>0.36632572979553002</v>
      </c>
      <c r="J796" s="14">
        <v>0.27881056514545099</v>
      </c>
      <c r="K796" s="14">
        <v>0.44340440122163999</v>
      </c>
      <c r="L796" s="14">
        <v>0.22427163802458799</v>
      </c>
      <c r="M796" s="14"/>
      <c r="N796" s="14">
        <v>0.24733999754122499</v>
      </c>
      <c r="O796" s="14">
        <v>0.18875222373887801</v>
      </c>
      <c r="P796" s="14">
        <v>0.41834544382448102</v>
      </c>
      <c r="Q796" s="14">
        <v>0.243233439474485</v>
      </c>
      <c r="R796" s="14"/>
      <c r="S796" s="14">
        <v>0.27630146594816801</v>
      </c>
      <c r="T796" s="14">
        <v>0.471012598842459</v>
      </c>
      <c r="U796" s="14">
        <v>0.385463817296963</v>
      </c>
      <c r="V796" s="14">
        <v>0.238263334680372</v>
      </c>
      <c r="W796" s="14">
        <v>0</v>
      </c>
      <c r="X796" s="14">
        <v>0</v>
      </c>
      <c r="Y796" s="14">
        <v>0</v>
      </c>
      <c r="Z796" s="14">
        <v>0.32920449413374098</v>
      </c>
      <c r="AA796" s="14">
        <v>0</v>
      </c>
      <c r="AB796" s="14">
        <v>0.209100051130445</v>
      </c>
      <c r="AC796" s="14">
        <v>0.196477911578159</v>
      </c>
      <c r="AD796" s="14">
        <v>0.49326058892015301</v>
      </c>
      <c r="AE796" s="14"/>
      <c r="AF796" s="14">
        <v>0.121496292007545</v>
      </c>
      <c r="AG796" s="14">
        <v>0.24627517768832199</v>
      </c>
      <c r="AH796" s="14">
        <v>0.60814899830059599</v>
      </c>
      <c r="AI796" s="14">
        <v>0.27967362456065198</v>
      </c>
      <c r="AJ796" s="14"/>
      <c r="AK796" s="14">
        <v>0.41687646998811501</v>
      </c>
      <c r="AL796" s="14">
        <v>0.12711599241041299</v>
      </c>
      <c r="AM796" s="14">
        <v>0.138744588571344</v>
      </c>
      <c r="AN796" s="14">
        <v>0.429668666677887</v>
      </c>
      <c r="AO796" s="14"/>
      <c r="AP796" s="14">
        <v>0.21130344741048601</v>
      </c>
      <c r="AQ796" s="14">
        <v>0.12813283180597601</v>
      </c>
      <c r="AR796" s="14">
        <v>0.203336514034689</v>
      </c>
      <c r="AS796" s="14"/>
      <c r="AT796" s="14">
        <v>0.2496579404781</v>
      </c>
      <c r="AU796" s="14">
        <v>0.25815462273489598</v>
      </c>
      <c r="AV796" s="14"/>
      <c r="AW796" s="14" t="s">
        <v>80</v>
      </c>
      <c r="AX796" s="14">
        <v>0.25767668826034501</v>
      </c>
      <c r="AY796" s="14"/>
      <c r="AZ796" s="14">
        <v>0.253000270913952</v>
      </c>
      <c r="BA796" s="14">
        <v>0.26112719755064001</v>
      </c>
    </row>
    <row r="797" spans="2:53" x14ac:dyDescent="0.35">
      <c r="B797" t="s">
        <v>485</v>
      </c>
      <c r="C797" s="14">
        <v>0.230178258191435</v>
      </c>
      <c r="D797" s="14">
        <v>0.36714859237469499</v>
      </c>
      <c r="E797" s="14">
        <v>0.12842332866880801</v>
      </c>
      <c r="F797" s="14"/>
      <c r="G797" s="14">
        <v>0.73902263821327996</v>
      </c>
      <c r="H797" s="14">
        <v>0.35518513208365599</v>
      </c>
      <c r="I797" s="14">
        <v>0.17752332569415</v>
      </c>
      <c r="J797" s="14">
        <v>0.24765105444317601</v>
      </c>
      <c r="K797" s="14">
        <v>0</v>
      </c>
      <c r="L797" s="14">
        <v>0.15637539087097499</v>
      </c>
      <c r="M797" s="14"/>
      <c r="N797" s="14">
        <v>0.24733999754122499</v>
      </c>
      <c r="O797" s="14">
        <v>0.30273557213923602</v>
      </c>
      <c r="P797" s="14">
        <v>0</v>
      </c>
      <c r="Q797" s="14">
        <v>0.27716549246475403</v>
      </c>
      <c r="R797" s="14"/>
      <c r="S797" s="14">
        <v>0</v>
      </c>
      <c r="T797" s="14">
        <v>0.22450063118942301</v>
      </c>
      <c r="U797" s="14">
        <v>0.24696633130926399</v>
      </c>
      <c r="V797" s="14">
        <v>0.122669860336799</v>
      </c>
      <c r="W797" s="14">
        <v>0.49854131647111899</v>
      </c>
      <c r="X797" s="14">
        <v>0.66072995007642399</v>
      </c>
      <c r="Y797" s="14">
        <v>0.19504511724625601</v>
      </c>
      <c r="Z797" s="14">
        <v>0</v>
      </c>
      <c r="AA797" s="14">
        <v>0.487703272044334</v>
      </c>
      <c r="AB797" s="14">
        <v>0</v>
      </c>
      <c r="AC797" s="14">
        <v>0.39774694189232201</v>
      </c>
      <c r="AD797" s="14">
        <v>0</v>
      </c>
      <c r="AE797" s="14"/>
      <c r="AF797" s="14">
        <v>0.21678558747917601</v>
      </c>
      <c r="AG797" s="14">
        <v>0.29303157100226301</v>
      </c>
      <c r="AH797" s="14">
        <v>0.19403207344652301</v>
      </c>
      <c r="AI797" s="14">
        <v>8.0604243723249203E-2</v>
      </c>
      <c r="AJ797" s="14"/>
      <c r="AK797" s="14">
        <v>0.19647041150011901</v>
      </c>
      <c r="AL797" s="14">
        <v>0.35901510083554999</v>
      </c>
      <c r="AM797" s="14">
        <v>0</v>
      </c>
      <c r="AN797" s="14">
        <v>0.27609280898852501</v>
      </c>
      <c r="AO797" s="14"/>
      <c r="AP797" s="14">
        <v>0.19214675036161999</v>
      </c>
      <c r="AQ797" s="14">
        <v>0.32395253546439901</v>
      </c>
      <c r="AR797" s="14">
        <v>9.9287866671463998E-2</v>
      </c>
      <c r="AS797" s="14"/>
      <c r="AT797" s="14">
        <v>0.49729676124427802</v>
      </c>
      <c r="AU797" s="14">
        <v>0.214257425554431</v>
      </c>
      <c r="AV797" s="14"/>
      <c r="AW797" s="14" t="s">
        <v>80</v>
      </c>
      <c r="AX797" s="14">
        <v>0.230178258191435</v>
      </c>
      <c r="AY797" s="14"/>
      <c r="AZ797" s="14">
        <v>0.13439522849422</v>
      </c>
      <c r="BA797" s="14">
        <v>0.300852068790881</v>
      </c>
    </row>
    <row r="798" spans="2:53" x14ac:dyDescent="0.35">
      <c r="B798" t="s">
        <v>401</v>
      </c>
      <c r="C798" s="14">
        <v>0.13348144085510399</v>
      </c>
      <c r="D798" s="14">
        <v>0.140104911332077</v>
      </c>
      <c r="E798" s="14">
        <v>0.12856088067980501</v>
      </c>
      <c r="F798" s="14"/>
      <c r="G798" s="14">
        <v>0</v>
      </c>
      <c r="H798" s="14">
        <v>0.118699711491722</v>
      </c>
      <c r="I798" s="14">
        <v>9.20031808940764E-2</v>
      </c>
      <c r="J798" s="14">
        <v>0.113137407068971</v>
      </c>
      <c r="K798" s="14">
        <v>0.131853812283836</v>
      </c>
      <c r="L798" s="14">
        <v>0.21608695741547901</v>
      </c>
      <c r="M798" s="14"/>
      <c r="N798" s="14">
        <v>0.25181607547782803</v>
      </c>
      <c r="O798" s="14">
        <v>0.110650045767276</v>
      </c>
      <c r="P798" s="14">
        <v>0.17657954590554201</v>
      </c>
      <c r="Q798" s="14">
        <v>0.115406028483527</v>
      </c>
      <c r="R798" s="14"/>
      <c r="S798" s="14">
        <v>0.24376411777287599</v>
      </c>
      <c r="T798" s="14">
        <v>0.16369221944419601</v>
      </c>
      <c r="U798" s="14">
        <v>0</v>
      </c>
      <c r="V798" s="14">
        <v>0.122669860336799</v>
      </c>
      <c r="W798" s="14">
        <v>0</v>
      </c>
      <c r="X798" s="14">
        <v>0.328969945829162</v>
      </c>
      <c r="Y798" s="14">
        <v>0.198926772877042</v>
      </c>
      <c r="Z798" s="14">
        <v>0.32359644893728101</v>
      </c>
      <c r="AA798" s="14">
        <v>0</v>
      </c>
      <c r="AB798" s="14">
        <v>0.209100051130445</v>
      </c>
      <c r="AC798" s="14">
        <v>9.4208419107571301E-2</v>
      </c>
      <c r="AD798" s="14">
        <v>0</v>
      </c>
      <c r="AE798" s="14"/>
      <c r="AF798" s="14">
        <v>0.213806412912843</v>
      </c>
      <c r="AG798" s="14">
        <v>0.14745811628932501</v>
      </c>
      <c r="AH798" s="14">
        <v>0</v>
      </c>
      <c r="AI798" s="14">
        <v>9.8420603977611903E-2</v>
      </c>
      <c r="AJ798" s="14"/>
      <c r="AK798" s="14">
        <v>0</v>
      </c>
      <c r="AL798" s="14">
        <v>9.53948471327494E-2</v>
      </c>
      <c r="AM798" s="14">
        <v>0.27757413882269599</v>
      </c>
      <c r="AN798" s="14">
        <v>0.139033015510967</v>
      </c>
      <c r="AO798" s="14"/>
      <c r="AP798" s="14">
        <v>0</v>
      </c>
      <c r="AQ798" s="14">
        <v>0.19503090116868699</v>
      </c>
      <c r="AR798" s="14">
        <v>9.7021428658677106E-2</v>
      </c>
      <c r="AS798" s="14"/>
      <c r="AT798" s="14">
        <v>0</v>
      </c>
      <c r="AU798" s="14">
        <v>0.14143721949159899</v>
      </c>
      <c r="AV798" s="14"/>
      <c r="AW798" s="14" t="s">
        <v>80</v>
      </c>
      <c r="AX798" s="14">
        <v>0.13348144085510399</v>
      </c>
      <c r="AY798" s="14"/>
      <c r="AZ798" s="14">
        <v>0.173732116570989</v>
      </c>
      <c r="BA798" s="14">
        <v>0.103782352811673</v>
      </c>
    </row>
    <row r="799" spans="2:53" x14ac:dyDescent="0.35">
      <c r="B799" t="s">
        <v>486</v>
      </c>
      <c r="C799" s="14">
        <v>0.121275883790986</v>
      </c>
      <c r="D799" s="14">
        <v>0.18045042498917399</v>
      </c>
      <c r="E799" s="14">
        <v>7.7315260455576199E-2</v>
      </c>
      <c r="F799" s="14"/>
      <c r="G799" s="14">
        <v>0</v>
      </c>
      <c r="H799" s="14">
        <v>0.25229695932882401</v>
      </c>
      <c r="I799" s="14">
        <v>0</v>
      </c>
      <c r="J799" s="14">
        <v>0.219769476311484</v>
      </c>
      <c r="K799" s="14">
        <v>0.136736906615917</v>
      </c>
      <c r="L799" s="14">
        <v>5.2535914073662003E-2</v>
      </c>
      <c r="M799" s="14"/>
      <c r="N799" s="14">
        <v>0</v>
      </c>
      <c r="O799" s="14">
        <v>7.4990969066131896E-2</v>
      </c>
      <c r="P799" s="14">
        <v>0.17363554849635299</v>
      </c>
      <c r="Q799" s="14">
        <v>0.15895175755270799</v>
      </c>
      <c r="R799" s="14"/>
      <c r="S799" s="14">
        <v>0.24376411777287599</v>
      </c>
      <c r="T799" s="14">
        <v>7.3497147239558594E-2</v>
      </c>
      <c r="U799" s="14">
        <v>0</v>
      </c>
      <c r="V799" s="14">
        <v>0</v>
      </c>
      <c r="W799" s="14">
        <v>0</v>
      </c>
      <c r="X799" s="14">
        <v>0.33176000424726199</v>
      </c>
      <c r="Y799" s="14">
        <v>0.221733848477354</v>
      </c>
      <c r="Z799" s="14">
        <v>0</v>
      </c>
      <c r="AA799" s="14">
        <v>0</v>
      </c>
      <c r="AB799" s="14">
        <v>0.39357641398708598</v>
      </c>
      <c r="AC799" s="14">
        <v>0.192053418593883</v>
      </c>
      <c r="AD799" s="14">
        <v>0</v>
      </c>
      <c r="AE799" s="14"/>
      <c r="AF799" s="14">
        <v>0.31712671280310201</v>
      </c>
      <c r="AG799" s="14">
        <v>0.152015563166993</v>
      </c>
      <c r="AH799" s="14">
        <v>0</v>
      </c>
      <c r="AI799" s="14">
        <v>0</v>
      </c>
      <c r="AJ799" s="14"/>
      <c r="AK799" s="14">
        <v>0.385148053450863</v>
      </c>
      <c r="AL799" s="14">
        <v>9.8343189069775502E-2</v>
      </c>
      <c r="AM799" s="14">
        <v>0.14417854723934201</v>
      </c>
      <c r="AN799" s="14">
        <v>0</v>
      </c>
      <c r="AO799" s="14"/>
      <c r="AP799" s="14">
        <v>0.37667222414629098</v>
      </c>
      <c r="AQ799" s="14">
        <v>0.12838970482106901</v>
      </c>
      <c r="AR799" s="14">
        <v>9.7021428658677106E-2</v>
      </c>
      <c r="AS799" s="14"/>
      <c r="AT799" s="14">
        <v>0</v>
      </c>
      <c r="AU799" s="14">
        <v>0.12850418518783499</v>
      </c>
      <c r="AV799" s="14"/>
      <c r="AW799" s="14" t="s">
        <v>80</v>
      </c>
      <c r="AX799" s="14">
        <v>0.121275883790986</v>
      </c>
      <c r="AY799" s="14"/>
      <c r="AZ799" s="14">
        <v>9.9666112799775705E-2</v>
      </c>
      <c r="BA799" s="14">
        <v>0.137220721482569</v>
      </c>
    </row>
    <row r="800" spans="2:53" x14ac:dyDescent="0.35">
      <c r="B800" t="s">
        <v>404</v>
      </c>
      <c r="C800" s="14">
        <v>8.4891139861864695E-2</v>
      </c>
      <c r="D800" s="14">
        <v>6.3880143977281506E-2</v>
      </c>
      <c r="E800" s="14">
        <v>0.100500157815894</v>
      </c>
      <c r="F800" s="14"/>
      <c r="G800" s="14">
        <v>0</v>
      </c>
      <c r="H800" s="14">
        <v>0.11638352550619201</v>
      </c>
      <c r="I800" s="14">
        <v>0.18455239530532899</v>
      </c>
      <c r="J800" s="14">
        <v>4.9430824042940497E-2</v>
      </c>
      <c r="K800" s="14">
        <v>0.131853812283836</v>
      </c>
      <c r="L800" s="14">
        <v>5.2975622883902403E-2</v>
      </c>
      <c r="M800" s="14"/>
      <c r="N800" s="14">
        <v>0</v>
      </c>
      <c r="O800" s="14">
        <v>0.11099731904150099</v>
      </c>
      <c r="P800" s="14">
        <v>0</v>
      </c>
      <c r="Q800" s="14">
        <v>0.11691217758872099</v>
      </c>
      <c r="R800" s="14"/>
      <c r="S800" s="14">
        <v>0.24580434553126099</v>
      </c>
      <c r="T800" s="14">
        <v>7.6898123663149506E-2</v>
      </c>
      <c r="U800" s="14">
        <v>0</v>
      </c>
      <c r="V800" s="14">
        <v>0.12370656445912601</v>
      </c>
      <c r="W800" s="14">
        <v>0</v>
      </c>
      <c r="X800" s="14">
        <v>0.33176000424726199</v>
      </c>
      <c r="Y800" s="14">
        <v>0.19504511724625601</v>
      </c>
      <c r="Z800" s="14">
        <v>0.32359644893728101</v>
      </c>
      <c r="AA800" s="14">
        <v>0</v>
      </c>
      <c r="AB800" s="14">
        <v>0</v>
      </c>
      <c r="AC800" s="14">
        <v>0</v>
      </c>
      <c r="AD800" s="14">
        <v>0</v>
      </c>
      <c r="AE800" s="14"/>
      <c r="AF800" s="14">
        <v>0</v>
      </c>
      <c r="AG800" s="14">
        <v>0.14804265155985399</v>
      </c>
      <c r="AH800" s="14">
        <v>0.200264174288946</v>
      </c>
      <c r="AI800" s="14">
        <v>8.6496425527632301E-2</v>
      </c>
      <c r="AJ800" s="14"/>
      <c r="AK800" s="14">
        <v>0</v>
      </c>
      <c r="AL800" s="14">
        <v>9.5772999615494805E-2</v>
      </c>
      <c r="AM800" s="14">
        <v>0.13339559158335301</v>
      </c>
      <c r="AN800" s="14">
        <v>0</v>
      </c>
      <c r="AO800" s="14"/>
      <c r="AP800" s="14">
        <v>0</v>
      </c>
      <c r="AQ800" s="14">
        <v>0.12885921811228801</v>
      </c>
      <c r="AR800" s="14">
        <v>9.8468167362185902E-2</v>
      </c>
      <c r="AS800" s="14"/>
      <c r="AT800" s="14">
        <v>0.24763882076617799</v>
      </c>
      <c r="AU800" s="14">
        <v>7.5191030883545201E-2</v>
      </c>
      <c r="AV800" s="14"/>
      <c r="AW800" s="14" t="s">
        <v>80</v>
      </c>
      <c r="AX800" s="14">
        <v>8.4891139861864695E-2</v>
      </c>
      <c r="AY800" s="14"/>
      <c r="AZ800" s="14">
        <v>6.73146185223268E-2</v>
      </c>
      <c r="BA800" s="14">
        <v>9.7860031575505393E-2</v>
      </c>
    </row>
    <row r="801" spans="2:53" x14ac:dyDescent="0.35">
      <c r="B801" t="s">
        <v>487</v>
      </c>
      <c r="C801" s="14">
        <v>7.2290754115076294E-2</v>
      </c>
      <c r="D801" s="14">
        <v>6.8516670692817402E-2</v>
      </c>
      <c r="E801" s="14">
        <v>7.50945115486433E-2</v>
      </c>
      <c r="F801" s="14"/>
      <c r="G801" s="14">
        <v>0</v>
      </c>
      <c r="H801" s="14">
        <v>0</v>
      </c>
      <c r="I801" s="14">
        <v>0.17974377506230199</v>
      </c>
      <c r="J801" s="14">
        <v>4.9471188048443297E-2</v>
      </c>
      <c r="K801" s="14">
        <v>0.15241387619340899</v>
      </c>
      <c r="L801" s="14">
        <v>5.2975622883902403E-2</v>
      </c>
      <c r="M801" s="14"/>
      <c r="N801" s="14">
        <v>0.24943773641075501</v>
      </c>
      <c r="O801" s="14">
        <v>7.5358317024079205E-2</v>
      </c>
      <c r="P801" s="14">
        <v>7.7601744730825706E-2</v>
      </c>
      <c r="Q801" s="14">
        <v>3.9079261588807701E-2</v>
      </c>
      <c r="R801" s="14"/>
      <c r="S801" s="14">
        <v>0.24580434553126099</v>
      </c>
      <c r="T801" s="14">
        <v>0.2342952538452</v>
      </c>
      <c r="U801" s="14">
        <v>0</v>
      </c>
      <c r="V801" s="14">
        <v>0.11729512555133501</v>
      </c>
      <c r="W801" s="14">
        <v>0</v>
      </c>
      <c r="X801" s="14">
        <v>0</v>
      </c>
      <c r="Y801" s="14">
        <v>0</v>
      </c>
      <c r="Z801" s="14">
        <v>0</v>
      </c>
      <c r="AA801" s="14">
        <v>0</v>
      </c>
      <c r="AB801" s="14">
        <v>0</v>
      </c>
      <c r="AC801" s="14">
        <v>0</v>
      </c>
      <c r="AD801" s="14">
        <v>0</v>
      </c>
      <c r="AE801" s="14"/>
      <c r="AF801" s="14">
        <v>0</v>
      </c>
      <c r="AG801" s="14">
        <v>4.9137353255916102E-2</v>
      </c>
      <c r="AH801" s="14">
        <v>0.200264174288946</v>
      </c>
      <c r="AI801" s="14">
        <v>8.6496425527632301E-2</v>
      </c>
      <c r="AJ801" s="14"/>
      <c r="AK801" s="14">
        <v>0</v>
      </c>
      <c r="AL801" s="14">
        <v>0</v>
      </c>
      <c r="AM801" s="14">
        <v>0.29294065486759402</v>
      </c>
      <c r="AN801" s="14">
        <v>0.13771988388592901</v>
      </c>
      <c r="AO801" s="14"/>
      <c r="AP801" s="14">
        <v>0</v>
      </c>
      <c r="AQ801" s="14">
        <v>0</v>
      </c>
      <c r="AR801" s="14">
        <v>0.197127252227625</v>
      </c>
      <c r="AS801" s="14"/>
      <c r="AT801" s="14">
        <v>0</v>
      </c>
      <c r="AU801" s="14">
        <v>7.6599437281218694E-2</v>
      </c>
      <c r="AV801" s="14"/>
      <c r="AW801" s="14" t="s">
        <v>80</v>
      </c>
      <c r="AX801" s="14">
        <v>7.2290754115076294E-2</v>
      </c>
      <c r="AY801" s="14"/>
      <c r="AZ801" s="14">
        <v>7.0192528479570401E-2</v>
      </c>
      <c r="BA801" s="14">
        <v>7.3838936518863404E-2</v>
      </c>
    </row>
    <row r="802" spans="2:53" x14ac:dyDescent="0.35">
      <c r="B802" t="s">
        <v>488</v>
      </c>
      <c r="C802" s="14">
        <v>4.2448577572655202E-2</v>
      </c>
      <c r="D802" s="14">
        <v>3.23895316220872E-2</v>
      </c>
      <c r="E802" s="14">
        <v>4.9921418446325298E-2</v>
      </c>
      <c r="F802" s="14"/>
      <c r="G802" s="14">
        <v>0</v>
      </c>
      <c r="H802" s="14">
        <v>0</v>
      </c>
      <c r="I802" s="14">
        <v>0.17855422493595299</v>
      </c>
      <c r="J802" s="14">
        <v>0</v>
      </c>
      <c r="K802" s="14">
        <v>0</v>
      </c>
      <c r="L802" s="14">
        <v>5.2535914073662003E-2</v>
      </c>
      <c r="M802" s="14"/>
      <c r="N802" s="14">
        <v>0</v>
      </c>
      <c r="O802" s="14">
        <v>3.6728430571912898E-2</v>
      </c>
      <c r="P802" s="14">
        <v>0</v>
      </c>
      <c r="Q802" s="14">
        <v>7.7572523899704496E-2</v>
      </c>
      <c r="R802" s="14"/>
      <c r="S802" s="14">
        <v>0.47789418852056997</v>
      </c>
      <c r="T802" s="14">
        <v>0</v>
      </c>
      <c r="U802" s="14">
        <v>0</v>
      </c>
      <c r="V802" s="14">
        <v>0</v>
      </c>
      <c r="W802" s="14">
        <v>0</v>
      </c>
      <c r="X802" s="14">
        <v>0</v>
      </c>
      <c r="Y802" s="14">
        <v>0</v>
      </c>
      <c r="Z802" s="14">
        <v>0.34719905692897901</v>
      </c>
      <c r="AA802" s="14">
        <v>0</v>
      </c>
      <c r="AB802" s="14">
        <v>0</v>
      </c>
      <c r="AC802" s="14">
        <v>0</v>
      </c>
      <c r="AD802" s="14">
        <v>0</v>
      </c>
      <c r="AE802" s="14"/>
      <c r="AF802" s="14">
        <v>0.107188850165025</v>
      </c>
      <c r="AG802" s="14">
        <v>4.9507333778814201E-2</v>
      </c>
      <c r="AH802" s="14">
        <v>0</v>
      </c>
      <c r="AI802" s="14">
        <v>8.2757321694650193E-2</v>
      </c>
      <c r="AJ802" s="14"/>
      <c r="AK802" s="14">
        <v>0</v>
      </c>
      <c r="AL802" s="14">
        <v>3.09882870016823E-2</v>
      </c>
      <c r="AM802" s="14">
        <v>0.14417854723934201</v>
      </c>
      <c r="AN802" s="14">
        <v>0</v>
      </c>
      <c r="AO802" s="14"/>
      <c r="AP802" s="14">
        <v>0</v>
      </c>
      <c r="AQ802" s="14">
        <v>6.3354297650917907E-2</v>
      </c>
      <c r="AR802" s="14">
        <v>9.7021428658677106E-2</v>
      </c>
      <c r="AS802" s="14"/>
      <c r="AT802" s="14">
        <v>0.24543854243003899</v>
      </c>
      <c r="AU802" s="14">
        <v>3.0349942620188398E-2</v>
      </c>
      <c r="AV802" s="14"/>
      <c r="AW802" s="14" t="s">
        <v>80</v>
      </c>
      <c r="AX802" s="14">
        <v>4.2448577572655202E-2</v>
      </c>
      <c r="AY802" s="14"/>
      <c r="AZ802" s="14">
        <v>6.7461840981838606E-2</v>
      </c>
      <c r="BA802" s="14">
        <v>2.3992462264516502E-2</v>
      </c>
    </row>
    <row r="803" spans="2:53" x14ac:dyDescent="0.35">
      <c r="B803" t="s">
        <v>489</v>
      </c>
      <c r="C803" s="14">
        <v>1.53725875262567E-2</v>
      </c>
      <c r="D803" s="14">
        <v>3.60653290043449E-2</v>
      </c>
      <c r="E803" s="14">
        <v>0</v>
      </c>
      <c r="F803" s="14"/>
      <c r="G803" s="14">
        <v>0</v>
      </c>
      <c r="H803" s="14">
        <v>0</v>
      </c>
      <c r="I803" s="14">
        <v>0</v>
      </c>
      <c r="J803" s="14">
        <v>0</v>
      </c>
      <c r="K803" s="14">
        <v>0.15241387619340899</v>
      </c>
      <c r="L803" s="14">
        <v>0</v>
      </c>
      <c r="M803" s="14"/>
      <c r="N803" s="14">
        <v>0</v>
      </c>
      <c r="O803" s="14">
        <v>0</v>
      </c>
      <c r="P803" s="14">
        <v>7.7601744730825706E-2</v>
      </c>
      <c r="Q803" s="14">
        <v>0</v>
      </c>
      <c r="R803" s="14"/>
      <c r="S803" s="14">
        <v>0</v>
      </c>
      <c r="T803" s="14">
        <v>8.1923639909481705E-2</v>
      </c>
      <c r="U803" s="14">
        <v>0</v>
      </c>
      <c r="V803" s="14">
        <v>0</v>
      </c>
      <c r="W803" s="14">
        <v>0</v>
      </c>
      <c r="X803" s="14">
        <v>0</v>
      </c>
      <c r="Y803" s="14">
        <v>0</v>
      </c>
      <c r="Z803" s="14">
        <v>0</v>
      </c>
      <c r="AA803" s="14">
        <v>0</v>
      </c>
      <c r="AB803" s="14">
        <v>0</v>
      </c>
      <c r="AC803" s="14">
        <v>0</v>
      </c>
      <c r="AD803" s="14">
        <v>0</v>
      </c>
      <c r="AE803" s="14"/>
      <c r="AF803" s="14">
        <v>0</v>
      </c>
      <c r="AG803" s="14">
        <v>0</v>
      </c>
      <c r="AH803" s="14">
        <v>0</v>
      </c>
      <c r="AI803" s="14">
        <v>0</v>
      </c>
      <c r="AJ803" s="14"/>
      <c r="AK803" s="14">
        <v>0</v>
      </c>
      <c r="AL803" s="14">
        <v>0</v>
      </c>
      <c r="AM803" s="14">
        <v>0.15419606629624999</v>
      </c>
      <c r="AN803" s="14">
        <v>0</v>
      </c>
      <c r="AO803" s="14"/>
      <c r="AP803" s="14">
        <v>0</v>
      </c>
      <c r="AQ803" s="14">
        <v>0</v>
      </c>
      <c r="AR803" s="14">
        <v>0.10376247321160401</v>
      </c>
      <c r="AS803" s="14"/>
      <c r="AT803" s="14">
        <v>0</v>
      </c>
      <c r="AU803" s="14">
        <v>1.6288826537804401E-2</v>
      </c>
      <c r="AV803" s="14"/>
      <c r="AW803" s="14" t="s">
        <v>80</v>
      </c>
      <c r="AX803" s="14">
        <v>1.53725875262567E-2</v>
      </c>
      <c r="AY803" s="14"/>
      <c r="AZ803" s="14">
        <v>3.6206797469961499E-2</v>
      </c>
      <c r="BA803" s="14">
        <v>0</v>
      </c>
    </row>
    <row r="804" spans="2:53" x14ac:dyDescent="0.35">
      <c r="B804" t="s">
        <v>490</v>
      </c>
      <c r="C804" s="14">
        <v>1.4494195136579799E-2</v>
      </c>
      <c r="D804" s="14">
        <v>0</v>
      </c>
      <c r="E804" s="14">
        <v>2.52618975986077E-2</v>
      </c>
      <c r="F804" s="14"/>
      <c r="G804" s="14">
        <v>0</v>
      </c>
      <c r="H804" s="14">
        <v>0</v>
      </c>
      <c r="I804" s="14">
        <v>0</v>
      </c>
      <c r="J804" s="14">
        <v>0</v>
      </c>
      <c r="K804" s="14">
        <v>0</v>
      </c>
      <c r="L804" s="14">
        <v>5.2975622883902403E-2</v>
      </c>
      <c r="M804" s="14"/>
      <c r="N804" s="14">
        <v>0</v>
      </c>
      <c r="O804" s="14">
        <v>3.8559796314452499E-2</v>
      </c>
      <c r="P804" s="14">
        <v>0</v>
      </c>
      <c r="Q804" s="14">
        <v>0</v>
      </c>
      <c r="R804" s="14"/>
      <c r="S804" s="14">
        <v>0.24580434553126099</v>
      </c>
      <c r="T804" s="14">
        <v>0</v>
      </c>
      <c r="U804" s="14">
        <v>0</v>
      </c>
      <c r="V804" s="14">
        <v>0</v>
      </c>
      <c r="W804" s="14">
        <v>0</v>
      </c>
      <c r="X804" s="14">
        <v>0</v>
      </c>
      <c r="Y804" s="14">
        <v>0</v>
      </c>
      <c r="Z804" s="14">
        <v>0</v>
      </c>
      <c r="AA804" s="14">
        <v>0</v>
      </c>
      <c r="AB804" s="14">
        <v>0</v>
      </c>
      <c r="AC804" s="14">
        <v>0</v>
      </c>
      <c r="AD804" s="14">
        <v>0</v>
      </c>
      <c r="AE804" s="14"/>
      <c r="AF804" s="14">
        <v>0</v>
      </c>
      <c r="AG804" s="14">
        <v>0</v>
      </c>
      <c r="AH804" s="14">
        <v>0.200264174288946</v>
      </c>
      <c r="AI804" s="14">
        <v>0</v>
      </c>
      <c r="AJ804" s="14"/>
      <c r="AK804" s="14">
        <v>0</v>
      </c>
      <c r="AL804" s="14">
        <v>0</v>
      </c>
      <c r="AM804" s="14">
        <v>0</v>
      </c>
      <c r="AN804" s="14">
        <v>0</v>
      </c>
      <c r="AO804" s="14"/>
      <c r="AP804" s="14">
        <v>0</v>
      </c>
      <c r="AQ804" s="14">
        <v>0</v>
      </c>
      <c r="AR804" s="14">
        <v>0</v>
      </c>
      <c r="AS804" s="14"/>
      <c r="AT804" s="14">
        <v>0</v>
      </c>
      <c r="AU804" s="14">
        <v>1.53580800877916E-2</v>
      </c>
      <c r="AV804" s="14"/>
      <c r="AW804" s="14" t="s">
        <v>80</v>
      </c>
      <c r="AX804" s="14">
        <v>1.4494195136579799E-2</v>
      </c>
      <c r="AY804" s="14"/>
      <c r="AZ804" s="14">
        <v>0</v>
      </c>
      <c r="BA804" s="14">
        <v>2.5188782738498599E-2</v>
      </c>
    </row>
    <row r="805" spans="2:53" x14ac:dyDescent="0.35">
      <c r="B805" t="s">
        <v>491</v>
      </c>
      <c r="C805" s="14">
        <v>1.4429572928190399E-2</v>
      </c>
      <c r="D805" s="14">
        <v>0</v>
      </c>
      <c r="E805" s="14">
        <v>2.5149267708120902E-2</v>
      </c>
      <c r="F805" s="14"/>
      <c r="G805" s="14">
        <v>0</v>
      </c>
      <c r="H805" s="14">
        <v>0</v>
      </c>
      <c r="I805" s="14">
        <v>9.1771679679915494E-2</v>
      </c>
      <c r="J805" s="14">
        <v>0</v>
      </c>
      <c r="K805" s="14">
        <v>0</v>
      </c>
      <c r="L805" s="14">
        <v>0</v>
      </c>
      <c r="M805" s="14"/>
      <c r="N805" s="14">
        <v>0</v>
      </c>
      <c r="O805" s="14">
        <v>0</v>
      </c>
      <c r="P805" s="14">
        <v>0</v>
      </c>
      <c r="Q805" s="14">
        <v>3.9079261588807701E-2</v>
      </c>
      <c r="R805" s="14"/>
      <c r="S805" s="14">
        <v>0</v>
      </c>
      <c r="T805" s="14">
        <v>7.6898123663149506E-2</v>
      </c>
      <c r="U805" s="14">
        <v>0</v>
      </c>
      <c r="V805" s="14">
        <v>0</v>
      </c>
      <c r="W805" s="14">
        <v>0</v>
      </c>
      <c r="X805" s="14">
        <v>0</v>
      </c>
      <c r="Y805" s="14">
        <v>0</v>
      </c>
      <c r="Z805" s="14">
        <v>0</v>
      </c>
      <c r="AA805" s="14">
        <v>0</v>
      </c>
      <c r="AB805" s="14">
        <v>0</v>
      </c>
      <c r="AC805" s="14">
        <v>0</v>
      </c>
      <c r="AD805" s="14">
        <v>0</v>
      </c>
      <c r="AE805" s="14"/>
      <c r="AF805" s="14">
        <v>0</v>
      </c>
      <c r="AG805" s="14">
        <v>0</v>
      </c>
      <c r="AH805" s="14">
        <v>0</v>
      </c>
      <c r="AI805" s="14">
        <v>8.6496425527632301E-2</v>
      </c>
      <c r="AJ805" s="14"/>
      <c r="AK805" s="14">
        <v>0</v>
      </c>
      <c r="AL805" s="14">
        <v>0</v>
      </c>
      <c r="AM805" s="14">
        <v>0</v>
      </c>
      <c r="AN805" s="14">
        <v>0</v>
      </c>
      <c r="AO805" s="14"/>
      <c r="AP805" s="14">
        <v>0</v>
      </c>
      <c r="AQ805" s="14">
        <v>0</v>
      </c>
      <c r="AR805" s="14">
        <v>0</v>
      </c>
      <c r="AS805" s="14"/>
      <c r="AT805" s="14">
        <v>0</v>
      </c>
      <c r="AU805" s="14">
        <v>1.5289606257920901E-2</v>
      </c>
      <c r="AV805" s="14"/>
      <c r="AW805" s="14" t="s">
        <v>80</v>
      </c>
      <c r="AX805" s="14">
        <v>1.4429572928190399E-2</v>
      </c>
      <c r="AY805" s="14"/>
      <c r="AZ805" s="14">
        <v>3.3985731009608902E-2</v>
      </c>
      <c r="BA805" s="14">
        <v>0</v>
      </c>
    </row>
    <row r="806" spans="2:53" x14ac:dyDescent="0.35">
      <c r="B806" t="s">
        <v>492</v>
      </c>
      <c r="C806" s="14">
        <v>1.4162247141473299E-2</v>
      </c>
      <c r="D806" s="14">
        <v>0</v>
      </c>
      <c r="E806" s="14">
        <v>2.4683346241914601E-2</v>
      </c>
      <c r="F806" s="14"/>
      <c r="G806" s="14">
        <v>0</v>
      </c>
      <c r="H806" s="14">
        <v>0</v>
      </c>
      <c r="I806" s="14">
        <v>0</v>
      </c>
      <c r="J806" s="14">
        <v>4.9471188048443297E-2</v>
      </c>
      <c r="K806" s="14">
        <v>0</v>
      </c>
      <c r="L806" s="14">
        <v>0</v>
      </c>
      <c r="M806" s="14"/>
      <c r="N806" s="14">
        <v>0.24943773641075501</v>
      </c>
      <c r="O806" s="14">
        <v>0</v>
      </c>
      <c r="P806" s="14">
        <v>0</v>
      </c>
      <c r="Q806" s="14">
        <v>0</v>
      </c>
      <c r="R806" s="14"/>
      <c r="S806" s="14">
        <v>0</v>
      </c>
      <c r="T806" s="14">
        <v>7.5473490272568694E-2</v>
      </c>
      <c r="U806" s="14">
        <v>0</v>
      </c>
      <c r="V806" s="14">
        <v>0</v>
      </c>
      <c r="W806" s="14">
        <v>0</v>
      </c>
      <c r="X806" s="14">
        <v>0</v>
      </c>
      <c r="Y806" s="14">
        <v>0</v>
      </c>
      <c r="Z806" s="14">
        <v>0</v>
      </c>
      <c r="AA806" s="14">
        <v>0</v>
      </c>
      <c r="AB806" s="14">
        <v>0</v>
      </c>
      <c r="AC806" s="14">
        <v>0</v>
      </c>
      <c r="AD806" s="14">
        <v>0</v>
      </c>
      <c r="AE806" s="14"/>
      <c r="AF806" s="14">
        <v>0</v>
      </c>
      <c r="AG806" s="14">
        <v>4.9137353255916102E-2</v>
      </c>
      <c r="AH806" s="14">
        <v>0</v>
      </c>
      <c r="AI806" s="14">
        <v>0</v>
      </c>
      <c r="AJ806" s="14"/>
      <c r="AK806" s="14">
        <v>0</v>
      </c>
      <c r="AL806" s="14">
        <v>0</v>
      </c>
      <c r="AM806" s="14">
        <v>0</v>
      </c>
      <c r="AN806" s="14">
        <v>0.13771988388592901</v>
      </c>
      <c r="AO806" s="14"/>
      <c r="AP806" s="14">
        <v>0</v>
      </c>
      <c r="AQ806" s="14">
        <v>0</v>
      </c>
      <c r="AR806" s="14">
        <v>0</v>
      </c>
      <c r="AS806" s="14"/>
      <c r="AT806" s="14">
        <v>0</v>
      </c>
      <c r="AU806" s="14">
        <v>1.5006347284018199E-2</v>
      </c>
      <c r="AV806" s="14"/>
      <c r="AW806" s="14" t="s">
        <v>80</v>
      </c>
      <c r="AX806" s="14">
        <v>1.4162247141473299E-2</v>
      </c>
      <c r="AY806" s="14"/>
      <c r="AZ806" s="14">
        <v>0</v>
      </c>
      <c r="BA806" s="14">
        <v>2.46119058681082E-2</v>
      </c>
    </row>
    <row r="807" spans="2:53" x14ac:dyDescent="0.35">
      <c r="B807" t="s">
        <v>493</v>
      </c>
      <c r="C807" s="14">
        <v>1.3832151382576E-2</v>
      </c>
      <c r="D807" s="14">
        <v>3.2451341688472503E-2</v>
      </c>
      <c r="E807" s="14">
        <v>0</v>
      </c>
      <c r="F807" s="14"/>
      <c r="G807" s="14">
        <v>0</v>
      </c>
      <c r="H807" s="14">
        <v>0</v>
      </c>
      <c r="I807" s="14">
        <v>8.7972095382385998E-2</v>
      </c>
      <c r="J807" s="14">
        <v>0</v>
      </c>
      <c r="K807" s="14">
        <v>0</v>
      </c>
      <c r="L807" s="14">
        <v>0</v>
      </c>
      <c r="M807" s="14"/>
      <c r="N807" s="14">
        <v>0</v>
      </c>
      <c r="O807" s="14">
        <v>3.6798520709626699E-2</v>
      </c>
      <c r="P807" s="14">
        <v>0</v>
      </c>
      <c r="Q807" s="14">
        <v>0</v>
      </c>
      <c r="R807" s="14"/>
      <c r="S807" s="14">
        <v>0</v>
      </c>
      <c r="T807" s="14">
        <v>0</v>
      </c>
      <c r="U807" s="14">
        <v>0</v>
      </c>
      <c r="V807" s="14">
        <v>0.11729512555133501</v>
      </c>
      <c r="W807" s="14">
        <v>0</v>
      </c>
      <c r="X807" s="14">
        <v>0</v>
      </c>
      <c r="Y807" s="14">
        <v>0</v>
      </c>
      <c r="Z807" s="14">
        <v>0</v>
      </c>
      <c r="AA807" s="14">
        <v>0</v>
      </c>
      <c r="AB807" s="14">
        <v>0</v>
      </c>
      <c r="AC807" s="14">
        <v>0</v>
      </c>
      <c r="AD807" s="14">
        <v>0</v>
      </c>
      <c r="AE807" s="14"/>
      <c r="AF807" s="14">
        <v>0</v>
      </c>
      <c r="AG807" s="14">
        <v>0</v>
      </c>
      <c r="AH807" s="14">
        <v>0</v>
      </c>
      <c r="AI807" s="14">
        <v>0</v>
      </c>
      <c r="AJ807" s="14"/>
      <c r="AK807" s="14">
        <v>0</v>
      </c>
      <c r="AL807" s="14">
        <v>0</v>
      </c>
      <c r="AM807" s="14">
        <v>0.138744588571344</v>
      </c>
      <c r="AN807" s="14">
        <v>0</v>
      </c>
      <c r="AO807" s="14"/>
      <c r="AP807" s="14">
        <v>0</v>
      </c>
      <c r="AQ807" s="14">
        <v>0</v>
      </c>
      <c r="AR807" s="14">
        <v>9.3364779016020805E-2</v>
      </c>
      <c r="AS807" s="14"/>
      <c r="AT807" s="14">
        <v>0</v>
      </c>
      <c r="AU807" s="14">
        <v>1.4656577113683501E-2</v>
      </c>
      <c r="AV807" s="14"/>
      <c r="AW807" s="14" t="s">
        <v>80</v>
      </c>
      <c r="AX807" s="14">
        <v>1.3832151382576E-2</v>
      </c>
      <c r="AY807" s="14"/>
      <c r="AZ807" s="14">
        <v>0</v>
      </c>
      <c r="BA807" s="14">
        <v>2.4038247912256599E-2</v>
      </c>
    </row>
    <row r="808" spans="2:53" x14ac:dyDescent="0.35">
      <c r="B808" t="s">
        <v>123</v>
      </c>
      <c r="C808" s="14">
        <v>4.8246053311136503E-2</v>
      </c>
      <c r="D808" s="14">
        <v>3.33142966307136E-2</v>
      </c>
      <c r="E808" s="14">
        <v>5.9338819184311602E-2</v>
      </c>
      <c r="F808" s="14"/>
      <c r="G808" s="14">
        <v>0</v>
      </c>
      <c r="H808" s="14">
        <v>0</v>
      </c>
      <c r="I808" s="14">
        <v>9.2035288323541103E-2</v>
      </c>
      <c r="J808" s="14">
        <v>4.9602994532464001E-2</v>
      </c>
      <c r="K808" s="14">
        <v>0</v>
      </c>
      <c r="L808" s="14">
        <v>7.15459253248691E-2</v>
      </c>
      <c r="M808" s="14"/>
      <c r="N808" s="14">
        <v>0</v>
      </c>
      <c r="O808" s="14">
        <v>3.77770770238273E-2</v>
      </c>
      <c r="P808" s="14">
        <v>9.8816040568464797E-2</v>
      </c>
      <c r="Q808" s="14">
        <v>3.9191514422985303E-2</v>
      </c>
      <c r="R808" s="14"/>
      <c r="S808" s="14">
        <v>0</v>
      </c>
      <c r="T808" s="14">
        <v>0</v>
      </c>
      <c r="U808" s="14">
        <v>0</v>
      </c>
      <c r="V808" s="14">
        <v>0</v>
      </c>
      <c r="W808" s="14">
        <v>0</v>
      </c>
      <c r="X808" s="14">
        <v>0.33927004992357601</v>
      </c>
      <c r="Y808" s="14">
        <v>0</v>
      </c>
      <c r="Z808" s="14">
        <v>0</v>
      </c>
      <c r="AA808" s="14">
        <v>0.23440819174315</v>
      </c>
      <c r="AB808" s="14">
        <v>0.220525265067436</v>
      </c>
      <c r="AC808" s="14">
        <v>0</v>
      </c>
      <c r="AD808" s="14">
        <v>0</v>
      </c>
      <c r="AE808" s="14"/>
      <c r="AF808" s="14">
        <v>0</v>
      </c>
      <c r="AG808" s="14">
        <v>4.9268270301215403E-2</v>
      </c>
      <c r="AH808" s="14">
        <v>0</v>
      </c>
      <c r="AI808" s="14">
        <v>8.6744881320218001E-2</v>
      </c>
      <c r="AJ808" s="14"/>
      <c r="AK808" s="14">
        <v>0.19797547656102199</v>
      </c>
      <c r="AL808" s="14">
        <v>7.5810890619335602E-2</v>
      </c>
      <c r="AM808" s="14">
        <v>0</v>
      </c>
      <c r="AN808" s="14">
        <v>0</v>
      </c>
      <c r="AO808" s="14"/>
      <c r="AP808" s="14">
        <v>0.193618693939929</v>
      </c>
      <c r="AQ808" s="14">
        <v>6.5163148680233707E-2</v>
      </c>
      <c r="AR808" s="14">
        <v>0</v>
      </c>
      <c r="AS808" s="14"/>
      <c r="AT808" s="14">
        <v>0.257264696325683</v>
      </c>
      <c r="AU808" s="14">
        <v>3.5788096279272E-2</v>
      </c>
      <c r="AV808" s="14"/>
      <c r="AW808" s="14" t="s">
        <v>80</v>
      </c>
      <c r="AX808" s="14">
        <v>4.8246053311136503E-2</v>
      </c>
      <c r="AY808" s="14"/>
      <c r="AZ808" s="14">
        <v>3.4083352982807097E-2</v>
      </c>
      <c r="BA808" s="14">
        <v>5.8696046423122698E-2</v>
      </c>
    </row>
    <row r="809" spans="2:53" x14ac:dyDescent="0.35">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row>
    <row r="810" spans="2:53" x14ac:dyDescent="0.35">
      <c r="B810" s="6" t="s">
        <v>500</v>
      </c>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row>
    <row r="811" spans="2:53" x14ac:dyDescent="0.35">
      <c r="B811" s="33" t="s">
        <v>584</v>
      </c>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row>
    <row r="812" spans="2:53" x14ac:dyDescent="0.35">
      <c r="B812" t="s">
        <v>496</v>
      </c>
      <c r="C812" s="14">
        <v>0.59104709048559401</v>
      </c>
      <c r="D812" s="14">
        <v>0.56890503046184704</v>
      </c>
      <c r="E812" s="14">
        <v>0.61467033389865899</v>
      </c>
      <c r="F812" s="14"/>
      <c r="G812" s="14">
        <v>0.55997294187812496</v>
      </c>
      <c r="H812" s="14">
        <v>0.51211027703827605</v>
      </c>
      <c r="I812" s="14">
        <v>0.52112592298867799</v>
      </c>
      <c r="J812" s="14">
        <v>0.63247335672390903</v>
      </c>
      <c r="K812" s="14">
        <v>0.63161301888650101</v>
      </c>
      <c r="L812" s="14">
        <v>0.70018926951188298</v>
      </c>
      <c r="M812" s="14"/>
      <c r="N812" s="14">
        <v>0.50112345273148295</v>
      </c>
      <c r="O812" s="14">
        <v>0.60810535064694005</v>
      </c>
      <c r="P812" s="14">
        <v>0.636391339588673</v>
      </c>
      <c r="Q812" s="14">
        <v>0.64936699550895605</v>
      </c>
      <c r="R812" s="14"/>
      <c r="S812" s="14">
        <v>0.49173126754915503</v>
      </c>
      <c r="T812" s="14">
        <v>0.70753482155768399</v>
      </c>
      <c r="U812" s="14">
        <v>0.53612330933035901</v>
      </c>
      <c r="V812" s="14">
        <v>0.544592402890134</v>
      </c>
      <c r="W812" s="14">
        <v>0.51073350084415703</v>
      </c>
      <c r="X812" s="14">
        <v>0.55179613897813595</v>
      </c>
      <c r="Y812" s="14">
        <v>0.53808956427292698</v>
      </c>
      <c r="Z812" s="14">
        <v>0.63397492875834904</v>
      </c>
      <c r="AA812" s="14">
        <v>0.63484948722595402</v>
      </c>
      <c r="AB812" s="14">
        <v>0.668708973282235</v>
      </c>
      <c r="AC812" s="14">
        <v>0.68822304606353701</v>
      </c>
      <c r="AD812" s="14">
        <v>0.71205177837718403</v>
      </c>
      <c r="AE812" s="14"/>
      <c r="AF812" s="14">
        <v>0.62501441216742704</v>
      </c>
      <c r="AG812" s="14">
        <v>0.562798980834191</v>
      </c>
      <c r="AH812" s="14">
        <v>0.56792038116353205</v>
      </c>
      <c r="AI812" s="14">
        <v>0.56012692936251296</v>
      </c>
      <c r="AJ812" s="14"/>
      <c r="AK812" s="14">
        <v>0.59970386711828605</v>
      </c>
      <c r="AL812" s="14">
        <v>0.57773568997513502</v>
      </c>
      <c r="AM812" s="14">
        <v>0.56082407587769401</v>
      </c>
      <c r="AN812" s="14">
        <v>0.59003346938531898</v>
      </c>
      <c r="AO812" s="14"/>
      <c r="AP812" s="14">
        <v>0.62322245617247296</v>
      </c>
      <c r="AQ812" s="14">
        <v>0.54537152173248604</v>
      </c>
      <c r="AR812" s="14">
        <v>0.59193842295696797</v>
      </c>
      <c r="AS812" s="14"/>
      <c r="AT812" s="14">
        <v>0.50686632797893505</v>
      </c>
      <c r="AU812" s="14">
        <v>0.65693059720308999</v>
      </c>
      <c r="AV812" s="14"/>
      <c r="AW812" s="14">
        <v>0.59104709048559401</v>
      </c>
      <c r="AX812" s="14" t="s">
        <v>80</v>
      </c>
      <c r="AY812" s="14"/>
      <c r="AZ812" s="14">
        <v>0.63816782247512005</v>
      </c>
      <c r="BA812" s="14">
        <v>0.54936686374933197</v>
      </c>
    </row>
    <row r="813" spans="2:53" x14ac:dyDescent="0.35">
      <c r="B813" t="s">
        <v>497</v>
      </c>
      <c r="C813" s="14">
        <v>0.28247379098320002</v>
      </c>
      <c r="D813" s="14">
        <v>0.29748907626971199</v>
      </c>
      <c r="E813" s="14">
        <v>0.26599765783828899</v>
      </c>
      <c r="F813" s="14"/>
      <c r="G813" s="14">
        <v>0.30774994687337098</v>
      </c>
      <c r="H813" s="14">
        <v>0.32013532318368298</v>
      </c>
      <c r="I813" s="14">
        <v>0.308794547996254</v>
      </c>
      <c r="J813" s="14">
        <v>0.27501440953862599</v>
      </c>
      <c r="K813" s="14">
        <v>0.25831102435008901</v>
      </c>
      <c r="L813" s="14">
        <v>0.22169437461632799</v>
      </c>
      <c r="M813" s="14"/>
      <c r="N813" s="14">
        <v>0.33116563950518502</v>
      </c>
      <c r="O813" s="14">
        <v>0.270023903664875</v>
      </c>
      <c r="P813" s="14">
        <v>0.28841925054501899</v>
      </c>
      <c r="Q813" s="14">
        <v>0.226517264332635</v>
      </c>
      <c r="R813" s="14"/>
      <c r="S813" s="14">
        <v>0.29924148392822097</v>
      </c>
      <c r="T813" s="14">
        <v>0.237018934059567</v>
      </c>
      <c r="U813" s="14">
        <v>0.362406401028188</v>
      </c>
      <c r="V813" s="14">
        <v>0.34452774425719901</v>
      </c>
      <c r="W813" s="14">
        <v>0.32528837114842801</v>
      </c>
      <c r="X813" s="14">
        <v>0.304272737898867</v>
      </c>
      <c r="Y813" s="14">
        <v>0.31095320577415603</v>
      </c>
      <c r="Z813" s="14">
        <v>0.19537662217339399</v>
      </c>
      <c r="AA813" s="14">
        <v>0.24575279000141201</v>
      </c>
      <c r="AB813" s="14">
        <v>0.255374763226283</v>
      </c>
      <c r="AC813" s="14">
        <v>0.22300667502222801</v>
      </c>
      <c r="AD813" s="14">
        <v>0.18686408037757099</v>
      </c>
      <c r="AE813" s="14"/>
      <c r="AF813" s="14">
        <v>0.286672967763764</v>
      </c>
      <c r="AG813" s="14">
        <v>0.28871419021170802</v>
      </c>
      <c r="AH813" s="14">
        <v>0.30469874761504001</v>
      </c>
      <c r="AI813" s="14">
        <v>0.246813676834329</v>
      </c>
      <c r="AJ813" s="14"/>
      <c r="AK813" s="14">
        <v>0.272237602975402</v>
      </c>
      <c r="AL813" s="14">
        <v>0.29042669854094899</v>
      </c>
      <c r="AM813" s="14">
        <v>0.34361970397352698</v>
      </c>
      <c r="AN813" s="14">
        <v>0.31542270355928798</v>
      </c>
      <c r="AO813" s="14"/>
      <c r="AP813" s="14">
        <v>0.25684451860972002</v>
      </c>
      <c r="AQ813" s="14">
        <v>0.29319881950066001</v>
      </c>
      <c r="AR813" s="14">
        <v>0.30573201052066001</v>
      </c>
      <c r="AS813" s="14"/>
      <c r="AT813" s="14">
        <v>0.33595046267295597</v>
      </c>
      <c r="AU813" s="14">
        <v>0.244268087717432</v>
      </c>
      <c r="AV813" s="14"/>
      <c r="AW813" s="14">
        <v>0.28247379098320002</v>
      </c>
      <c r="AX813" s="14" t="s">
        <v>80</v>
      </c>
      <c r="AY813" s="14"/>
      <c r="AZ813" s="14">
        <v>0.25612480809322802</v>
      </c>
      <c r="BA813" s="14">
        <v>0.305780550762909</v>
      </c>
    </row>
    <row r="814" spans="2:53" x14ac:dyDescent="0.35">
      <c r="B814" t="s">
        <v>498</v>
      </c>
      <c r="C814" s="14">
        <v>7.9187476555475506E-2</v>
      </c>
      <c r="D814" s="14">
        <v>8.7130248356950601E-2</v>
      </c>
      <c r="E814" s="14">
        <v>7.0950308080967098E-2</v>
      </c>
      <c r="F814" s="14"/>
      <c r="G814" s="14">
        <v>9.3856113039315306E-2</v>
      </c>
      <c r="H814" s="14">
        <v>0.110293117265835</v>
      </c>
      <c r="I814" s="14">
        <v>0.11002619554392599</v>
      </c>
      <c r="J814" s="14">
        <v>4.3237441790914398E-2</v>
      </c>
      <c r="K814" s="14">
        <v>6.6761815525926999E-2</v>
      </c>
      <c r="L814" s="14">
        <v>4.5577170080830398E-2</v>
      </c>
      <c r="M814" s="14"/>
      <c r="N814" s="14">
        <v>0.114067443324587</v>
      </c>
      <c r="O814" s="14">
        <v>7.6282970308006195E-2</v>
      </c>
      <c r="P814" s="14">
        <v>3.7374347424306599E-2</v>
      </c>
      <c r="Q814" s="14">
        <v>7.6149344964729498E-2</v>
      </c>
      <c r="R814" s="14"/>
      <c r="S814" s="14">
        <v>0.14279132198373601</v>
      </c>
      <c r="T814" s="14">
        <v>3.62204788541865E-2</v>
      </c>
      <c r="U814" s="14">
        <v>5.0567818719507898E-2</v>
      </c>
      <c r="V814" s="14">
        <v>9.5943758384871097E-2</v>
      </c>
      <c r="W814" s="14">
        <v>9.9745155591671894E-2</v>
      </c>
      <c r="X814" s="14">
        <v>7.2901307742563703E-2</v>
      </c>
      <c r="Y814" s="14">
        <v>0.114681850413012</v>
      </c>
      <c r="Z814" s="14">
        <v>0.10712189544209599</v>
      </c>
      <c r="AA814" s="14">
        <v>6.93470777863225E-2</v>
      </c>
      <c r="AB814" s="14">
        <v>2.86517067574199E-2</v>
      </c>
      <c r="AC814" s="14">
        <v>4.54752621058781E-2</v>
      </c>
      <c r="AD814" s="14">
        <v>5.0410320151803703E-2</v>
      </c>
      <c r="AE814" s="14"/>
      <c r="AF814" s="14">
        <v>6.5155552993685598E-2</v>
      </c>
      <c r="AG814" s="14">
        <v>0.10730101409796899</v>
      </c>
      <c r="AH814" s="14">
        <v>8.2351330612642604E-2</v>
      </c>
      <c r="AI814" s="14">
        <v>8.3799487092404798E-2</v>
      </c>
      <c r="AJ814" s="14"/>
      <c r="AK814" s="14">
        <v>9.7669044310031899E-2</v>
      </c>
      <c r="AL814" s="14">
        <v>9.4925311669353502E-2</v>
      </c>
      <c r="AM814" s="14">
        <v>4.4546041965069401E-2</v>
      </c>
      <c r="AN814" s="14">
        <v>6.3971535790093598E-2</v>
      </c>
      <c r="AO814" s="14"/>
      <c r="AP814" s="14">
        <v>7.4582297782483403E-2</v>
      </c>
      <c r="AQ814" s="14">
        <v>0.124742215416163</v>
      </c>
      <c r="AR814" s="14">
        <v>6.1176479536167401E-2</v>
      </c>
      <c r="AS814" s="14"/>
      <c r="AT814" s="14">
        <v>0.101377304734207</v>
      </c>
      <c r="AU814" s="14">
        <v>5.96082139158099E-2</v>
      </c>
      <c r="AV814" s="14"/>
      <c r="AW814" s="14">
        <v>7.9187476555475506E-2</v>
      </c>
      <c r="AX814" s="14" t="s">
        <v>80</v>
      </c>
      <c r="AY814" s="14"/>
      <c r="AZ814" s="14">
        <v>7.0395744659000406E-2</v>
      </c>
      <c r="BA814" s="14">
        <v>8.6964125248687005E-2</v>
      </c>
    </row>
    <row r="815" spans="2:53" x14ac:dyDescent="0.35">
      <c r="B815" t="s">
        <v>499</v>
      </c>
      <c r="C815" s="14">
        <v>2.3246878308397299E-2</v>
      </c>
      <c r="D815" s="14">
        <v>2.8765060828532599E-2</v>
      </c>
      <c r="E815" s="14">
        <v>1.7384422049402399E-2</v>
      </c>
      <c r="F815" s="14"/>
      <c r="G815" s="14">
        <v>3.3546925387223502E-2</v>
      </c>
      <c r="H815" s="14">
        <v>3.8994660227020701E-2</v>
      </c>
      <c r="I815" s="14">
        <v>3.3995212256708797E-2</v>
      </c>
      <c r="J815" s="14">
        <v>2.0954421256154401E-2</v>
      </c>
      <c r="K815" s="14">
        <v>9.7149184981317107E-3</v>
      </c>
      <c r="L815" s="14">
        <v>0</v>
      </c>
      <c r="M815" s="14"/>
      <c r="N815" s="14">
        <v>3.3219809999826398E-2</v>
      </c>
      <c r="O815" s="14">
        <v>2.1354188803854399E-2</v>
      </c>
      <c r="P815" s="14">
        <v>1.43288896401217E-2</v>
      </c>
      <c r="Q815" s="14">
        <v>2.0538865122818901E-2</v>
      </c>
      <c r="R815" s="14"/>
      <c r="S815" s="14">
        <v>2.63991513130389E-2</v>
      </c>
      <c r="T815" s="14">
        <v>9.6161851713279598E-3</v>
      </c>
      <c r="U815" s="14">
        <v>9.4121964204101401E-3</v>
      </c>
      <c r="V815" s="14">
        <v>6.9568062122062502E-3</v>
      </c>
      <c r="W815" s="14">
        <v>2.76920586275454E-2</v>
      </c>
      <c r="X815" s="14">
        <v>4.1859917825848802E-2</v>
      </c>
      <c r="Y815" s="14">
        <v>1.8782115163294099E-2</v>
      </c>
      <c r="Z815" s="14">
        <v>3.0269079964461199E-2</v>
      </c>
      <c r="AA815" s="14">
        <v>3.1657047002574497E-2</v>
      </c>
      <c r="AB815" s="14">
        <v>3.7927275644090999E-2</v>
      </c>
      <c r="AC815" s="14">
        <v>1.4679665831936899E-2</v>
      </c>
      <c r="AD815" s="14">
        <v>2.53052381813412E-2</v>
      </c>
      <c r="AE815" s="14"/>
      <c r="AF815" s="14">
        <v>1.1579671159115399E-2</v>
      </c>
      <c r="AG815" s="14">
        <v>3.0977009291103801E-2</v>
      </c>
      <c r="AH815" s="14">
        <v>1.8799304360883399E-2</v>
      </c>
      <c r="AI815" s="14">
        <v>4.12521429185609E-2</v>
      </c>
      <c r="AJ815" s="14"/>
      <c r="AK815" s="14">
        <v>2.0277275539589201E-2</v>
      </c>
      <c r="AL815" s="14">
        <v>2.3242358168962401E-2</v>
      </c>
      <c r="AM815" s="14">
        <v>2.3996072301954399E-2</v>
      </c>
      <c r="AN815" s="14">
        <v>1.60091306162061E-2</v>
      </c>
      <c r="AO815" s="14"/>
      <c r="AP815" s="14">
        <v>2.628055559314E-2</v>
      </c>
      <c r="AQ815" s="14">
        <v>3.1397728172078802E-2</v>
      </c>
      <c r="AR815" s="14">
        <v>2.13159438907486E-2</v>
      </c>
      <c r="AS815" s="14"/>
      <c r="AT815" s="14">
        <v>3.1795309108255197E-2</v>
      </c>
      <c r="AU815" s="14">
        <v>1.5827410590847701E-2</v>
      </c>
      <c r="AV815" s="14"/>
      <c r="AW815" s="14">
        <v>2.3246878308397299E-2</v>
      </c>
      <c r="AX815" s="14" t="s">
        <v>80</v>
      </c>
      <c r="AY815" s="14"/>
      <c r="AZ815" s="14">
        <v>1.8422042618883201E-2</v>
      </c>
      <c r="BA815" s="14">
        <v>2.7514644045756001E-2</v>
      </c>
    </row>
    <row r="816" spans="2:53" x14ac:dyDescent="0.35">
      <c r="B816" t="s">
        <v>109</v>
      </c>
      <c r="C816" s="14">
        <v>2.4044763667333199E-2</v>
      </c>
      <c r="D816" s="14">
        <v>1.7710584082956699E-2</v>
      </c>
      <c r="E816" s="14">
        <v>3.0997278132682701E-2</v>
      </c>
      <c r="F816" s="14"/>
      <c r="G816" s="14">
        <v>4.8740728219657404E-3</v>
      </c>
      <c r="H816" s="14">
        <v>1.8466622285185801E-2</v>
      </c>
      <c r="I816" s="14">
        <v>2.60581212144337E-2</v>
      </c>
      <c r="J816" s="14">
        <v>2.83203706903957E-2</v>
      </c>
      <c r="K816" s="14">
        <v>3.3599222739350502E-2</v>
      </c>
      <c r="L816" s="14">
        <v>3.2539185790958401E-2</v>
      </c>
      <c r="M816" s="14"/>
      <c r="N816" s="14">
        <v>2.0423654438917999E-2</v>
      </c>
      <c r="O816" s="14">
        <v>2.4233586576324601E-2</v>
      </c>
      <c r="P816" s="14">
        <v>2.3486172801879701E-2</v>
      </c>
      <c r="Q816" s="14">
        <v>2.7427530070861E-2</v>
      </c>
      <c r="R816" s="14"/>
      <c r="S816" s="14">
        <v>3.9836775225849601E-2</v>
      </c>
      <c r="T816" s="14">
        <v>9.6095803572342504E-3</v>
      </c>
      <c r="U816" s="14">
        <v>4.1490274501535397E-2</v>
      </c>
      <c r="V816" s="14">
        <v>7.9792882555893892E-3</v>
      </c>
      <c r="W816" s="14">
        <v>3.6540913788198001E-2</v>
      </c>
      <c r="X816" s="14">
        <v>2.9169897554584601E-2</v>
      </c>
      <c r="Y816" s="14">
        <v>1.7493264376610598E-2</v>
      </c>
      <c r="Z816" s="14">
        <v>3.3257473661700197E-2</v>
      </c>
      <c r="AA816" s="14">
        <v>1.8393597983736899E-2</v>
      </c>
      <c r="AB816" s="14">
        <v>9.3372810899714099E-3</v>
      </c>
      <c r="AC816" s="14">
        <v>2.8615350976419599E-2</v>
      </c>
      <c r="AD816" s="14">
        <v>2.5368582912099601E-2</v>
      </c>
      <c r="AE816" s="14"/>
      <c r="AF816" s="14">
        <v>1.15773959160081E-2</v>
      </c>
      <c r="AG816" s="14">
        <v>1.02088055650283E-2</v>
      </c>
      <c r="AH816" s="14">
        <v>2.6230236247902699E-2</v>
      </c>
      <c r="AI816" s="14">
        <v>6.80077637921922E-2</v>
      </c>
      <c r="AJ816" s="14"/>
      <c r="AK816" s="14">
        <v>1.01122100566915E-2</v>
      </c>
      <c r="AL816" s="14">
        <v>1.3669941645600101E-2</v>
      </c>
      <c r="AM816" s="14">
        <v>2.7014105881755599E-2</v>
      </c>
      <c r="AN816" s="14">
        <v>1.4563160649093E-2</v>
      </c>
      <c r="AO816" s="14"/>
      <c r="AP816" s="14">
        <v>1.90701718421835E-2</v>
      </c>
      <c r="AQ816" s="14">
        <v>5.2897151786116302E-3</v>
      </c>
      <c r="AR816" s="14">
        <v>1.9837143095455999E-2</v>
      </c>
      <c r="AS816" s="14"/>
      <c r="AT816" s="14">
        <v>2.4010595505646701E-2</v>
      </c>
      <c r="AU816" s="14">
        <v>2.3365690572820098E-2</v>
      </c>
      <c r="AV816" s="14"/>
      <c r="AW816" s="14">
        <v>2.4044763667333199E-2</v>
      </c>
      <c r="AX816" s="14" t="s">
        <v>80</v>
      </c>
      <c r="AY816" s="14"/>
      <c r="AZ816" s="14">
        <v>1.6889582153768901E-2</v>
      </c>
      <c r="BA816" s="14">
        <v>3.0373816193316E-2</v>
      </c>
    </row>
    <row r="817" spans="2:53" x14ac:dyDescent="0.35">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row>
    <row r="818" spans="2:53" x14ac:dyDescent="0.35">
      <c r="B818" s="6" t="s">
        <v>512</v>
      </c>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row>
    <row r="819" spans="2:53" x14ac:dyDescent="0.35">
      <c r="B819" s="33" t="s">
        <v>584</v>
      </c>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row>
    <row r="820" spans="2:53" x14ac:dyDescent="0.35">
      <c r="B820" t="s">
        <v>509</v>
      </c>
      <c r="C820" s="14">
        <v>0.86045115279579099</v>
      </c>
      <c r="D820" s="14">
        <v>0.84752309657612002</v>
      </c>
      <c r="E820" s="14">
        <v>0.87381149485116905</v>
      </c>
      <c r="F820" s="14"/>
      <c r="G820" s="14">
        <v>0.86029732730457398</v>
      </c>
      <c r="H820" s="14">
        <v>0.730794482087747</v>
      </c>
      <c r="I820" s="14">
        <v>0.81354625438204398</v>
      </c>
      <c r="J820" s="14">
        <v>0.92641368872617003</v>
      </c>
      <c r="K820" s="14">
        <v>0.92251190778588799</v>
      </c>
      <c r="L820" s="14">
        <v>0.93836538205439302</v>
      </c>
      <c r="M820" s="14"/>
      <c r="N820" s="14">
        <v>0.82474526303111495</v>
      </c>
      <c r="O820" s="14">
        <v>0.86877404054185703</v>
      </c>
      <c r="P820" s="14">
        <v>0.86506224846092195</v>
      </c>
      <c r="Q820" s="14">
        <v>0.89805481876147197</v>
      </c>
      <c r="R820" s="14"/>
      <c r="S820" s="14">
        <v>0.79407615515214702</v>
      </c>
      <c r="T820" s="14">
        <v>0.89817718244483502</v>
      </c>
      <c r="U820" s="14">
        <v>0.88901894350223898</v>
      </c>
      <c r="V820" s="14">
        <v>0.93680280483377498</v>
      </c>
      <c r="W820" s="14">
        <v>0.81564269221924002</v>
      </c>
      <c r="X820" s="14">
        <v>0.85430966927912599</v>
      </c>
      <c r="Y820" s="14">
        <v>0.87466858584839302</v>
      </c>
      <c r="Z820" s="14">
        <v>0.82334928518748196</v>
      </c>
      <c r="AA820" s="14">
        <v>0.84572375785951404</v>
      </c>
      <c r="AB820" s="14">
        <v>0.88449422851230997</v>
      </c>
      <c r="AC820" s="14">
        <v>0.87892535130600902</v>
      </c>
      <c r="AD820" s="14">
        <v>0.82020170359294098</v>
      </c>
      <c r="AE820" s="14"/>
      <c r="AF820" s="14">
        <v>0.90245068371071402</v>
      </c>
      <c r="AG820" s="14">
        <v>0.81204384035417998</v>
      </c>
      <c r="AH820" s="14">
        <v>0.89501360168226196</v>
      </c>
      <c r="AI820" s="14">
        <v>0.84329614835556899</v>
      </c>
      <c r="AJ820" s="14"/>
      <c r="AK820" s="14">
        <v>0.87781610997436499</v>
      </c>
      <c r="AL820" s="14">
        <v>0.84085618627972802</v>
      </c>
      <c r="AM820" s="14">
        <v>0.89874480302367599</v>
      </c>
      <c r="AN820" s="14">
        <v>0.87306090835357397</v>
      </c>
      <c r="AO820" s="14"/>
      <c r="AP820" s="14">
        <v>0.87122229856173194</v>
      </c>
      <c r="AQ820" s="14">
        <v>0.80921723465339102</v>
      </c>
      <c r="AR820" s="14">
        <v>0.894812497017754</v>
      </c>
      <c r="AS820" s="14"/>
      <c r="AT820" s="14">
        <v>0.81174767165433803</v>
      </c>
      <c r="AU820" s="14">
        <v>0.89913328489005395</v>
      </c>
      <c r="AV820" s="14"/>
      <c r="AW820" s="14">
        <v>0.86045115279579099</v>
      </c>
      <c r="AX820" s="14" t="s">
        <v>80</v>
      </c>
      <c r="AY820" s="14"/>
      <c r="AZ820" s="14">
        <v>0.90832509523999305</v>
      </c>
      <c r="BA820" s="14">
        <v>0.81810468041338702</v>
      </c>
    </row>
    <row r="821" spans="2:53" x14ac:dyDescent="0.35">
      <c r="B821" t="s">
        <v>510</v>
      </c>
      <c r="C821" s="14">
        <v>0.111354388301223</v>
      </c>
      <c r="D821" s="14">
        <v>0.12916841032429099</v>
      </c>
      <c r="E821" s="14">
        <v>9.2588681701867001E-2</v>
      </c>
      <c r="F821" s="14"/>
      <c r="G821" s="14">
        <v>0.129231283010276</v>
      </c>
      <c r="H821" s="14">
        <v>0.22518137437785099</v>
      </c>
      <c r="I821" s="14">
        <v>0.14084993513988101</v>
      </c>
      <c r="J821" s="14">
        <v>5.7886229301229601E-2</v>
      </c>
      <c r="K821" s="14">
        <v>5.7382931636238199E-2</v>
      </c>
      <c r="L821" s="14">
        <v>3.6056085519607699E-2</v>
      </c>
      <c r="M821" s="14"/>
      <c r="N821" s="14">
        <v>0.15213617403391799</v>
      </c>
      <c r="O821" s="14">
        <v>0.10621009226066</v>
      </c>
      <c r="P821" s="14">
        <v>0.10039703238603601</v>
      </c>
      <c r="Q821" s="14">
        <v>7.1144645795159694E-2</v>
      </c>
      <c r="R821" s="14"/>
      <c r="S821" s="14">
        <v>0.164298071988076</v>
      </c>
      <c r="T821" s="14">
        <v>7.7159881278450096E-2</v>
      </c>
      <c r="U821" s="14">
        <v>7.7886250349650604E-2</v>
      </c>
      <c r="V821" s="14">
        <v>6.3197195166225198E-2</v>
      </c>
      <c r="W821" s="14">
        <v>0.16556394230684901</v>
      </c>
      <c r="X821" s="14">
        <v>0.11652043316629</v>
      </c>
      <c r="Y821" s="14">
        <v>8.9200213369683604E-2</v>
      </c>
      <c r="Z821" s="14">
        <v>0.12888450439226401</v>
      </c>
      <c r="AA821" s="14">
        <v>0.12904767178552401</v>
      </c>
      <c r="AB821" s="14">
        <v>9.7464439886982696E-2</v>
      </c>
      <c r="AC821" s="14">
        <v>0.106474919682118</v>
      </c>
      <c r="AD821" s="14">
        <v>0.101376763503036</v>
      </c>
      <c r="AE821" s="14"/>
      <c r="AF821" s="14">
        <v>8.0317150340440693E-2</v>
      </c>
      <c r="AG821" s="14">
        <v>0.16979136176128001</v>
      </c>
      <c r="AH821" s="14">
        <v>7.68628769111592E-2</v>
      </c>
      <c r="AI821" s="14">
        <v>0.102749099886479</v>
      </c>
      <c r="AJ821" s="14"/>
      <c r="AK821" s="14">
        <v>9.8477629541315198E-2</v>
      </c>
      <c r="AL821" s="14">
        <v>0.14500471234753601</v>
      </c>
      <c r="AM821" s="14">
        <v>7.8388937451025806E-2</v>
      </c>
      <c r="AN821" s="14">
        <v>9.4860723591581306E-2</v>
      </c>
      <c r="AO821" s="14"/>
      <c r="AP821" s="14">
        <v>0.102903071491494</v>
      </c>
      <c r="AQ821" s="14">
        <v>0.179450168704826</v>
      </c>
      <c r="AR821" s="14">
        <v>8.4184730802225702E-2</v>
      </c>
      <c r="AS821" s="14"/>
      <c r="AT821" s="14">
        <v>0.15543098436084801</v>
      </c>
      <c r="AU821" s="14">
        <v>7.7930031386928E-2</v>
      </c>
      <c r="AV821" s="14"/>
      <c r="AW821" s="14">
        <v>0.111354388301223</v>
      </c>
      <c r="AX821" s="14" t="s">
        <v>80</v>
      </c>
      <c r="AY821" s="14"/>
      <c r="AZ821" s="14">
        <v>7.7023081008802396E-2</v>
      </c>
      <c r="BA821" s="14">
        <v>0.141721842533863</v>
      </c>
    </row>
    <row r="822" spans="2:53" x14ac:dyDescent="0.35">
      <c r="B822" t="s">
        <v>109</v>
      </c>
      <c r="C822" s="14">
        <v>2.8194458902985602E-2</v>
      </c>
      <c r="D822" s="14">
        <v>2.3308493099589499E-2</v>
      </c>
      <c r="E822" s="14">
        <v>3.35998234469638E-2</v>
      </c>
      <c r="F822" s="14"/>
      <c r="G822" s="14">
        <v>1.0471389685150699E-2</v>
      </c>
      <c r="H822" s="14">
        <v>4.4024143534402503E-2</v>
      </c>
      <c r="I822" s="14">
        <v>4.5603810478074901E-2</v>
      </c>
      <c r="J822" s="14">
        <v>1.5700081972600199E-2</v>
      </c>
      <c r="K822" s="14">
        <v>2.0105160577873302E-2</v>
      </c>
      <c r="L822" s="14">
        <v>2.5578532425999501E-2</v>
      </c>
      <c r="M822" s="14"/>
      <c r="N822" s="14">
        <v>2.3118562934967099E-2</v>
      </c>
      <c r="O822" s="14">
        <v>2.5015867197482999E-2</v>
      </c>
      <c r="P822" s="14">
        <v>3.4540719153041702E-2</v>
      </c>
      <c r="Q822" s="14">
        <v>3.08005354433688E-2</v>
      </c>
      <c r="R822" s="14"/>
      <c r="S822" s="14">
        <v>4.1625772859776797E-2</v>
      </c>
      <c r="T822" s="14">
        <v>2.4662936276715001E-2</v>
      </c>
      <c r="U822" s="14">
        <v>3.3094806148110098E-2</v>
      </c>
      <c r="V822" s="14">
        <v>0</v>
      </c>
      <c r="W822" s="14">
        <v>1.8793365473910799E-2</v>
      </c>
      <c r="X822" s="14">
        <v>2.9169897554584601E-2</v>
      </c>
      <c r="Y822" s="14">
        <v>3.6131200781923001E-2</v>
      </c>
      <c r="Z822" s="14">
        <v>4.7766210420254702E-2</v>
      </c>
      <c r="AA822" s="14">
        <v>2.5228570354961899E-2</v>
      </c>
      <c r="AB822" s="14">
        <v>1.80413316007078E-2</v>
      </c>
      <c r="AC822" s="14">
        <v>1.4599729011872601E-2</v>
      </c>
      <c r="AD822" s="14">
        <v>7.8421532904021998E-2</v>
      </c>
      <c r="AE822" s="14"/>
      <c r="AF822" s="14">
        <v>1.72321659488456E-2</v>
      </c>
      <c r="AG822" s="14">
        <v>1.8164797884540399E-2</v>
      </c>
      <c r="AH822" s="14">
        <v>2.81235214065788E-2</v>
      </c>
      <c r="AI822" s="14">
        <v>5.3954751757952397E-2</v>
      </c>
      <c r="AJ822" s="14"/>
      <c r="AK822" s="14">
        <v>2.3706260484320101E-2</v>
      </c>
      <c r="AL822" s="14">
        <v>1.41391013727363E-2</v>
      </c>
      <c r="AM822" s="14">
        <v>2.2866259525297899E-2</v>
      </c>
      <c r="AN822" s="14">
        <v>3.2078368054844403E-2</v>
      </c>
      <c r="AO822" s="14"/>
      <c r="AP822" s="14">
        <v>2.5874629946774301E-2</v>
      </c>
      <c r="AQ822" s="14">
        <v>1.13325966417827E-2</v>
      </c>
      <c r="AR822" s="14">
        <v>2.1002772180019801E-2</v>
      </c>
      <c r="AS822" s="14"/>
      <c r="AT822" s="14">
        <v>3.2821343984813102E-2</v>
      </c>
      <c r="AU822" s="14">
        <v>2.2936683723017999E-2</v>
      </c>
      <c r="AV822" s="14"/>
      <c r="AW822" s="14">
        <v>2.8194458902985602E-2</v>
      </c>
      <c r="AX822" s="14" t="s">
        <v>80</v>
      </c>
      <c r="AY822" s="14"/>
      <c r="AZ822" s="14">
        <v>1.46518237512046E-2</v>
      </c>
      <c r="BA822" s="14">
        <v>4.0173477052749901E-2</v>
      </c>
    </row>
    <row r="823" spans="2:53" x14ac:dyDescent="0.35">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row>
    <row r="824" spans="2:53" x14ac:dyDescent="0.35">
      <c r="B824" s="6" t="s">
        <v>513</v>
      </c>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row>
    <row r="825" spans="2:53" x14ac:dyDescent="0.35">
      <c r="B825" s="33" t="s">
        <v>584</v>
      </c>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row>
    <row r="826" spans="2:53" x14ac:dyDescent="0.35">
      <c r="B826" t="s">
        <v>509</v>
      </c>
      <c r="C826" s="14">
        <v>0.83166948498578597</v>
      </c>
      <c r="D826" s="14">
        <v>0.79558370354723995</v>
      </c>
      <c r="E826" s="14">
        <v>0.86993487936571001</v>
      </c>
      <c r="F826" s="14"/>
      <c r="G826" s="14">
        <v>0.78077674087896298</v>
      </c>
      <c r="H826" s="14">
        <v>0.730527785421898</v>
      </c>
      <c r="I826" s="14">
        <v>0.79516603042866396</v>
      </c>
      <c r="J826" s="14">
        <v>0.88711805497939999</v>
      </c>
      <c r="K826" s="14">
        <v>0.90794295623146304</v>
      </c>
      <c r="L826" s="14">
        <v>0.90942488795801901</v>
      </c>
      <c r="M826" s="14"/>
      <c r="N826" s="14">
        <v>0.78960062913681806</v>
      </c>
      <c r="O826" s="14">
        <v>0.864020392218248</v>
      </c>
      <c r="P826" s="14">
        <v>0.84810312038831404</v>
      </c>
      <c r="Q826" s="14">
        <v>0.84580773038948198</v>
      </c>
      <c r="R826" s="14"/>
      <c r="S826" s="14">
        <v>0.72129297609221799</v>
      </c>
      <c r="T826" s="14">
        <v>0.85357085706346902</v>
      </c>
      <c r="U826" s="14">
        <v>0.87791333158725704</v>
      </c>
      <c r="V826" s="14">
        <v>0.88406736569950195</v>
      </c>
      <c r="W826" s="14">
        <v>0.75891623067981495</v>
      </c>
      <c r="X826" s="14">
        <v>0.81214825791717604</v>
      </c>
      <c r="Y826" s="14">
        <v>0.84821003752477298</v>
      </c>
      <c r="Z826" s="14">
        <v>0.84750958026305001</v>
      </c>
      <c r="AA826" s="14">
        <v>0.87340035359754398</v>
      </c>
      <c r="AB826" s="14">
        <v>0.86636605491691798</v>
      </c>
      <c r="AC826" s="14">
        <v>0.91016810145565896</v>
      </c>
      <c r="AD826" s="14">
        <v>0.82128077917772002</v>
      </c>
      <c r="AE826" s="14"/>
      <c r="AF826" s="14">
        <v>0.855693878751976</v>
      </c>
      <c r="AG826" s="14">
        <v>0.81868131316981496</v>
      </c>
      <c r="AH826" s="14">
        <v>0.82999849229821299</v>
      </c>
      <c r="AI826" s="14">
        <v>0.83499585392546305</v>
      </c>
      <c r="AJ826" s="14"/>
      <c r="AK826" s="14">
        <v>0.81516483254028804</v>
      </c>
      <c r="AL826" s="14">
        <v>0.83809943112715402</v>
      </c>
      <c r="AM826" s="14">
        <v>0.83954875921619698</v>
      </c>
      <c r="AN826" s="14">
        <v>0.81663562224024</v>
      </c>
      <c r="AO826" s="14"/>
      <c r="AP826" s="14">
        <v>0.84736762995222004</v>
      </c>
      <c r="AQ826" s="14">
        <v>0.79278720425017402</v>
      </c>
      <c r="AR826" s="14">
        <v>0.84714511686165495</v>
      </c>
      <c r="AS826" s="14"/>
      <c r="AT826" s="14">
        <v>0.76228772100289099</v>
      </c>
      <c r="AU826" s="14">
        <v>0.88868519208534602</v>
      </c>
      <c r="AV826" s="14"/>
      <c r="AW826" s="14">
        <v>0.83166948498578597</v>
      </c>
      <c r="AX826" s="14" t="s">
        <v>80</v>
      </c>
      <c r="AY826" s="14"/>
      <c r="AZ826" s="14">
        <v>0.87074582605926498</v>
      </c>
      <c r="BA826" s="14">
        <v>0.79710485308812995</v>
      </c>
    </row>
    <row r="827" spans="2:53" x14ac:dyDescent="0.35">
      <c r="B827" t="s">
        <v>510</v>
      </c>
      <c r="C827" s="14">
        <v>0.13832644302623601</v>
      </c>
      <c r="D827" s="14">
        <v>0.17099864141267301</v>
      </c>
      <c r="E827" s="14">
        <v>0.103618876154736</v>
      </c>
      <c r="F827" s="14"/>
      <c r="G827" s="14">
        <v>0.185453048714465</v>
      </c>
      <c r="H827" s="14">
        <v>0.237182699348718</v>
      </c>
      <c r="I827" s="14">
        <v>0.15983655006288999</v>
      </c>
      <c r="J827" s="14">
        <v>8.7538174757708906E-2</v>
      </c>
      <c r="K827" s="14">
        <v>8.2251704061212502E-2</v>
      </c>
      <c r="L827" s="14">
        <v>6.2180023924923701E-2</v>
      </c>
      <c r="M827" s="14"/>
      <c r="N827" s="14">
        <v>0.193786751592156</v>
      </c>
      <c r="O827" s="14">
        <v>9.8431528296330298E-2</v>
      </c>
      <c r="P827" s="14">
        <v>0.11753284922770101</v>
      </c>
      <c r="Q827" s="14">
        <v>0.12009270337068199</v>
      </c>
      <c r="R827" s="14"/>
      <c r="S827" s="14">
        <v>0.233213223744901</v>
      </c>
      <c r="T827" s="14">
        <v>0.11141447303907399</v>
      </c>
      <c r="U827" s="14">
        <v>9.7336379448858701E-2</v>
      </c>
      <c r="V827" s="14">
        <v>0.101080444979333</v>
      </c>
      <c r="W827" s="14">
        <v>0.22289967865329699</v>
      </c>
      <c r="X827" s="14">
        <v>0.14378164376727101</v>
      </c>
      <c r="Y827" s="14">
        <v>0.124202863333133</v>
      </c>
      <c r="Z827" s="14">
        <v>0.12130057075311999</v>
      </c>
      <c r="AA827" s="14">
        <v>0.10789077698362</v>
      </c>
      <c r="AB827" s="14">
        <v>0.10562478951083799</v>
      </c>
      <c r="AC827" s="14">
        <v>6.1216547567921602E-2</v>
      </c>
      <c r="AD827" s="14">
        <v>0.15335063791018</v>
      </c>
      <c r="AE827" s="14"/>
      <c r="AF827" s="14">
        <v>0.129452616445387</v>
      </c>
      <c r="AG827" s="14">
        <v>0.17304054698667401</v>
      </c>
      <c r="AH827" s="14">
        <v>0.122766296700727</v>
      </c>
      <c r="AI827" s="14">
        <v>0.116166048993216</v>
      </c>
      <c r="AJ827" s="14"/>
      <c r="AK827" s="14">
        <v>0.162255148614383</v>
      </c>
      <c r="AL827" s="14">
        <v>0.15607761126037401</v>
      </c>
      <c r="AM827" s="14">
        <v>0.119843756934292</v>
      </c>
      <c r="AN827" s="14">
        <v>0.15091377947158599</v>
      </c>
      <c r="AO827" s="14"/>
      <c r="AP827" s="14">
        <v>0.13155192458071199</v>
      </c>
      <c r="AQ827" s="14">
        <v>0.204285795601998</v>
      </c>
      <c r="AR827" s="14">
        <v>0.11679262357959699</v>
      </c>
      <c r="AS827" s="14"/>
      <c r="AT827" s="14">
        <v>0.20394542812921401</v>
      </c>
      <c r="AU827" s="14">
        <v>8.7385754321662304E-2</v>
      </c>
      <c r="AV827" s="14"/>
      <c r="AW827" s="14">
        <v>0.13832644302623601</v>
      </c>
      <c r="AX827" s="14" t="s">
        <v>80</v>
      </c>
      <c r="AY827" s="14"/>
      <c r="AZ827" s="14">
        <v>0.10881816880888399</v>
      </c>
      <c r="BA827" s="14">
        <v>0.16442772600818201</v>
      </c>
    </row>
    <row r="828" spans="2:53" x14ac:dyDescent="0.35">
      <c r="B828" t="s">
        <v>109</v>
      </c>
      <c r="C828" s="14">
        <v>3.0004071987977499E-2</v>
      </c>
      <c r="D828" s="14">
        <v>3.3417655040086897E-2</v>
      </c>
      <c r="E828" s="14">
        <v>2.6446244479554099E-2</v>
      </c>
      <c r="F828" s="14"/>
      <c r="G828" s="14">
        <v>3.3770210406571702E-2</v>
      </c>
      <c r="H828" s="14">
        <v>3.2289515229384398E-2</v>
      </c>
      <c r="I828" s="14">
        <v>4.4997419508445803E-2</v>
      </c>
      <c r="J828" s="14">
        <v>2.5343770262890801E-2</v>
      </c>
      <c r="K828" s="14">
        <v>9.8053397073246101E-3</v>
      </c>
      <c r="L828" s="14">
        <v>2.83950881170573E-2</v>
      </c>
      <c r="M828" s="14"/>
      <c r="N828" s="14">
        <v>1.6612619271025902E-2</v>
      </c>
      <c r="O828" s="14">
        <v>3.7548079485421597E-2</v>
      </c>
      <c r="P828" s="14">
        <v>3.4364030383985798E-2</v>
      </c>
      <c r="Q828" s="14">
        <v>3.4099566239836003E-2</v>
      </c>
      <c r="R828" s="14"/>
      <c r="S828" s="14">
        <v>4.5493800162880703E-2</v>
      </c>
      <c r="T828" s="14">
        <v>3.5014669897456802E-2</v>
      </c>
      <c r="U828" s="14">
        <v>2.4750288963884801E-2</v>
      </c>
      <c r="V828" s="14">
        <v>1.4852189321165899E-2</v>
      </c>
      <c r="W828" s="14">
        <v>1.8184090666887798E-2</v>
      </c>
      <c r="X828" s="14">
        <v>4.40700983155526E-2</v>
      </c>
      <c r="Y828" s="14">
        <v>2.7587099142093799E-2</v>
      </c>
      <c r="Z828" s="14">
        <v>3.1189848983830301E-2</v>
      </c>
      <c r="AA828" s="14">
        <v>1.8708869418835799E-2</v>
      </c>
      <c r="AB828" s="14">
        <v>2.8009155572243701E-2</v>
      </c>
      <c r="AC828" s="14">
        <v>2.8615350976419599E-2</v>
      </c>
      <c r="AD828" s="14">
        <v>2.5368582912099601E-2</v>
      </c>
      <c r="AE828" s="14"/>
      <c r="AF828" s="14">
        <v>1.4853504802637099E-2</v>
      </c>
      <c r="AG828" s="14">
        <v>8.2781398435110096E-3</v>
      </c>
      <c r="AH828" s="14">
        <v>4.7235211001059901E-2</v>
      </c>
      <c r="AI828" s="14">
        <v>4.8838097081321599E-2</v>
      </c>
      <c r="AJ828" s="14"/>
      <c r="AK828" s="14">
        <v>2.25800188453287E-2</v>
      </c>
      <c r="AL828" s="14">
        <v>5.8229576124720003E-3</v>
      </c>
      <c r="AM828" s="14">
        <v>4.0607483849511697E-2</v>
      </c>
      <c r="AN828" s="14">
        <v>3.2450598288174003E-2</v>
      </c>
      <c r="AO828" s="14"/>
      <c r="AP828" s="14">
        <v>2.10804454670671E-2</v>
      </c>
      <c r="AQ828" s="14">
        <v>2.92700014782842E-3</v>
      </c>
      <c r="AR828" s="14">
        <v>3.6062259558747999E-2</v>
      </c>
      <c r="AS828" s="14"/>
      <c r="AT828" s="14">
        <v>3.3766850867895402E-2</v>
      </c>
      <c r="AU828" s="14">
        <v>2.39290535929918E-2</v>
      </c>
      <c r="AV828" s="14"/>
      <c r="AW828" s="14">
        <v>3.0004071987977499E-2</v>
      </c>
      <c r="AX828" s="14" t="s">
        <v>80</v>
      </c>
      <c r="AY828" s="14"/>
      <c r="AZ828" s="14">
        <v>2.0436005131851499E-2</v>
      </c>
      <c r="BA828" s="14">
        <v>3.8467420903688203E-2</v>
      </c>
    </row>
    <row r="829" spans="2:53" x14ac:dyDescent="0.35">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row>
    <row r="830" spans="2:53" x14ac:dyDescent="0.35">
      <c r="B830" s="6" t="s">
        <v>514</v>
      </c>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row>
    <row r="831" spans="2:53" x14ac:dyDescent="0.35">
      <c r="B831" s="33" t="s">
        <v>584</v>
      </c>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row>
    <row r="832" spans="2:53" x14ac:dyDescent="0.35">
      <c r="B832" t="s">
        <v>509</v>
      </c>
      <c r="C832" s="14">
        <v>0.76365705002022999</v>
      </c>
      <c r="D832" s="14">
        <v>0.74553010687299004</v>
      </c>
      <c r="E832" s="14">
        <v>0.78221118975816195</v>
      </c>
      <c r="F832" s="14"/>
      <c r="G832" s="14">
        <v>0.73781504183673696</v>
      </c>
      <c r="H832" s="14">
        <v>0.73404123934518195</v>
      </c>
      <c r="I832" s="14">
        <v>0.71597912051940504</v>
      </c>
      <c r="J832" s="14">
        <v>0.782203642082131</v>
      </c>
      <c r="K832" s="14">
        <v>0.81069036248173298</v>
      </c>
      <c r="L832" s="14">
        <v>0.81162501955955102</v>
      </c>
      <c r="M832" s="14"/>
      <c r="N832" s="14">
        <v>0.71473730779529498</v>
      </c>
      <c r="O832" s="14">
        <v>0.76519470433159997</v>
      </c>
      <c r="P832" s="14">
        <v>0.79497676689022201</v>
      </c>
      <c r="Q832" s="14">
        <v>0.80497847730641903</v>
      </c>
      <c r="R832" s="14"/>
      <c r="S832" s="14">
        <v>0.69054968828720598</v>
      </c>
      <c r="T832" s="14">
        <v>0.78659042498543497</v>
      </c>
      <c r="U832" s="14">
        <v>0.83637724044080997</v>
      </c>
      <c r="V832" s="14">
        <v>0.81450809732263796</v>
      </c>
      <c r="W832" s="14">
        <v>0.76825523212299995</v>
      </c>
      <c r="X832" s="14">
        <v>0.73325863335911101</v>
      </c>
      <c r="Y832" s="14">
        <v>0.753084306725883</v>
      </c>
      <c r="Z832" s="14">
        <v>0.71510061692083005</v>
      </c>
      <c r="AA832" s="14">
        <v>0.72788529531909796</v>
      </c>
      <c r="AB832" s="14">
        <v>0.83881229886349795</v>
      </c>
      <c r="AC832" s="14">
        <v>0.79229740342411004</v>
      </c>
      <c r="AD832" s="14">
        <v>0.73936045223404601</v>
      </c>
      <c r="AE832" s="14"/>
      <c r="AF832" s="14">
        <v>0.77111478116418497</v>
      </c>
      <c r="AG832" s="14">
        <v>0.76053035677676095</v>
      </c>
      <c r="AH832" s="14">
        <v>0.74002187895122196</v>
      </c>
      <c r="AI832" s="14">
        <v>0.77305160154580499</v>
      </c>
      <c r="AJ832" s="14"/>
      <c r="AK832" s="14">
        <v>0.75618281730347803</v>
      </c>
      <c r="AL832" s="14">
        <v>0.76875914062637496</v>
      </c>
      <c r="AM832" s="14">
        <v>0.69507496273290603</v>
      </c>
      <c r="AN832" s="14">
        <v>0.79388536580039104</v>
      </c>
      <c r="AO832" s="14"/>
      <c r="AP832" s="14">
        <v>0.75711484182344202</v>
      </c>
      <c r="AQ832" s="14">
        <v>0.74294843462743498</v>
      </c>
      <c r="AR832" s="14">
        <v>0.77257175565290104</v>
      </c>
      <c r="AS832" s="14"/>
      <c r="AT832" s="14">
        <v>0.68286441063807202</v>
      </c>
      <c r="AU832" s="14">
        <v>0.83034293739563803</v>
      </c>
      <c r="AV832" s="14"/>
      <c r="AW832" s="14">
        <v>0.76365705002022999</v>
      </c>
      <c r="AX832" s="14" t="s">
        <v>80</v>
      </c>
      <c r="AY832" s="14"/>
      <c r="AZ832" s="14">
        <v>0.79866971716547996</v>
      </c>
      <c r="BA832" s="14">
        <v>0.73268690495585098</v>
      </c>
    </row>
    <row r="833" spans="2:53" x14ac:dyDescent="0.35">
      <c r="B833" t="s">
        <v>510</v>
      </c>
      <c r="C833" s="14">
        <v>0.19372187901163701</v>
      </c>
      <c r="D833" s="14">
        <v>0.21716335621547</v>
      </c>
      <c r="E833" s="14">
        <v>0.16923566558965</v>
      </c>
      <c r="F833" s="14"/>
      <c r="G833" s="14">
        <v>0.24254961721784399</v>
      </c>
      <c r="H833" s="14">
        <v>0.22308587313481301</v>
      </c>
      <c r="I833" s="14">
        <v>0.22547398156186299</v>
      </c>
      <c r="J833" s="14">
        <v>0.181617776730712</v>
      </c>
      <c r="K833" s="14">
        <v>0.16004600713474301</v>
      </c>
      <c r="L833" s="14">
        <v>0.128284477450887</v>
      </c>
      <c r="M833" s="14"/>
      <c r="N833" s="14">
        <v>0.24354129572379399</v>
      </c>
      <c r="O833" s="14">
        <v>0.19286182030319901</v>
      </c>
      <c r="P833" s="14">
        <v>0.16326146112100401</v>
      </c>
      <c r="Q833" s="14">
        <v>0.15433681090870399</v>
      </c>
      <c r="R833" s="14"/>
      <c r="S833" s="14">
        <v>0.25631716384912601</v>
      </c>
      <c r="T833" s="14">
        <v>0.16829370992265899</v>
      </c>
      <c r="U833" s="14">
        <v>0.138872470595305</v>
      </c>
      <c r="V833" s="14">
        <v>0.172078865741635</v>
      </c>
      <c r="W833" s="14">
        <v>0.18557570320648201</v>
      </c>
      <c r="X833" s="14">
        <v>0.23116959063933501</v>
      </c>
      <c r="Y833" s="14">
        <v>0.19188691487930001</v>
      </c>
      <c r="Z833" s="14">
        <v>0.23853053381546699</v>
      </c>
      <c r="AA833" s="14">
        <v>0.207632450640754</v>
      </c>
      <c r="AB833" s="14">
        <v>0.13296758510474599</v>
      </c>
      <c r="AC833" s="14">
        <v>0.16326100144578601</v>
      </c>
      <c r="AD833" s="14">
        <v>0.20642595566122399</v>
      </c>
      <c r="AE833" s="14"/>
      <c r="AF833" s="14">
        <v>0.20281475445448999</v>
      </c>
      <c r="AG833" s="14">
        <v>0.213568751821062</v>
      </c>
      <c r="AH833" s="14">
        <v>0.20546349621243401</v>
      </c>
      <c r="AI833" s="14">
        <v>0.14645592672163901</v>
      </c>
      <c r="AJ833" s="14"/>
      <c r="AK833" s="14">
        <v>0.197842567273641</v>
      </c>
      <c r="AL833" s="14">
        <v>0.21160880706122301</v>
      </c>
      <c r="AM833" s="14">
        <v>0.24339862665864501</v>
      </c>
      <c r="AN833" s="14">
        <v>0.16649816588777799</v>
      </c>
      <c r="AO833" s="14"/>
      <c r="AP833" s="14">
        <v>0.207649750833198</v>
      </c>
      <c r="AQ833" s="14">
        <v>0.23239414033275799</v>
      </c>
      <c r="AR833" s="14">
        <v>0.192754612591057</v>
      </c>
      <c r="AS833" s="14"/>
      <c r="AT833" s="14">
        <v>0.26790471994381398</v>
      </c>
      <c r="AU833" s="14">
        <v>0.13615688450097099</v>
      </c>
      <c r="AV833" s="14"/>
      <c r="AW833" s="14">
        <v>0.19372187901163701</v>
      </c>
      <c r="AX833" s="14" t="s">
        <v>80</v>
      </c>
      <c r="AY833" s="14"/>
      <c r="AZ833" s="14">
        <v>0.17126588833301201</v>
      </c>
      <c r="BA833" s="14">
        <v>0.213585126961191</v>
      </c>
    </row>
    <row r="834" spans="2:53" x14ac:dyDescent="0.35">
      <c r="B834" t="s">
        <v>109</v>
      </c>
      <c r="C834" s="14">
        <v>4.2621070968133702E-2</v>
      </c>
      <c r="D834" s="14">
        <v>3.7306536911540601E-2</v>
      </c>
      <c r="E834" s="14">
        <v>4.8553144652188303E-2</v>
      </c>
      <c r="F834" s="14"/>
      <c r="G834" s="14">
        <v>1.9635340945419501E-2</v>
      </c>
      <c r="H834" s="14">
        <v>4.28728875200051E-2</v>
      </c>
      <c r="I834" s="14">
        <v>5.8546897918731799E-2</v>
      </c>
      <c r="J834" s="14">
        <v>3.6178581187156597E-2</v>
      </c>
      <c r="K834" s="14">
        <v>2.9263630383523701E-2</v>
      </c>
      <c r="L834" s="14">
        <v>6.00905029895627E-2</v>
      </c>
      <c r="M834" s="14"/>
      <c r="N834" s="14">
        <v>4.1721396480910701E-2</v>
      </c>
      <c r="O834" s="14">
        <v>4.1943475365200898E-2</v>
      </c>
      <c r="P834" s="14">
        <v>4.1761771988773698E-2</v>
      </c>
      <c r="Q834" s="14">
        <v>4.0684711784876197E-2</v>
      </c>
      <c r="R834" s="14"/>
      <c r="S834" s="14">
        <v>5.3133147863668399E-2</v>
      </c>
      <c r="T834" s="14">
        <v>4.5115865091906002E-2</v>
      </c>
      <c r="U834" s="14">
        <v>2.4750288963884801E-2</v>
      </c>
      <c r="V834" s="14">
        <v>1.34130369357272E-2</v>
      </c>
      <c r="W834" s="14">
        <v>4.6169064670517998E-2</v>
      </c>
      <c r="X834" s="14">
        <v>3.55717760015547E-2</v>
      </c>
      <c r="Y834" s="14">
        <v>5.5028778394816902E-2</v>
      </c>
      <c r="Z834" s="14">
        <v>4.6368849263703098E-2</v>
      </c>
      <c r="AA834" s="14">
        <v>6.4482254040147999E-2</v>
      </c>
      <c r="AB834" s="14">
        <v>2.8220116031756198E-2</v>
      </c>
      <c r="AC834" s="14">
        <v>4.4441595130104601E-2</v>
      </c>
      <c r="AD834" s="14">
        <v>5.4213592104730098E-2</v>
      </c>
      <c r="AE834" s="14"/>
      <c r="AF834" s="14">
        <v>2.6070464381325299E-2</v>
      </c>
      <c r="AG834" s="14">
        <v>2.5900891402176399E-2</v>
      </c>
      <c r="AH834" s="14">
        <v>5.4514624836344103E-2</v>
      </c>
      <c r="AI834" s="14">
        <v>8.0492471732555998E-2</v>
      </c>
      <c r="AJ834" s="14"/>
      <c r="AK834" s="14">
        <v>4.5974615422880498E-2</v>
      </c>
      <c r="AL834" s="14">
        <v>1.9632052312401602E-2</v>
      </c>
      <c r="AM834" s="14">
        <v>6.1526410608448698E-2</v>
      </c>
      <c r="AN834" s="14">
        <v>3.9616468311831299E-2</v>
      </c>
      <c r="AO834" s="14"/>
      <c r="AP834" s="14">
        <v>3.5235407343359199E-2</v>
      </c>
      <c r="AQ834" s="14">
        <v>2.46574250398067E-2</v>
      </c>
      <c r="AR834" s="14">
        <v>3.4673631756042302E-2</v>
      </c>
      <c r="AS834" s="14"/>
      <c r="AT834" s="14">
        <v>4.9230869418113603E-2</v>
      </c>
      <c r="AU834" s="14">
        <v>3.3500178103390697E-2</v>
      </c>
      <c r="AV834" s="14"/>
      <c r="AW834" s="14">
        <v>4.2621070968133702E-2</v>
      </c>
      <c r="AX834" s="14" t="s">
        <v>80</v>
      </c>
      <c r="AY834" s="14"/>
      <c r="AZ834" s="14">
        <v>3.0064394501508E-2</v>
      </c>
      <c r="BA834" s="14">
        <v>5.3727968082957399E-2</v>
      </c>
    </row>
    <row r="835" spans="2:53" x14ac:dyDescent="0.35">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row>
    <row r="836" spans="2:53" x14ac:dyDescent="0.35">
      <c r="B836" s="6" t="s">
        <v>515</v>
      </c>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row>
    <row r="837" spans="2:53" x14ac:dyDescent="0.35">
      <c r="B837" s="33" t="s">
        <v>584</v>
      </c>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row>
    <row r="838" spans="2:53" x14ac:dyDescent="0.35">
      <c r="B838" t="s">
        <v>509</v>
      </c>
      <c r="C838" s="14">
        <v>0.77939176897178997</v>
      </c>
      <c r="D838" s="14">
        <v>0.76021732688298504</v>
      </c>
      <c r="E838" s="14">
        <v>0.80063575906783802</v>
      </c>
      <c r="F838" s="14"/>
      <c r="G838" s="14">
        <v>0.74895870563788902</v>
      </c>
      <c r="H838" s="14">
        <v>0.71097125272296302</v>
      </c>
      <c r="I838" s="14">
        <v>0.74810423939275505</v>
      </c>
      <c r="J838" s="14">
        <v>0.78821078033986103</v>
      </c>
      <c r="K838" s="14">
        <v>0.82259753356896403</v>
      </c>
      <c r="L838" s="14">
        <v>0.86606210195556099</v>
      </c>
      <c r="M838" s="14"/>
      <c r="N838" s="14">
        <v>0.72209810813967201</v>
      </c>
      <c r="O838" s="14">
        <v>0.79426690168951197</v>
      </c>
      <c r="P838" s="14">
        <v>0.81867433540909595</v>
      </c>
      <c r="Q838" s="14">
        <v>0.80311011816501798</v>
      </c>
      <c r="R838" s="14"/>
      <c r="S838" s="14">
        <v>0.67791417421956202</v>
      </c>
      <c r="T838" s="14">
        <v>0.81122877705054797</v>
      </c>
      <c r="U838" s="14">
        <v>0.80549090663415202</v>
      </c>
      <c r="V838" s="14">
        <v>0.80666846246461299</v>
      </c>
      <c r="W838" s="14">
        <v>0.72448215631242296</v>
      </c>
      <c r="X838" s="14">
        <v>0.76667331670467398</v>
      </c>
      <c r="Y838" s="14">
        <v>0.80929056025252299</v>
      </c>
      <c r="Z838" s="14">
        <v>0.73402682007764297</v>
      </c>
      <c r="AA838" s="14">
        <v>0.76919365797881301</v>
      </c>
      <c r="AB838" s="14">
        <v>0.86827615771488698</v>
      </c>
      <c r="AC838" s="14">
        <v>0.83926176306967304</v>
      </c>
      <c r="AD838" s="14">
        <v>0.845533980652867</v>
      </c>
      <c r="AE838" s="14"/>
      <c r="AF838" s="14">
        <v>0.792713649004538</v>
      </c>
      <c r="AG838" s="14">
        <v>0.75183353036651801</v>
      </c>
      <c r="AH838" s="14">
        <v>0.82168602228765997</v>
      </c>
      <c r="AI838" s="14">
        <v>0.791703620560956</v>
      </c>
      <c r="AJ838" s="14"/>
      <c r="AK838" s="14">
        <v>0.760146546944236</v>
      </c>
      <c r="AL838" s="14">
        <v>0.78244487096868698</v>
      </c>
      <c r="AM838" s="14">
        <v>0.746572210200391</v>
      </c>
      <c r="AN838" s="14">
        <v>0.83179474577478296</v>
      </c>
      <c r="AO838" s="14"/>
      <c r="AP838" s="14">
        <v>0.76328670280123201</v>
      </c>
      <c r="AQ838" s="14">
        <v>0.74848981169251405</v>
      </c>
      <c r="AR838" s="14">
        <v>0.80168409836811505</v>
      </c>
      <c r="AS838" s="14"/>
      <c r="AT838" s="14">
        <v>0.68876184470589297</v>
      </c>
      <c r="AU838" s="14">
        <v>0.84875184213010002</v>
      </c>
      <c r="AV838" s="14"/>
      <c r="AW838" s="14">
        <v>0.77939176897178997</v>
      </c>
      <c r="AX838" s="14" t="s">
        <v>80</v>
      </c>
      <c r="AY838" s="14"/>
      <c r="AZ838" s="14">
        <v>0.82341761947093395</v>
      </c>
      <c r="BA838" s="14">
        <v>0.74044909228610001</v>
      </c>
    </row>
    <row r="839" spans="2:53" x14ac:dyDescent="0.35">
      <c r="B839" t="s">
        <v>510</v>
      </c>
      <c r="C839" s="14">
        <v>0.169899226150764</v>
      </c>
      <c r="D839" s="14">
        <v>0.19437287569884801</v>
      </c>
      <c r="E839" s="14">
        <v>0.14270415135100301</v>
      </c>
      <c r="F839" s="14"/>
      <c r="G839" s="14">
        <v>0.202667005617159</v>
      </c>
      <c r="H839" s="14">
        <v>0.23608905721911</v>
      </c>
      <c r="I839" s="14">
        <v>0.191355713668275</v>
      </c>
      <c r="J839" s="14">
        <v>0.14957374935856901</v>
      </c>
      <c r="K839" s="14">
        <v>0.13792519353618099</v>
      </c>
      <c r="L839" s="14">
        <v>9.5287762796151407E-2</v>
      </c>
      <c r="M839" s="14"/>
      <c r="N839" s="14">
        <v>0.22816329219880099</v>
      </c>
      <c r="O839" s="14">
        <v>0.15211188843303999</v>
      </c>
      <c r="P839" s="14">
        <v>0.13679847910742299</v>
      </c>
      <c r="Q839" s="14">
        <v>0.14350636856805499</v>
      </c>
      <c r="R839" s="14"/>
      <c r="S839" s="14">
        <v>0.25271870208804098</v>
      </c>
      <c r="T839" s="14">
        <v>0.138157024119337</v>
      </c>
      <c r="U839" s="14">
        <v>0.13686478319307499</v>
      </c>
      <c r="V839" s="14">
        <v>0.12876257034753699</v>
      </c>
      <c r="W839" s="14">
        <v>0.20319975479135699</v>
      </c>
      <c r="X839" s="14">
        <v>0.20515943858577601</v>
      </c>
      <c r="Y839" s="14">
        <v>0.16196519919458199</v>
      </c>
      <c r="Z839" s="14">
        <v>0.18741387827174499</v>
      </c>
      <c r="AA839" s="14">
        <v>0.199341915012714</v>
      </c>
      <c r="AB839" s="14">
        <v>9.4377405622897703E-2</v>
      </c>
      <c r="AC839" s="14">
        <v>0.117184652789939</v>
      </c>
      <c r="AD839" s="14">
        <v>0.104560567525775</v>
      </c>
      <c r="AE839" s="14"/>
      <c r="AF839" s="14">
        <v>0.169472817272283</v>
      </c>
      <c r="AG839" s="14">
        <v>0.21880547349760601</v>
      </c>
      <c r="AH839" s="14">
        <v>0.131764883477373</v>
      </c>
      <c r="AI839" s="14">
        <v>0.13998237658266199</v>
      </c>
      <c r="AJ839" s="14"/>
      <c r="AK839" s="14">
        <v>0.199299177781188</v>
      </c>
      <c r="AL839" s="14">
        <v>0.18836048537389999</v>
      </c>
      <c r="AM839" s="14">
        <v>0.16900875649761901</v>
      </c>
      <c r="AN839" s="14">
        <v>0.12717534322089699</v>
      </c>
      <c r="AO839" s="14"/>
      <c r="AP839" s="14">
        <v>0.19278465968439201</v>
      </c>
      <c r="AQ839" s="14">
        <v>0.21598178668218199</v>
      </c>
      <c r="AR839" s="14">
        <v>0.157154448726535</v>
      </c>
      <c r="AS839" s="14"/>
      <c r="AT839" s="14">
        <v>0.25488600501152597</v>
      </c>
      <c r="AU839" s="14">
        <v>0.107638062951988</v>
      </c>
      <c r="AV839" s="14"/>
      <c r="AW839" s="14">
        <v>0.169899226150764</v>
      </c>
      <c r="AX839" s="14" t="s">
        <v>80</v>
      </c>
      <c r="AY839" s="14"/>
      <c r="AZ839" s="14">
        <v>0.14058910124884999</v>
      </c>
      <c r="BA839" s="14">
        <v>0.19582523790821099</v>
      </c>
    </row>
    <row r="840" spans="2:53" x14ac:dyDescent="0.35">
      <c r="B840" t="s">
        <v>109</v>
      </c>
      <c r="C840" s="14">
        <v>5.0709004877445903E-2</v>
      </c>
      <c r="D840" s="14">
        <v>4.5409797418167398E-2</v>
      </c>
      <c r="E840" s="14">
        <v>5.6660089581158903E-2</v>
      </c>
      <c r="F840" s="14"/>
      <c r="G840" s="14">
        <v>4.8374288744951602E-2</v>
      </c>
      <c r="H840" s="14">
        <v>5.29396900579268E-2</v>
      </c>
      <c r="I840" s="14">
        <v>6.0540046938969798E-2</v>
      </c>
      <c r="J840" s="14">
        <v>6.2215470301570402E-2</v>
      </c>
      <c r="K840" s="14">
        <v>3.9477272894855399E-2</v>
      </c>
      <c r="L840" s="14">
        <v>3.8650135248287198E-2</v>
      </c>
      <c r="M840" s="14"/>
      <c r="N840" s="14">
        <v>4.9738599661526502E-2</v>
      </c>
      <c r="O840" s="14">
        <v>5.36212098774482E-2</v>
      </c>
      <c r="P840" s="14">
        <v>4.45271854834818E-2</v>
      </c>
      <c r="Q840" s="14">
        <v>5.3383513266927203E-2</v>
      </c>
      <c r="R840" s="14"/>
      <c r="S840" s="14">
        <v>6.9367123692396407E-2</v>
      </c>
      <c r="T840" s="14">
        <v>5.0614198830114601E-2</v>
      </c>
      <c r="U840" s="14">
        <v>5.7644310172772599E-2</v>
      </c>
      <c r="V840" s="14">
        <v>6.4568967187849297E-2</v>
      </c>
      <c r="W840" s="14">
        <v>7.2318088896220101E-2</v>
      </c>
      <c r="X840" s="14">
        <v>2.8167244709550902E-2</v>
      </c>
      <c r="Y840" s="14">
        <v>2.87442405528954E-2</v>
      </c>
      <c r="Z840" s="14">
        <v>7.8559301650612201E-2</v>
      </c>
      <c r="AA840" s="14">
        <v>3.1464427008473003E-2</v>
      </c>
      <c r="AB840" s="14">
        <v>3.7346436662215099E-2</v>
      </c>
      <c r="AC840" s="14">
        <v>4.35535841403882E-2</v>
      </c>
      <c r="AD840" s="14">
        <v>4.9905451821357298E-2</v>
      </c>
      <c r="AE840" s="14"/>
      <c r="AF840" s="14">
        <v>3.7813533723178902E-2</v>
      </c>
      <c r="AG840" s="14">
        <v>2.9360996135876099E-2</v>
      </c>
      <c r="AH840" s="14">
        <v>4.6549094234966698E-2</v>
      </c>
      <c r="AI840" s="14">
        <v>6.8314002856382797E-2</v>
      </c>
      <c r="AJ840" s="14"/>
      <c r="AK840" s="14">
        <v>4.0554275274575502E-2</v>
      </c>
      <c r="AL840" s="14">
        <v>2.9194643657412901E-2</v>
      </c>
      <c r="AM840" s="14">
        <v>8.4419033301989604E-2</v>
      </c>
      <c r="AN840" s="14">
        <v>4.1029911004319998E-2</v>
      </c>
      <c r="AO840" s="14"/>
      <c r="AP840" s="14">
        <v>4.3928637514376E-2</v>
      </c>
      <c r="AQ840" s="14">
        <v>3.5528401625303303E-2</v>
      </c>
      <c r="AR840" s="14">
        <v>4.1161452905349699E-2</v>
      </c>
      <c r="AS840" s="14"/>
      <c r="AT840" s="14">
        <v>5.6352150282581698E-2</v>
      </c>
      <c r="AU840" s="14">
        <v>4.3610094917911797E-2</v>
      </c>
      <c r="AV840" s="14"/>
      <c r="AW840" s="14">
        <v>5.0709004877445903E-2</v>
      </c>
      <c r="AX840" s="14" t="s">
        <v>80</v>
      </c>
      <c r="AY840" s="14"/>
      <c r="AZ840" s="14">
        <v>3.5993279280215403E-2</v>
      </c>
      <c r="BA840" s="14">
        <v>6.3725669805688695E-2</v>
      </c>
    </row>
    <row r="841" spans="2:53" x14ac:dyDescent="0.35">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row>
    <row r="842" spans="2:53" x14ac:dyDescent="0.35">
      <c r="B842" s="6" t="s">
        <v>516</v>
      </c>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row>
    <row r="843" spans="2:53" x14ac:dyDescent="0.35">
      <c r="B843" s="33" t="s">
        <v>584</v>
      </c>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row>
    <row r="844" spans="2:53" x14ac:dyDescent="0.35">
      <c r="B844" t="s">
        <v>509</v>
      </c>
      <c r="C844" s="14">
        <v>0.79095671347557805</v>
      </c>
      <c r="D844" s="14">
        <v>0.76990375742375705</v>
      </c>
      <c r="E844" s="14">
        <v>0.81279372843345898</v>
      </c>
      <c r="F844" s="14"/>
      <c r="G844" s="14">
        <v>0.76125820562324298</v>
      </c>
      <c r="H844" s="14">
        <v>0.74891422071706903</v>
      </c>
      <c r="I844" s="14">
        <v>0.75548891869462298</v>
      </c>
      <c r="J844" s="14">
        <v>0.79592278817997597</v>
      </c>
      <c r="K844" s="14">
        <v>0.80764058517051995</v>
      </c>
      <c r="L844" s="14">
        <v>0.87608238818209705</v>
      </c>
      <c r="M844" s="14"/>
      <c r="N844" s="14">
        <v>0.74646856017171503</v>
      </c>
      <c r="O844" s="14">
        <v>0.77754323892543697</v>
      </c>
      <c r="P844" s="14">
        <v>0.82431984798025504</v>
      </c>
      <c r="Q844" s="14">
        <v>0.83638611864913104</v>
      </c>
      <c r="R844" s="14"/>
      <c r="S844" s="14">
        <v>0.72032817378550595</v>
      </c>
      <c r="T844" s="14">
        <v>0.81353923312250498</v>
      </c>
      <c r="U844" s="14">
        <v>0.83475919285523903</v>
      </c>
      <c r="V844" s="14">
        <v>0.77210460020614302</v>
      </c>
      <c r="W844" s="14">
        <v>0.75889542660877396</v>
      </c>
      <c r="X844" s="14">
        <v>0.71373565838408004</v>
      </c>
      <c r="Y844" s="14">
        <v>0.83057066322371897</v>
      </c>
      <c r="Z844" s="14">
        <v>0.73233876636211304</v>
      </c>
      <c r="AA844" s="14">
        <v>0.84120005372055895</v>
      </c>
      <c r="AB844" s="14">
        <v>0.86892998026857804</v>
      </c>
      <c r="AC844" s="14">
        <v>0.86989424154200201</v>
      </c>
      <c r="AD844" s="14">
        <v>0.79051898539425702</v>
      </c>
      <c r="AE844" s="14"/>
      <c r="AF844" s="14">
        <v>0.80052313318355295</v>
      </c>
      <c r="AG844" s="14">
        <v>0.77316950900661496</v>
      </c>
      <c r="AH844" s="14">
        <v>0.82295874491620302</v>
      </c>
      <c r="AI844" s="14">
        <v>0.79679424471168003</v>
      </c>
      <c r="AJ844" s="14"/>
      <c r="AK844" s="14">
        <v>0.76579489729351502</v>
      </c>
      <c r="AL844" s="14">
        <v>0.80086137805888402</v>
      </c>
      <c r="AM844" s="14">
        <v>0.80341956446672502</v>
      </c>
      <c r="AN844" s="14">
        <v>0.79978449442968502</v>
      </c>
      <c r="AO844" s="14"/>
      <c r="AP844" s="14">
        <v>0.77687565585662799</v>
      </c>
      <c r="AQ844" s="14">
        <v>0.76130298094039595</v>
      </c>
      <c r="AR844" s="14">
        <v>0.81348379956839101</v>
      </c>
      <c r="AS844" s="14"/>
      <c r="AT844" s="14">
        <v>0.70936114219395696</v>
      </c>
      <c r="AU844" s="14">
        <v>0.85510466522193096</v>
      </c>
      <c r="AV844" s="14"/>
      <c r="AW844" s="14">
        <v>0.79095671347557805</v>
      </c>
      <c r="AX844" s="14" t="s">
        <v>80</v>
      </c>
      <c r="AY844" s="14"/>
      <c r="AZ844" s="14">
        <v>0.82120875675875205</v>
      </c>
      <c r="BA844" s="14">
        <v>0.76419753614450103</v>
      </c>
    </row>
    <row r="845" spans="2:53" x14ac:dyDescent="0.35">
      <c r="B845" t="s">
        <v>510</v>
      </c>
      <c r="C845" s="14">
        <v>0.169955653867565</v>
      </c>
      <c r="D845" s="14">
        <v>0.19861953072817701</v>
      </c>
      <c r="E845" s="14">
        <v>0.13971989692961201</v>
      </c>
      <c r="F845" s="14"/>
      <c r="G845" s="14">
        <v>0.22783440189606699</v>
      </c>
      <c r="H845" s="14">
        <v>0.20639714913280999</v>
      </c>
      <c r="I845" s="14">
        <v>0.19455300682580101</v>
      </c>
      <c r="J845" s="14">
        <v>0.153583639197725</v>
      </c>
      <c r="K845" s="14">
        <v>0.157554584015939</v>
      </c>
      <c r="L845" s="14">
        <v>8.57194140077817E-2</v>
      </c>
      <c r="M845" s="14"/>
      <c r="N845" s="14">
        <v>0.226565520911122</v>
      </c>
      <c r="O845" s="14">
        <v>0.17436207519993199</v>
      </c>
      <c r="P845" s="14">
        <v>0.13352047150979501</v>
      </c>
      <c r="Q845" s="14">
        <v>0.12252014528792</v>
      </c>
      <c r="R845" s="14"/>
      <c r="S845" s="14">
        <v>0.23890603979001701</v>
      </c>
      <c r="T845" s="14">
        <v>0.14556819752158201</v>
      </c>
      <c r="U845" s="14">
        <v>0.132038578106317</v>
      </c>
      <c r="V845" s="14">
        <v>0.19839079556104</v>
      </c>
      <c r="W845" s="14">
        <v>0.20525617822538</v>
      </c>
      <c r="X845" s="14">
        <v>0.25261999976051103</v>
      </c>
      <c r="Y845" s="14">
        <v>0.142782318546231</v>
      </c>
      <c r="Z845" s="14">
        <v>0.204675606340913</v>
      </c>
      <c r="AA845" s="14">
        <v>0.127253670466489</v>
      </c>
      <c r="AB845" s="14">
        <v>8.3967599354237199E-2</v>
      </c>
      <c r="AC845" s="14">
        <v>8.6890678469705607E-2</v>
      </c>
      <c r="AD845" s="14">
        <v>0.12675134141834801</v>
      </c>
      <c r="AE845" s="14"/>
      <c r="AF845" s="14">
        <v>0.16823599724560001</v>
      </c>
      <c r="AG845" s="14">
        <v>0.21120581271106401</v>
      </c>
      <c r="AH845" s="14">
        <v>0.131071078128668</v>
      </c>
      <c r="AI845" s="14">
        <v>0.13929053105979899</v>
      </c>
      <c r="AJ845" s="14"/>
      <c r="AK845" s="14">
        <v>0.191629355460151</v>
      </c>
      <c r="AL845" s="14">
        <v>0.187291240205464</v>
      </c>
      <c r="AM845" s="14">
        <v>0.163151304862792</v>
      </c>
      <c r="AN845" s="14">
        <v>0.16047264019548199</v>
      </c>
      <c r="AO845" s="14"/>
      <c r="AP845" s="14">
        <v>0.17919859149932801</v>
      </c>
      <c r="AQ845" s="14">
        <v>0.21937004038241301</v>
      </c>
      <c r="AR845" s="14">
        <v>0.16242266420128701</v>
      </c>
      <c r="AS845" s="14"/>
      <c r="AT845" s="14">
        <v>0.245754088998897</v>
      </c>
      <c r="AU845" s="14">
        <v>0.11173849881997</v>
      </c>
      <c r="AV845" s="14"/>
      <c r="AW845" s="14">
        <v>0.169955653867565</v>
      </c>
      <c r="AX845" s="14" t="s">
        <v>80</v>
      </c>
      <c r="AY845" s="14"/>
      <c r="AZ845" s="14">
        <v>0.153325881535439</v>
      </c>
      <c r="BA845" s="14">
        <v>0.18466537190695201</v>
      </c>
    </row>
    <row r="846" spans="2:53" x14ac:dyDescent="0.35">
      <c r="B846" t="s">
        <v>109</v>
      </c>
      <c r="C846" s="14">
        <v>3.9087632656856199E-2</v>
      </c>
      <c r="D846" s="14">
        <v>3.1476711848066198E-2</v>
      </c>
      <c r="E846" s="14">
        <v>4.74863746369283E-2</v>
      </c>
      <c r="F846" s="14"/>
      <c r="G846" s="14">
        <v>1.0907392480690401E-2</v>
      </c>
      <c r="H846" s="14">
        <v>4.4688630150121297E-2</v>
      </c>
      <c r="I846" s="14">
        <v>4.9958074479576002E-2</v>
      </c>
      <c r="J846" s="14">
        <v>5.0493572622298998E-2</v>
      </c>
      <c r="K846" s="14">
        <v>3.4804830813540903E-2</v>
      </c>
      <c r="L846" s="14">
        <v>3.8198197810121501E-2</v>
      </c>
      <c r="M846" s="14"/>
      <c r="N846" s="14">
        <v>2.6965918917163399E-2</v>
      </c>
      <c r="O846" s="14">
        <v>4.80946858746302E-2</v>
      </c>
      <c r="P846" s="14">
        <v>4.2159680509949997E-2</v>
      </c>
      <c r="Q846" s="14">
        <v>4.1093736062948999E-2</v>
      </c>
      <c r="R846" s="14"/>
      <c r="S846" s="14">
        <v>4.0765786424477098E-2</v>
      </c>
      <c r="T846" s="14">
        <v>4.0892569355912803E-2</v>
      </c>
      <c r="U846" s="14">
        <v>3.3202229038444199E-2</v>
      </c>
      <c r="V846" s="14">
        <v>2.9504604232816398E-2</v>
      </c>
      <c r="W846" s="14">
        <v>3.5848395165846501E-2</v>
      </c>
      <c r="X846" s="14">
        <v>3.3644341855408502E-2</v>
      </c>
      <c r="Y846" s="14">
        <v>2.66470182300504E-2</v>
      </c>
      <c r="Z846" s="14">
        <v>6.29856272969746E-2</v>
      </c>
      <c r="AA846" s="14">
        <v>3.1546275812952003E-2</v>
      </c>
      <c r="AB846" s="14">
        <v>4.7102420377185303E-2</v>
      </c>
      <c r="AC846" s="14">
        <v>4.3215079988292097E-2</v>
      </c>
      <c r="AD846" s="14">
        <v>8.2729673187394798E-2</v>
      </c>
      <c r="AE846" s="14"/>
      <c r="AF846" s="14">
        <v>3.12408695708472E-2</v>
      </c>
      <c r="AG846" s="14">
        <v>1.5624678282320999E-2</v>
      </c>
      <c r="AH846" s="14">
        <v>4.5970176955128901E-2</v>
      </c>
      <c r="AI846" s="14">
        <v>6.3915224228520501E-2</v>
      </c>
      <c r="AJ846" s="14"/>
      <c r="AK846" s="14">
        <v>4.2575747246333701E-2</v>
      </c>
      <c r="AL846" s="14">
        <v>1.1847381735651899E-2</v>
      </c>
      <c r="AM846" s="14">
        <v>3.3429130670482199E-2</v>
      </c>
      <c r="AN846" s="14">
        <v>3.9742865374833701E-2</v>
      </c>
      <c r="AO846" s="14"/>
      <c r="AP846" s="14">
        <v>4.3925752644044497E-2</v>
      </c>
      <c r="AQ846" s="14">
        <v>1.9326978677190999E-2</v>
      </c>
      <c r="AR846" s="14">
        <v>2.4093536230321899E-2</v>
      </c>
      <c r="AS846" s="14"/>
      <c r="AT846" s="14">
        <v>4.4884768807146001E-2</v>
      </c>
      <c r="AU846" s="14">
        <v>3.3156835958098201E-2</v>
      </c>
      <c r="AV846" s="14"/>
      <c r="AW846" s="14">
        <v>3.9087632656856199E-2</v>
      </c>
      <c r="AX846" s="14" t="s">
        <v>80</v>
      </c>
      <c r="AY846" s="14"/>
      <c r="AZ846" s="14">
        <v>2.54653617058089E-2</v>
      </c>
      <c r="BA846" s="14">
        <v>5.1137091948546799E-2</v>
      </c>
    </row>
    <row r="847" spans="2:53" x14ac:dyDescent="0.35">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row>
    <row r="848" spans="2:53" x14ac:dyDescent="0.35">
      <c r="B848" s="6" t="s">
        <v>517</v>
      </c>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row>
    <row r="849" spans="2:53" x14ac:dyDescent="0.35">
      <c r="B849" s="33" t="s">
        <v>584</v>
      </c>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row>
    <row r="850" spans="2:53" x14ac:dyDescent="0.35">
      <c r="B850" t="s">
        <v>509</v>
      </c>
      <c r="C850" s="14">
        <v>0.73036635753097401</v>
      </c>
      <c r="D850" s="14">
        <v>0.70061352320322801</v>
      </c>
      <c r="E850" s="14">
        <v>0.76134071936248304</v>
      </c>
      <c r="F850" s="14"/>
      <c r="G850" s="14">
        <v>0.72460124778199098</v>
      </c>
      <c r="H850" s="14">
        <v>0.63531974358504495</v>
      </c>
      <c r="I850" s="14">
        <v>0.68775105926337798</v>
      </c>
      <c r="J850" s="14">
        <v>0.76105478311700003</v>
      </c>
      <c r="K850" s="14">
        <v>0.74789773646189295</v>
      </c>
      <c r="L850" s="14">
        <v>0.83504017273492603</v>
      </c>
      <c r="M850" s="14"/>
      <c r="N850" s="14">
        <v>0.67979631843588295</v>
      </c>
      <c r="O850" s="14">
        <v>0.719036104096891</v>
      </c>
      <c r="P850" s="14">
        <v>0.78884741897798105</v>
      </c>
      <c r="Q850" s="14">
        <v>0.76392926990000798</v>
      </c>
      <c r="R850" s="14"/>
      <c r="S850" s="14">
        <v>0.60418270960807197</v>
      </c>
      <c r="T850" s="14">
        <v>0.785613097766929</v>
      </c>
      <c r="U850" s="14">
        <v>0.75151458569845198</v>
      </c>
      <c r="V850" s="14">
        <v>0.75886384033725196</v>
      </c>
      <c r="W850" s="14">
        <v>0.70026616289891197</v>
      </c>
      <c r="X850" s="14">
        <v>0.68808633153916898</v>
      </c>
      <c r="Y850" s="14">
        <v>0.69813186127489202</v>
      </c>
      <c r="Z850" s="14">
        <v>0.74952828073907996</v>
      </c>
      <c r="AA850" s="14">
        <v>0.77282299420898004</v>
      </c>
      <c r="AB850" s="14">
        <v>0.83675470012168096</v>
      </c>
      <c r="AC850" s="14">
        <v>0.72013149795711395</v>
      </c>
      <c r="AD850" s="14">
        <v>0.79488896768613804</v>
      </c>
      <c r="AE850" s="14"/>
      <c r="AF850" s="14">
        <v>0.73977311564486403</v>
      </c>
      <c r="AG850" s="14">
        <v>0.73267479803517099</v>
      </c>
      <c r="AH850" s="14">
        <v>0.77449556976396206</v>
      </c>
      <c r="AI850" s="14">
        <v>0.68289681060590601</v>
      </c>
      <c r="AJ850" s="14"/>
      <c r="AK850" s="14">
        <v>0.68688094647323505</v>
      </c>
      <c r="AL850" s="14">
        <v>0.74283146347242901</v>
      </c>
      <c r="AM850" s="14">
        <v>0.73301247291289695</v>
      </c>
      <c r="AN850" s="14">
        <v>0.74069912420339301</v>
      </c>
      <c r="AO850" s="14"/>
      <c r="AP850" s="14">
        <v>0.73418361687846401</v>
      </c>
      <c r="AQ850" s="14">
        <v>0.70884557784859503</v>
      </c>
      <c r="AR850" s="14">
        <v>0.74185393623337303</v>
      </c>
      <c r="AS850" s="14"/>
      <c r="AT850" s="14">
        <v>0.64817313760224604</v>
      </c>
      <c r="AU850" s="14">
        <v>0.79258264829209502</v>
      </c>
      <c r="AV850" s="14"/>
      <c r="AW850" s="14">
        <v>0.73036635753097401</v>
      </c>
      <c r="AX850" s="14" t="s">
        <v>80</v>
      </c>
      <c r="AY850" s="14"/>
      <c r="AZ850" s="14">
        <v>0.75105325103860698</v>
      </c>
      <c r="BA850" s="14">
        <v>0.71206794883777402</v>
      </c>
    </row>
    <row r="851" spans="2:53" x14ac:dyDescent="0.35">
      <c r="B851" t="s">
        <v>510</v>
      </c>
      <c r="C851" s="14">
        <v>0.22077059121991699</v>
      </c>
      <c r="D851" s="14">
        <v>0.25870467538279102</v>
      </c>
      <c r="E851" s="14">
        <v>0.18073800618847499</v>
      </c>
      <c r="F851" s="14"/>
      <c r="G851" s="14">
        <v>0.26086764609514401</v>
      </c>
      <c r="H851" s="14">
        <v>0.30835513949621002</v>
      </c>
      <c r="I851" s="14">
        <v>0.266903876088884</v>
      </c>
      <c r="J851" s="14">
        <v>0.162636163996495</v>
      </c>
      <c r="K851" s="14">
        <v>0.20662554071533201</v>
      </c>
      <c r="L851" s="14">
        <v>0.11457924742693699</v>
      </c>
      <c r="M851" s="14"/>
      <c r="N851" s="14">
        <v>0.28886347266696499</v>
      </c>
      <c r="O851" s="14">
        <v>0.228405999716569</v>
      </c>
      <c r="P851" s="14">
        <v>0.149652747744278</v>
      </c>
      <c r="Q851" s="14">
        <v>0.180326606047611</v>
      </c>
      <c r="R851" s="14"/>
      <c r="S851" s="14">
        <v>0.32806730170880199</v>
      </c>
      <c r="T851" s="14">
        <v>0.16478512829646899</v>
      </c>
      <c r="U851" s="14">
        <v>0.18184932273524901</v>
      </c>
      <c r="V851" s="14">
        <v>0.21861615647931401</v>
      </c>
      <c r="W851" s="14">
        <v>0.25388956987893602</v>
      </c>
      <c r="X851" s="14">
        <v>0.26956610455527902</v>
      </c>
      <c r="Y851" s="14">
        <v>0.23709576150551201</v>
      </c>
      <c r="Z851" s="14">
        <v>0.185870280019585</v>
      </c>
      <c r="AA851" s="14">
        <v>0.18930047109732601</v>
      </c>
      <c r="AB851" s="14">
        <v>0.113974218170213</v>
      </c>
      <c r="AC851" s="14">
        <v>0.25002663592465402</v>
      </c>
      <c r="AD851" s="14">
        <v>0.17974244940176201</v>
      </c>
      <c r="AE851" s="14"/>
      <c r="AF851" s="14">
        <v>0.21978826352693401</v>
      </c>
      <c r="AG851" s="14">
        <v>0.24433340983107801</v>
      </c>
      <c r="AH851" s="14">
        <v>0.17918284473443999</v>
      </c>
      <c r="AI851" s="14">
        <v>0.22670926513473799</v>
      </c>
      <c r="AJ851" s="14"/>
      <c r="AK851" s="14">
        <v>0.25264018290616502</v>
      </c>
      <c r="AL851" s="14">
        <v>0.23550093130465599</v>
      </c>
      <c r="AM851" s="14">
        <v>0.215216797469099</v>
      </c>
      <c r="AN851" s="14">
        <v>0.20372994375012399</v>
      </c>
      <c r="AO851" s="14"/>
      <c r="AP851" s="14">
        <v>0.21500853458028099</v>
      </c>
      <c r="AQ851" s="14">
        <v>0.26977471303586897</v>
      </c>
      <c r="AR851" s="14">
        <v>0.21952019527806099</v>
      </c>
      <c r="AS851" s="14"/>
      <c r="AT851" s="14">
        <v>0.30049002923994</v>
      </c>
      <c r="AU851" s="14">
        <v>0.16214047087932601</v>
      </c>
      <c r="AV851" s="14"/>
      <c r="AW851" s="14">
        <v>0.22077059121991699</v>
      </c>
      <c r="AX851" s="14" t="s">
        <v>80</v>
      </c>
      <c r="AY851" s="14"/>
      <c r="AZ851" s="14">
        <v>0.20852956860941099</v>
      </c>
      <c r="BA851" s="14">
        <v>0.23159827950801501</v>
      </c>
    </row>
    <row r="852" spans="2:53" x14ac:dyDescent="0.35">
      <c r="B852" t="s">
        <v>109</v>
      </c>
      <c r="C852" s="14">
        <v>4.8863051249109397E-2</v>
      </c>
      <c r="D852" s="14">
        <v>4.0681801413981901E-2</v>
      </c>
      <c r="E852" s="14">
        <v>5.7921274449042298E-2</v>
      </c>
      <c r="F852" s="14"/>
      <c r="G852" s="14">
        <v>1.4531106122865199E-2</v>
      </c>
      <c r="H852" s="14">
        <v>5.6325116918744401E-2</v>
      </c>
      <c r="I852" s="14">
        <v>4.53450646477375E-2</v>
      </c>
      <c r="J852" s="14">
        <v>7.6309052886504997E-2</v>
      </c>
      <c r="K852" s="14">
        <v>4.5476722822774998E-2</v>
      </c>
      <c r="L852" s="14">
        <v>5.03805798381372E-2</v>
      </c>
      <c r="M852" s="14"/>
      <c r="N852" s="14">
        <v>3.1340208897152298E-2</v>
      </c>
      <c r="O852" s="14">
        <v>5.2557896186539901E-2</v>
      </c>
      <c r="P852" s="14">
        <v>6.1499833277741001E-2</v>
      </c>
      <c r="Q852" s="14">
        <v>5.5744124052381099E-2</v>
      </c>
      <c r="R852" s="14"/>
      <c r="S852" s="14">
        <v>6.77499886831259E-2</v>
      </c>
      <c r="T852" s="14">
        <v>4.9601773936601701E-2</v>
      </c>
      <c r="U852" s="14">
        <v>6.6636091566299294E-2</v>
      </c>
      <c r="V852" s="14">
        <v>2.2520003183434199E-2</v>
      </c>
      <c r="W852" s="14">
        <v>4.5844267222151999E-2</v>
      </c>
      <c r="X852" s="14">
        <v>4.23475639055522E-2</v>
      </c>
      <c r="Y852" s="14">
        <v>6.4772377219596097E-2</v>
      </c>
      <c r="Z852" s="14">
        <v>6.4601439241335296E-2</v>
      </c>
      <c r="AA852" s="14">
        <v>3.7876534693693398E-2</v>
      </c>
      <c r="AB852" s="14">
        <v>4.9271081708105999E-2</v>
      </c>
      <c r="AC852" s="14">
        <v>2.9841866118231999E-2</v>
      </c>
      <c r="AD852" s="14">
        <v>2.5368582912099601E-2</v>
      </c>
      <c r="AE852" s="14"/>
      <c r="AF852" s="14">
        <v>4.0438620828202099E-2</v>
      </c>
      <c r="AG852" s="14">
        <v>2.2991792133751299E-2</v>
      </c>
      <c r="AH852" s="14">
        <v>4.6321585501597901E-2</v>
      </c>
      <c r="AI852" s="14">
        <v>9.0393924259356301E-2</v>
      </c>
      <c r="AJ852" s="14"/>
      <c r="AK852" s="14">
        <v>6.0478870620600103E-2</v>
      </c>
      <c r="AL852" s="14">
        <v>2.1667605222915401E-2</v>
      </c>
      <c r="AM852" s="14">
        <v>5.1770729618003102E-2</v>
      </c>
      <c r="AN852" s="14">
        <v>5.5570932046483203E-2</v>
      </c>
      <c r="AO852" s="14"/>
      <c r="AP852" s="14">
        <v>5.0807848541254301E-2</v>
      </c>
      <c r="AQ852" s="14">
        <v>2.1379709115535699E-2</v>
      </c>
      <c r="AR852" s="14">
        <v>3.8625868488565702E-2</v>
      </c>
      <c r="AS852" s="14"/>
      <c r="AT852" s="14">
        <v>5.1336833157814399E-2</v>
      </c>
      <c r="AU852" s="14">
        <v>4.5276880828579197E-2</v>
      </c>
      <c r="AV852" s="14"/>
      <c r="AW852" s="14">
        <v>4.8863051249109397E-2</v>
      </c>
      <c r="AX852" s="14" t="s">
        <v>80</v>
      </c>
      <c r="AY852" s="14"/>
      <c r="AZ852" s="14">
        <v>4.0417180351982301E-2</v>
      </c>
      <c r="BA852" s="14">
        <v>5.6333771654210697E-2</v>
      </c>
    </row>
    <row r="853" spans="2:53" x14ac:dyDescent="0.35">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row>
    <row r="854" spans="2:53" x14ac:dyDescent="0.35">
      <c r="B854" s="6" t="s">
        <v>518</v>
      </c>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row>
    <row r="855" spans="2:53" x14ac:dyDescent="0.35">
      <c r="B855" s="33" t="s">
        <v>584</v>
      </c>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row>
    <row r="856" spans="2:53" x14ac:dyDescent="0.35">
      <c r="B856" t="s">
        <v>509</v>
      </c>
      <c r="C856" s="14">
        <v>0.72942630837464895</v>
      </c>
      <c r="D856" s="14">
        <v>0.70323541737224704</v>
      </c>
      <c r="E856" s="14">
        <v>0.75654635755743205</v>
      </c>
      <c r="F856" s="14"/>
      <c r="G856" s="14">
        <v>0.62889891887609595</v>
      </c>
      <c r="H856" s="14">
        <v>0.67443079780592796</v>
      </c>
      <c r="I856" s="14">
        <v>0.66848853096592098</v>
      </c>
      <c r="J856" s="14">
        <v>0.772102953251112</v>
      </c>
      <c r="K856" s="14">
        <v>0.78692217863449399</v>
      </c>
      <c r="L856" s="14">
        <v>0.84718014281669796</v>
      </c>
      <c r="M856" s="14"/>
      <c r="N856" s="14">
        <v>0.69214921180302003</v>
      </c>
      <c r="O856" s="14">
        <v>0.72851429512012</v>
      </c>
      <c r="P856" s="14">
        <v>0.76333698656346705</v>
      </c>
      <c r="Q856" s="14">
        <v>0.75591978303971896</v>
      </c>
      <c r="R856" s="14"/>
      <c r="S856" s="14">
        <v>0.60545556703358605</v>
      </c>
      <c r="T856" s="14">
        <v>0.76910257784276104</v>
      </c>
      <c r="U856" s="14">
        <v>0.72369602355092999</v>
      </c>
      <c r="V856" s="14">
        <v>0.787270158450743</v>
      </c>
      <c r="W856" s="14">
        <v>0.68886922843810505</v>
      </c>
      <c r="X856" s="14">
        <v>0.69278618086616295</v>
      </c>
      <c r="Y856" s="14">
        <v>0.76747349360939499</v>
      </c>
      <c r="Z856" s="14">
        <v>0.68449717823645695</v>
      </c>
      <c r="AA856" s="14">
        <v>0.70433658004979305</v>
      </c>
      <c r="AB856" s="14">
        <v>0.84747247262132297</v>
      </c>
      <c r="AC856" s="14">
        <v>0.79055943125057804</v>
      </c>
      <c r="AD856" s="14">
        <v>0.84523744582943405</v>
      </c>
      <c r="AE856" s="14"/>
      <c r="AF856" s="14">
        <v>0.77167724641087398</v>
      </c>
      <c r="AG856" s="14">
        <v>0.70660455790230203</v>
      </c>
      <c r="AH856" s="14">
        <v>0.77265421529219902</v>
      </c>
      <c r="AI856" s="14">
        <v>0.67078053086608702</v>
      </c>
      <c r="AJ856" s="14"/>
      <c r="AK856" s="14">
        <v>0.74322391031464896</v>
      </c>
      <c r="AL856" s="14">
        <v>0.73164676182395705</v>
      </c>
      <c r="AM856" s="14">
        <v>0.72865626010265205</v>
      </c>
      <c r="AN856" s="14">
        <v>0.76998972409400501</v>
      </c>
      <c r="AO856" s="14"/>
      <c r="AP856" s="14">
        <v>0.76628870881327105</v>
      </c>
      <c r="AQ856" s="14">
        <v>0.70030317368305295</v>
      </c>
      <c r="AR856" s="14">
        <v>0.73422501659933104</v>
      </c>
      <c r="AS856" s="14"/>
      <c r="AT856" s="14">
        <v>0.65705860713574304</v>
      </c>
      <c r="AU856" s="14">
        <v>0.78326693469032904</v>
      </c>
      <c r="AV856" s="14"/>
      <c r="AW856" s="14">
        <v>0.72942630837464895</v>
      </c>
      <c r="AX856" s="14" t="s">
        <v>80</v>
      </c>
      <c r="AY856" s="14"/>
      <c r="AZ856" s="14">
        <v>0.75615644753634503</v>
      </c>
      <c r="BA856" s="14">
        <v>0.70578240018580896</v>
      </c>
    </row>
    <row r="857" spans="2:53" x14ac:dyDescent="0.35">
      <c r="B857" t="s">
        <v>510</v>
      </c>
      <c r="C857" s="14">
        <v>0.20611488712879</v>
      </c>
      <c r="D857" s="14">
        <v>0.23554474774704801</v>
      </c>
      <c r="E857" s="14">
        <v>0.17521022279697701</v>
      </c>
      <c r="F857" s="14"/>
      <c r="G857" s="14">
        <v>0.29630758662901302</v>
      </c>
      <c r="H857" s="14">
        <v>0.26177979543975799</v>
      </c>
      <c r="I857" s="14">
        <v>0.259847355217529</v>
      </c>
      <c r="J857" s="14">
        <v>0.17873548096745401</v>
      </c>
      <c r="K857" s="14">
        <v>0.16927328548953899</v>
      </c>
      <c r="L857" s="14">
        <v>7.5007799527879504E-2</v>
      </c>
      <c r="M857" s="14"/>
      <c r="N857" s="14">
        <v>0.25114705924256803</v>
      </c>
      <c r="O857" s="14">
        <v>0.192176810325557</v>
      </c>
      <c r="P857" s="14">
        <v>0.181833764192283</v>
      </c>
      <c r="Q857" s="14">
        <v>0.177377461962718</v>
      </c>
      <c r="R857" s="14"/>
      <c r="S857" s="14">
        <v>0.300305302072503</v>
      </c>
      <c r="T857" s="14">
        <v>0.180986685317399</v>
      </c>
      <c r="U857" s="14">
        <v>0.217509424753563</v>
      </c>
      <c r="V857" s="14">
        <v>0.117722687078892</v>
      </c>
      <c r="W857" s="14">
        <v>0.24806671258035401</v>
      </c>
      <c r="X857" s="14">
        <v>0.236097427328472</v>
      </c>
      <c r="Y857" s="14">
        <v>0.21480109658171001</v>
      </c>
      <c r="Z857" s="14">
        <v>0.23461229078352</v>
      </c>
      <c r="AA857" s="14">
        <v>0.22551096898081599</v>
      </c>
      <c r="AB857" s="14">
        <v>0.10484940437566399</v>
      </c>
      <c r="AC857" s="14">
        <v>0.17822546190935701</v>
      </c>
      <c r="AD857" s="14">
        <v>0.104857102349209</v>
      </c>
      <c r="AE857" s="14"/>
      <c r="AF857" s="14">
        <v>0.177000729111535</v>
      </c>
      <c r="AG857" s="14">
        <v>0.24725420222837299</v>
      </c>
      <c r="AH857" s="14">
        <v>0.15437883461110199</v>
      </c>
      <c r="AI857" s="14">
        <v>0.23890596551752</v>
      </c>
      <c r="AJ857" s="14"/>
      <c r="AK857" s="14">
        <v>0.199245836074915</v>
      </c>
      <c r="AL857" s="14">
        <v>0.23156659480823799</v>
      </c>
      <c r="AM857" s="14">
        <v>0.18950536143671701</v>
      </c>
      <c r="AN857" s="14">
        <v>0.15829259034715401</v>
      </c>
      <c r="AO857" s="14"/>
      <c r="AP857" s="14">
        <v>0.176888495269834</v>
      </c>
      <c r="AQ857" s="14">
        <v>0.25594263077683799</v>
      </c>
      <c r="AR857" s="14">
        <v>0.21248717351040899</v>
      </c>
      <c r="AS857" s="14"/>
      <c r="AT857" s="14">
        <v>0.26409961544316701</v>
      </c>
      <c r="AU857" s="14">
        <v>0.165614127429661</v>
      </c>
      <c r="AV857" s="14"/>
      <c r="AW857" s="14">
        <v>0.20611488712879</v>
      </c>
      <c r="AX857" s="14" t="s">
        <v>80</v>
      </c>
      <c r="AY857" s="14"/>
      <c r="AZ857" s="14">
        <v>0.19368996804831201</v>
      </c>
      <c r="BA857" s="14">
        <v>0.21710523941298601</v>
      </c>
    </row>
    <row r="858" spans="2:53" x14ac:dyDescent="0.35">
      <c r="B858" t="s">
        <v>109</v>
      </c>
      <c r="C858" s="14">
        <v>6.4458804496560301E-2</v>
      </c>
      <c r="D858" s="14">
        <v>6.1219834880704697E-2</v>
      </c>
      <c r="E858" s="14">
        <v>6.8243419645591594E-2</v>
      </c>
      <c r="F858" s="14"/>
      <c r="G858" s="14">
        <v>7.4793494494890603E-2</v>
      </c>
      <c r="H858" s="14">
        <v>6.3789406754314507E-2</v>
      </c>
      <c r="I858" s="14">
        <v>7.1664113816550107E-2</v>
      </c>
      <c r="J858" s="14">
        <v>4.9161565781433797E-2</v>
      </c>
      <c r="K858" s="14">
        <v>4.3804535875966298E-2</v>
      </c>
      <c r="L858" s="14">
        <v>7.7812057655422595E-2</v>
      </c>
      <c r="M858" s="14"/>
      <c r="N858" s="14">
        <v>5.67037289544121E-2</v>
      </c>
      <c r="O858" s="14">
        <v>7.9308894554322801E-2</v>
      </c>
      <c r="P858" s="14">
        <v>5.4829249244250401E-2</v>
      </c>
      <c r="Q858" s="14">
        <v>6.6702754997563493E-2</v>
      </c>
      <c r="R858" s="14"/>
      <c r="S858" s="14">
        <v>9.4239130893910894E-2</v>
      </c>
      <c r="T858" s="14">
        <v>4.9910736839839702E-2</v>
      </c>
      <c r="U858" s="14">
        <v>5.8794551695506701E-2</v>
      </c>
      <c r="V858" s="14">
        <v>9.5007154470365701E-2</v>
      </c>
      <c r="W858" s="14">
        <v>6.3064058981540702E-2</v>
      </c>
      <c r="X858" s="14">
        <v>7.1116391805364207E-2</v>
      </c>
      <c r="Y858" s="14">
        <v>1.7725409808894699E-2</v>
      </c>
      <c r="Z858" s="14">
        <v>8.0890530980022607E-2</v>
      </c>
      <c r="AA858" s="14">
        <v>7.0152450969391503E-2</v>
      </c>
      <c r="AB858" s="14">
        <v>4.7678123003013002E-2</v>
      </c>
      <c r="AC858" s="14">
        <v>3.12151068400656E-2</v>
      </c>
      <c r="AD858" s="14">
        <v>4.9905451821357298E-2</v>
      </c>
      <c r="AE858" s="14"/>
      <c r="AF858" s="14">
        <v>5.1322024477591002E-2</v>
      </c>
      <c r="AG858" s="14">
        <v>4.6141239869324599E-2</v>
      </c>
      <c r="AH858" s="14">
        <v>7.2966950096699304E-2</v>
      </c>
      <c r="AI858" s="14">
        <v>9.0313503616392898E-2</v>
      </c>
      <c r="AJ858" s="14"/>
      <c r="AK858" s="14">
        <v>5.7530253610435803E-2</v>
      </c>
      <c r="AL858" s="14">
        <v>3.6786643367804198E-2</v>
      </c>
      <c r="AM858" s="14">
        <v>8.1838378460630495E-2</v>
      </c>
      <c r="AN858" s="14">
        <v>7.1717685558841199E-2</v>
      </c>
      <c r="AO858" s="14"/>
      <c r="AP858" s="14">
        <v>5.68227959168945E-2</v>
      </c>
      <c r="AQ858" s="14">
        <v>4.3754195540109099E-2</v>
      </c>
      <c r="AR858" s="14">
        <v>5.3287809890259497E-2</v>
      </c>
      <c r="AS858" s="14"/>
      <c r="AT858" s="14">
        <v>7.88417774210904E-2</v>
      </c>
      <c r="AU858" s="14">
        <v>5.1118937880009999E-2</v>
      </c>
      <c r="AV858" s="14"/>
      <c r="AW858" s="14">
        <v>6.4458804496560301E-2</v>
      </c>
      <c r="AX858" s="14" t="s">
        <v>80</v>
      </c>
      <c r="AY858" s="14"/>
      <c r="AZ858" s="14">
        <v>5.0153584415343802E-2</v>
      </c>
      <c r="BA858" s="14">
        <v>7.7112360401204894E-2</v>
      </c>
    </row>
    <row r="859" spans="2:53" x14ac:dyDescent="0.35">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row>
    <row r="860" spans="2:53" x14ac:dyDescent="0.35">
      <c r="B860" s="6" t="s">
        <v>528</v>
      </c>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row>
    <row r="861" spans="2:53" x14ac:dyDescent="0.35">
      <c r="B861" s="33" t="s">
        <v>584</v>
      </c>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row>
    <row r="862" spans="2:53" x14ac:dyDescent="0.35">
      <c r="B862" t="s">
        <v>519</v>
      </c>
      <c r="C862" s="14">
        <v>0.67345302992497003</v>
      </c>
      <c r="D862" s="14">
        <v>0.67314105898299503</v>
      </c>
      <c r="E862" s="14">
        <v>0.67529683696721199</v>
      </c>
      <c r="F862" s="14"/>
      <c r="G862" s="14">
        <v>0.59347011425557705</v>
      </c>
      <c r="H862" s="14">
        <v>0.53768945089653597</v>
      </c>
      <c r="I862" s="14">
        <v>0.62637689240725802</v>
      </c>
      <c r="J862" s="14">
        <v>0.73593244118873702</v>
      </c>
      <c r="K862" s="14">
        <v>0.75274200323585305</v>
      </c>
      <c r="L862" s="14">
        <v>0.81186975837331099</v>
      </c>
      <c r="M862" s="14"/>
      <c r="N862" s="14">
        <v>0.68336147714198803</v>
      </c>
      <c r="O862" s="14">
        <v>0.72735929342277394</v>
      </c>
      <c r="P862" s="14">
        <v>0.61011042941256899</v>
      </c>
      <c r="Q862" s="14">
        <v>0.66518928131524202</v>
      </c>
      <c r="R862" s="14"/>
      <c r="S862" s="14">
        <v>0.61651046633453499</v>
      </c>
      <c r="T862" s="14">
        <v>0.71949982171775895</v>
      </c>
      <c r="U862" s="14">
        <v>0.64484843410951398</v>
      </c>
      <c r="V862" s="14">
        <v>0.73803493096620798</v>
      </c>
      <c r="W862" s="14">
        <v>0.68304453142284605</v>
      </c>
      <c r="X862" s="14">
        <v>0.64734915998045195</v>
      </c>
      <c r="Y862" s="14">
        <v>0.65329500505415805</v>
      </c>
      <c r="Z862" s="14">
        <v>0.73210035174018595</v>
      </c>
      <c r="AA862" s="14">
        <v>0.66450447467103402</v>
      </c>
      <c r="AB862" s="14">
        <v>0.637742056243085</v>
      </c>
      <c r="AC862" s="14">
        <v>0.69684589224732696</v>
      </c>
      <c r="AD862" s="14">
        <v>0.74474326372729804</v>
      </c>
      <c r="AE862" s="14"/>
      <c r="AF862" s="14">
        <v>0.73166624228399402</v>
      </c>
      <c r="AG862" s="14">
        <v>0.61704709025828497</v>
      </c>
      <c r="AH862" s="14">
        <v>0.66444342859524597</v>
      </c>
      <c r="AI862" s="14">
        <v>0.65459199741653795</v>
      </c>
      <c r="AJ862" s="14"/>
      <c r="AK862" s="14">
        <v>0.71953074595396904</v>
      </c>
      <c r="AL862" s="14">
        <v>0.62131821753741201</v>
      </c>
      <c r="AM862" s="14">
        <v>0.684431517353285</v>
      </c>
      <c r="AN862" s="14">
        <v>0.72445092129545996</v>
      </c>
      <c r="AO862" s="14"/>
      <c r="AP862" s="14">
        <v>0.69462244121344596</v>
      </c>
      <c r="AQ862" s="14">
        <v>0.61115861277300898</v>
      </c>
      <c r="AR862" s="14">
        <v>0.69172222291411101</v>
      </c>
      <c r="AS862" s="14"/>
      <c r="AT862" s="14">
        <v>0.67586102324947905</v>
      </c>
      <c r="AU862" s="14">
        <v>0.67923527135848905</v>
      </c>
      <c r="AV862" s="14"/>
      <c r="AW862" s="14">
        <v>0.67345302992497003</v>
      </c>
      <c r="AX862" s="14" t="s">
        <v>80</v>
      </c>
      <c r="AY862" s="14"/>
      <c r="AZ862" s="14">
        <v>0.71943863707558497</v>
      </c>
      <c r="BA862" s="14">
        <v>0.63277686782569798</v>
      </c>
    </row>
    <row r="863" spans="2:53" x14ac:dyDescent="0.35">
      <c r="B863" t="s">
        <v>520</v>
      </c>
      <c r="C863" s="14">
        <v>0.45255043707250803</v>
      </c>
      <c r="D863" s="14">
        <v>0.46170462496210102</v>
      </c>
      <c r="E863" s="14">
        <v>0.44315783092871402</v>
      </c>
      <c r="F863" s="14"/>
      <c r="G863" s="14">
        <v>0.502477421349251</v>
      </c>
      <c r="H863" s="14">
        <v>0.46950548835926298</v>
      </c>
      <c r="I863" s="14">
        <v>0.48533451978856401</v>
      </c>
      <c r="J863" s="14">
        <v>0.44400296182360099</v>
      </c>
      <c r="K863" s="14">
        <v>0.44553617726954498</v>
      </c>
      <c r="L863" s="14">
        <v>0.37607435696938502</v>
      </c>
      <c r="M863" s="14"/>
      <c r="N863" s="14">
        <v>0.45157608649344599</v>
      </c>
      <c r="O863" s="14">
        <v>0.46738434496695402</v>
      </c>
      <c r="P863" s="14">
        <v>0.422093453036189</v>
      </c>
      <c r="Q863" s="14">
        <v>0.46170602837153701</v>
      </c>
      <c r="R863" s="14"/>
      <c r="S863" s="14">
        <v>0.48822033582319901</v>
      </c>
      <c r="T863" s="14">
        <v>0.41135716429779101</v>
      </c>
      <c r="U863" s="14">
        <v>0.43527683847861698</v>
      </c>
      <c r="V863" s="14">
        <v>0.54055434554154702</v>
      </c>
      <c r="W863" s="14">
        <v>0.47302725182656202</v>
      </c>
      <c r="X863" s="14">
        <v>0.463858831435285</v>
      </c>
      <c r="Y863" s="14">
        <v>0.44929821530439301</v>
      </c>
      <c r="Z863" s="14">
        <v>0.44113273784863299</v>
      </c>
      <c r="AA863" s="14">
        <v>0.4631980189696</v>
      </c>
      <c r="AB863" s="14">
        <v>0.392925745950163</v>
      </c>
      <c r="AC863" s="14">
        <v>0.479462329703294</v>
      </c>
      <c r="AD863" s="14">
        <v>0.27589126626065302</v>
      </c>
      <c r="AE863" s="14"/>
      <c r="AF863" s="14">
        <v>0.499369958196967</v>
      </c>
      <c r="AG863" s="14">
        <v>0.44224395021179602</v>
      </c>
      <c r="AH863" s="14">
        <v>0.24652778649649501</v>
      </c>
      <c r="AI863" s="14">
        <v>0.48872035474025799</v>
      </c>
      <c r="AJ863" s="14"/>
      <c r="AK863" s="14">
        <v>0.47852231402128598</v>
      </c>
      <c r="AL863" s="14">
        <v>0.44042568976338498</v>
      </c>
      <c r="AM863" s="14">
        <v>0.51421580826593305</v>
      </c>
      <c r="AN863" s="14">
        <v>0.30848453005773102</v>
      </c>
      <c r="AO863" s="14"/>
      <c r="AP863" s="14">
        <v>0.47758269149601301</v>
      </c>
      <c r="AQ863" s="14">
        <v>0.45387002019088601</v>
      </c>
      <c r="AR863" s="14">
        <v>0.49098296030014099</v>
      </c>
      <c r="AS863" s="14"/>
      <c r="AT863" s="14">
        <v>0.47815620261185998</v>
      </c>
      <c r="AU863" s="14">
        <v>0.43579611907281401</v>
      </c>
      <c r="AV863" s="14"/>
      <c r="AW863" s="14">
        <v>0.45255043707250803</v>
      </c>
      <c r="AX863" s="14" t="s">
        <v>80</v>
      </c>
      <c r="AY863" s="14"/>
      <c r="AZ863" s="14">
        <v>0.45457101836853397</v>
      </c>
      <c r="BA863" s="14">
        <v>0.45076314975752901</v>
      </c>
    </row>
    <row r="864" spans="2:53" x14ac:dyDescent="0.35">
      <c r="B864" t="s">
        <v>521</v>
      </c>
      <c r="C864" s="14">
        <v>0.31584244546158602</v>
      </c>
      <c r="D864" s="14">
        <v>0.31718846142219898</v>
      </c>
      <c r="E864" s="14">
        <v>0.31577686233365898</v>
      </c>
      <c r="F864" s="14"/>
      <c r="G864" s="14">
        <v>0.312942024232301</v>
      </c>
      <c r="H864" s="14">
        <v>0.35029855630394702</v>
      </c>
      <c r="I864" s="14">
        <v>0.316454030914333</v>
      </c>
      <c r="J864" s="14">
        <v>0.335258468662188</v>
      </c>
      <c r="K864" s="14">
        <v>0.30815231836580698</v>
      </c>
      <c r="L864" s="14">
        <v>0.27072701803636601</v>
      </c>
      <c r="M864" s="14"/>
      <c r="N864" s="14">
        <v>0.348987222357525</v>
      </c>
      <c r="O864" s="14">
        <v>0.37488435825926802</v>
      </c>
      <c r="P864" s="14">
        <v>0.237812044549287</v>
      </c>
      <c r="Q864" s="14">
        <v>0.259652932190649</v>
      </c>
      <c r="R864" s="14"/>
      <c r="S864" s="14">
        <v>0.375206469834729</v>
      </c>
      <c r="T864" s="14">
        <v>0.29378962654234703</v>
      </c>
      <c r="U864" s="14">
        <v>0.26181296170086199</v>
      </c>
      <c r="V864" s="14">
        <v>0.32756784349974999</v>
      </c>
      <c r="W864" s="14">
        <v>0.33571698002549799</v>
      </c>
      <c r="X864" s="14">
        <v>0.38445362622523499</v>
      </c>
      <c r="Y864" s="14">
        <v>0.32339597431646699</v>
      </c>
      <c r="Z864" s="14">
        <v>0.32344887413893703</v>
      </c>
      <c r="AA864" s="14">
        <v>0.30139524465373002</v>
      </c>
      <c r="AB864" s="14">
        <v>0.26034628461499698</v>
      </c>
      <c r="AC864" s="14">
        <v>0.23904691751092899</v>
      </c>
      <c r="AD864" s="14">
        <v>0.247909915295735</v>
      </c>
      <c r="AE864" s="14"/>
      <c r="AF864" s="14">
        <v>0.32523534828936201</v>
      </c>
      <c r="AG864" s="14">
        <v>0.29834836957926902</v>
      </c>
      <c r="AH864" s="14">
        <v>0.27461803496324699</v>
      </c>
      <c r="AI864" s="14">
        <v>0.33290155468492899</v>
      </c>
      <c r="AJ864" s="14"/>
      <c r="AK864" s="14">
        <v>0.380608129531045</v>
      </c>
      <c r="AL864" s="14">
        <v>0.28976781596153001</v>
      </c>
      <c r="AM864" s="14">
        <v>0.28829233117685199</v>
      </c>
      <c r="AN864" s="14">
        <v>0.33327441642314998</v>
      </c>
      <c r="AO864" s="14"/>
      <c r="AP864" s="14">
        <v>0.39945113723609899</v>
      </c>
      <c r="AQ864" s="14">
        <v>0.31471885860635002</v>
      </c>
      <c r="AR864" s="14">
        <v>0.25427834345349398</v>
      </c>
      <c r="AS864" s="14"/>
      <c r="AT864" s="14">
        <v>0.374907439725434</v>
      </c>
      <c r="AU864" s="14">
        <v>0.27283411059373402</v>
      </c>
      <c r="AV864" s="14"/>
      <c r="AW864" s="14">
        <v>0.31584244546158602</v>
      </c>
      <c r="AX864" s="14" t="s">
        <v>80</v>
      </c>
      <c r="AY864" s="14"/>
      <c r="AZ864" s="14">
        <v>0.32085526617027399</v>
      </c>
      <c r="BA864" s="14">
        <v>0.31140839923809399</v>
      </c>
    </row>
    <row r="865" spans="2:53" x14ac:dyDescent="0.35">
      <c r="B865" t="s">
        <v>522</v>
      </c>
      <c r="C865" s="14">
        <v>0.31512774647640801</v>
      </c>
      <c r="D865" s="14">
        <v>0.33004863226138897</v>
      </c>
      <c r="E865" s="14">
        <v>0.30038566468155797</v>
      </c>
      <c r="F865" s="14"/>
      <c r="G865" s="14">
        <v>0.35116391917288697</v>
      </c>
      <c r="H865" s="14">
        <v>0.32095656457440602</v>
      </c>
      <c r="I865" s="14">
        <v>0.317233603201034</v>
      </c>
      <c r="J865" s="14">
        <v>0.29312828946213398</v>
      </c>
      <c r="K865" s="14">
        <v>0.33485560162567601</v>
      </c>
      <c r="L865" s="14">
        <v>0.28371310516842502</v>
      </c>
      <c r="M865" s="14"/>
      <c r="N865" s="14">
        <v>0.32668273768488498</v>
      </c>
      <c r="O865" s="14">
        <v>0.340678995108116</v>
      </c>
      <c r="P865" s="14">
        <v>0.29211674624511202</v>
      </c>
      <c r="Q865" s="14">
        <v>0.28384720423030901</v>
      </c>
      <c r="R865" s="14"/>
      <c r="S865" s="14">
        <v>0.34312893655371302</v>
      </c>
      <c r="T865" s="14">
        <v>0.247409640806181</v>
      </c>
      <c r="U865" s="14">
        <v>0.207131057351188</v>
      </c>
      <c r="V865" s="14">
        <v>0.34067834947651399</v>
      </c>
      <c r="W865" s="14">
        <v>0.38021411557301099</v>
      </c>
      <c r="X865" s="14">
        <v>0.32175586917586502</v>
      </c>
      <c r="Y865" s="14">
        <v>0.338238893174655</v>
      </c>
      <c r="Z865" s="14">
        <v>0.36092764615134199</v>
      </c>
      <c r="AA865" s="14">
        <v>0.33278427317727199</v>
      </c>
      <c r="AB865" s="14">
        <v>0.32567018113527502</v>
      </c>
      <c r="AC865" s="14">
        <v>0.30228605733764302</v>
      </c>
      <c r="AD865" s="14">
        <v>0.30380883898622901</v>
      </c>
      <c r="AE865" s="14"/>
      <c r="AF865" s="14">
        <v>0.33745129050482597</v>
      </c>
      <c r="AG865" s="14">
        <v>0.31337848038069599</v>
      </c>
      <c r="AH865" s="14">
        <v>0.20487089505994399</v>
      </c>
      <c r="AI865" s="14">
        <v>0.32671794880807398</v>
      </c>
      <c r="AJ865" s="14"/>
      <c r="AK865" s="14">
        <v>0.33339622362465299</v>
      </c>
      <c r="AL865" s="14">
        <v>0.31842762642349798</v>
      </c>
      <c r="AM865" s="14">
        <v>0.282691426344095</v>
      </c>
      <c r="AN865" s="14">
        <v>0.27949608705662299</v>
      </c>
      <c r="AO865" s="14"/>
      <c r="AP865" s="14">
        <v>0.328941800927741</v>
      </c>
      <c r="AQ865" s="14">
        <v>0.34919873316320199</v>
      </c>
      <c r="AR865" s="14">
        <v>0.30150222129145299</v>
      </c>
      <c r="AS865" s="14"/>
      <c r="AT865" s="14">
        <v>0.32360238993396501</v>
      </c>
      <c r="AU865" s="14">
        <v>0.30990175147153898</v>
      </c>
      <c r="AV865" s="14"/>
      <c r="AW865" s="14">
        <v>0.31512774647640801</v>
      </c>
      <c r="AX865" s="14" t="s">
        <v>80</v>
      </c>
      <c r="AY865" s="14"/>
      <c r="AZ865" s="14">
        <v>0.34016479582966302</v>
      </c>
      <c r="BA865" s="14">
        <v>0.29298144590360298</v>
      </c>
    </row>
    <row r="866" spans="2:53" x14ac:dyDescent="0.35">
      <c r="B866" t="s">
        <v>523</v>
      </c>
      <c r="C866" s="14">
        <v>0.27057186380675602</v>
      </c>
      <c r="D866" s="14">
        <v>0.281291039421185</v>
      </c>
      <c r="E866" s="14">
        <v>0.26017550059033301</v>
      </c>
      <c r="F866" s="14"/>
      <c r="G866" s="14">
        <v>0.22957540051481101</v>
      </c>
      <c r="H866" s="14">
        <v>0.230984526536025</v>
      </c>
      <c r="I866" s="14">
        <v>0.27172458292858498</v>
      </c>
      <c r="J866" s="14">
        <v>0.25059559110801999</v>
      </c>
      <c r="K866" s="14">
        <v>0.30037999740722499</v>
      </c>
      <c r="L866" s="14">
        <v>0.33886542874485198</v>
      </c>
      <c r="M866" s="14"/>
      <c r="N866" s="14">
        <v>0.28815242761931098</v>
      </c>
      <c r="O866" s="14">
        <v>0.24443989958496401</v>
      </c>
      <c r="P866" s="14">
        <v>0.28413881082401499</v>
      </c>
      <c r="Q866" s="14">
        <v>0.26032248246733503</v>
      </c>
      <c r="R866" s="14"/>
      <c r="S866" s="14">
        <v>0.33129000553572702</v>
      </c>
      <c r="T866" s="14">
        <v>0.26416121169568801</v>
      </c>
      <c r="U866" s="14">
        <v>0.26510870552951699</v>
      </c>
      <c r="V866" s="14">
        <v>0.198837425893053</v>
      </c>
      <c r="W866" s="14">
        <v>0.26929590727797698</v>
      </c>
      <c r="X866" s="14">
        <v>0.20589589344989401</v>
      </c>
      <c r="Y866" s="14">
        <v>0.31459916320645498</v>
      </c>
      <c r="Z866" s="14">
        <v>0.27623986393232403</v>
      </c>
      <c r="AA866" s="14">
        <v>0.32561071793456797</v>
      </c>
      <c r="AB866" s="14">
        <v>0.212909893993215</v>
      </c>
      <c r="AC866" s="14">
        <v>0.263666464406209</v>
      </c>
      <c r="AD866" s="14">
        <v>0.30682550253339202</v>
      </c>
      <c r="AE866" s="14"/>
      <c r="AF866" s="14">
        <v>0.30924868568134201</v>
      </c>
      <c r="AG866" s="14">
        <v>0.27535558088626599</v>
      </c>
      <c r="AH866" s="14">
        <v>0.19668776951311301</v>
      </c>
      <c r="AI866" s="14">
        <v>0.22950648976826801</v>
      </c>
      <c r="AJ866" s="14"/>
      <c r="AK866" s="14">
        <v>0.35825694263255697</v>
      </c>
      <c r="AL866" s="14">
        <v>0.25576505482995898</v>
      </c>
      <c r="AM866" s="14">
        <v>0.27745561002680802</v>
      </c>
      <c r="AN866" s="14">
        <v>0.233205991831927</v>
      </c>
      <c r="AO866" s="14"/>
      <c r="AP866" s="14">
        <v>0.32767845171238602</v>
      </c>
      <c r="AQ866" s="14">
        <v>0.27862030168060697</v>
      </c>
      <c r="AR866" s="14">
        <v>0.277433909255144</v>
      </c>
      <c r="AS866" s="14"/>
      <c r="AT866" s="14">
        <v>0.27787249984071399</v>
      </c>
      <c r="AU866" s="14">
        <v>0.265511909862505</v>
      </c>
      <c r="AV866" s="14"/>
      <c r="AW866" s="14">
        <v>0.27057186380675602</v>
      </c>
      <c r="AX866" s="14" t="s">
        <v>80</v>
      </c>
      <c r="AY866" s="14"/>
      <c r="AZ866" s="14">
        <v>0.27910406346550198</v>
      </c>
      <c r="BA866" s="14">
        <v>0.26302478205907298</v>
      </c>
    </row>
    <row r="867" spans="2:53" x14ac:dyDescent="0.35">
      <c r="B867" t="s">
        <v>524</v>
      </c>
      <c r="C867" s="14">
        <v>0.217655358333018</v>
      </c>
      <c r="D867" s="14">
        <v>0.24169645775979501</v>
      </c>
      <c r="E867" s="14">
        <v>0.19113790932320299</v>
      </c>
      <c r="F867" s="14"/>
      <c r="G867" s="14">
        <v>0.22934243778293401</v>
      </c>
      <c r="H867" s="14">
        <v>0.243039189160073</v>
      </c>
      <c r="I867" s="14">
        <v>0.26407312515443598</v>
      </c>
      <c r="J867" s="14">
        <v>0.243673264441429</v>
      </c>
      <c r="K867" s="14">
        <v>0.17300267499031599</v>
      </c>
      <c r="L867" s="14">
        <v>0.146123419181314</v>
      </c>
      <c r="M867" s="14"/>
      <c r="N867" s="14">
        <v>0.26823686847908002</v>
      </c>
      <c r="O867" s="14">
        <v>0.196161428574157</v>
      </c>
      <c r="P867" s="14">
        <v>0.17761327399003801</v>
      </c>
      <c r="Q867" s="14">
        <v>0.20677540883662299</v>
      </c>
      <c r="R867" s="14"/>
      <c r="S867" s="14">
        <v>0.30404160014974302</v>
      </c>
      <c r="T867" s="14">
        <v>0.21603171575715399</v>
      </c>
      <c r="U867" s="14">
        <v>0.188467470354587</v>
      </c>
      <c r="V867" s="14">
        <v>0.293398118521013</v>
      </c>
      <c r="W867" s="14">
        <v>0.26723119255685501</v>
      </c>
      <c r="X867" s="14">
        <v>0.17857980998829101</v>
      </c>
      <c r="Y867" s="14">
        <v>0.214033009252692</v>
      </c>
      <c r="Z867" s="14">
        <v>0.17136560772210799</v>
      </c>
      <c r="AA867" s="14">
        <v>0.200970731608968</v>
      </c>
      <c r="AB867" s="14">
        <v>0.12579724470626899</v>
      </c>
      <c r="AC867" s="14">
        <v>0.181090521810435</v>
      </c>
      <c r="AD867" s="14">
        <v>9.8814504651185506E-2</v>
      </c>
      <c r="AE867" s="14"/>
      <c r="AF867" s="14">
        <v>0.23105875843599499</v>
      </c>
      <c r="AG867" s="14">
        <v>0.24105359752363001</v>
      </c>
      <c r="AH867" s="14">
        <v>0.144740250792601</v>
      </c>
      <c r="AI867" s="14">
        <v>0.178060171837675</v>
      </c>
      <c r="AJ867" s="14"/>
      <c r="AK867" s="14">
        <v>0.25276982996219899</v>
      </c>
      <c r="AL867" s="14">
        <v>0.221638180356</v>
      </c>
      <c r="AM867" s="14">
        <v>0.245448957757574</v>
      </c>
      <c r="AN867" s="14">
        <v>0.14575053167157201</v>
      </c>
      <c r="AO867" s="14"/>
      <c r="AP867" s="14">
        <v>0.18558510598316999</v>
      </c>
      <c r="AQ867" s="14">
        <v>0.232398098099943</v>
      </c>
      <c r="AR867" s="14">
        <v>0.256849712416303</v>
      </c>
      <c r="AS867" s="14"/>
      <c r="AT867" s="14">
        <v>0.24364821646106899</v>
      </c>
      <c r="AU867" s="14">
        <v>0.197248399913488</v>
      </c>
      <c r="AV867" s="14"/>
      <c r="AW867" s="14">
        <v>0.217655358333018</v>
      </c>
      <c r="AX867" s="14" t="s">
        <v>80</v>
      </c>
      <c r="AY867" s="14"/>
      <c r="AZ867" s="14">
        <v>0.22045010235111701</v>
      </c>
      <c r="BA867" s="14">
        <v>0.21518329222907701</v>
      </c>
    </row>
    <row r="868" spans="2:53" x14ac:dyDescent="0.35">
      <c r="B868" t="s">
        <v>525</v>
      </c>
      <c r="C868" s="14">
        <v>0.20098152451530299</v>
      </c>
      <c r="D868" s="14">
        <v>0.192640817899568</v>
      </c>
      <c r="E868" s="14">
        <v>0.21088125875941999</v>
      </c>
      <c r="F868" s="14"/>
      <c r="G868" s="14">
        <v>0.23496534246085901</v>
      </c>
      <c r="H868" s="14">
        <v>0.23857122128872599</v>
      </c>
      <c r="I868" s="14">
        <v>0.22438872101726201</v>
      </c>
      <c r="J868" s="14">
        <v>0.17919010130943999</v>
      </c>
      <c r="K868" s="14">
        <v>0.17759682729665599</v>
      </c>
      <c r="L868" s="14">
        <v>0.148101040216914</v>
      </c>
      <c r="M868" s="14"/>
      <c r="N868" s="14">
        <v>0.232651484153484</v>
      </c>
      <c r="O868" s="14">
        <v>0.20436299221484999</v>
      </c>
      <c r="P868" s="14">
        <v>0.151021533854962</v>
      </c>
      <c r="Q868" s="14">
        <v>0.20086426851904099</v>
      </c>
      <c r="R868" s="14"/>
      <c r="S868" s="14">
        <v>0.22574456128319201</v>
      </c>
      <c r="T868" s="14">
        <v>0.18688626728614099</v>
      </c>
      <c r="U868" s="14">
        <v>0.11746349773652601</v>
      </c>
      <c r="V868" s="14">
        <v>0.23227144069685099</v>
      </c>
      <c r="W868" s="14">
        <v>0.190541761128319</v>
      </c>
      <c r="X868" s="14">
        <v>0.23044423396320601</v>
      </c>
      <c r="Y868" s="14">
        <v>0.22669702609155301</v>
      </c>
      <c r="Z868" s="14">
        <v>0.219736488634802</v>
      </c>
      <c r="AA868" s="14">
        <v>0.226141638408875</v>
      </c>
      <c r="AB868" s="14">
        <v>0.19190613949650201</v>
      </c>
      <c r="AC868" s="14">
        <v>0.163618069341772</v>
      </c>
      <c r="AD868" s="14">
        <v>0.101231659777218</v>
      </c>
      <c r="AE868" s="14"/>
      <c r="AF868" s="14">
        <v>0.166753808158073</v>
      </c>
      <c r="AG868" s="14">
        <v>0.22585703957295999</v>
      </c>
      <c r="AH868" s="14">
        <v>0.13673378612981901</v>
      </c>
      <c r="AI868" s="14">
        <v>0.26631446722656799</v>
      </c>
      <c r="AJ868" s="14"/>
      <c r="AK868" s="14">
        <v>0.17999642650532999</v>
      </c>
      <c r="AL868" s="14">
        <v>0.204108227723554</v>
      </c>
      <c r="AM868" s="14">
        <v>0.18592336116535299</v>
      </c>
      <c r="AN868" s="14">
        <v>0.15690652867850599</v>
      </c>
      <c r="AO868" s="14"/>
      <c r="AP868" s="14">
        <v>0.17957361666705199</v>
      </c>
      <c r="AQ868" s="14">
        <v>0.22157749365077201</v>
      </c>
      <c r="AR868" s="14">
        <v>0.19509374881201599</v>
      </c>
      <c r="AS868" s="14"/>
      <c r="AT868" s="14">
        <v>0.242342882690849</v>
      </c>
      <c r="AU868" s="14">
        <v>0.17163877678057399</v>
      </c>
      <c r="AV868" s="14"/>
      <c r="AW868" s="14">
        <v>0.20098152451530299</v>
      </c>
      <c r="AX868" s="14" t="s">
        <v>80</v>
      </c>
      <c r="AY868" s="14"/>
      <c r="AZ868" s="14">
        <v>0.22048150249902099</v>
      </c>
      <c r="BA868" s="14">
        <v>0.18373299145146699</v>
      </c>
    </row>
    <row r="869" spans="2:53" x14ac:dyDescent="0.35">
      <c r="B869" t="s">
        <v>526</v>
      </c>
      <c r="C869" s="14">
        <v>0.181190692607058</v>
      </c>
      <c r="D869" s="14">
        <v>0.17763475911695401</v>
      </c>
      <c r="E869" s="14">
        <v>0.18288837782079101</v>
      </c>
      <c r="F869" s="14"/>
      <c r="G869" s="14">
        <v>0.23395528707312399</v>
      </c>
      <c r="H869" s="14">
        <v>0.2048628918083</v>
      </c>
      <c r="I869" s="14">
        <v>0.19767984556801299</v>
      </c>
      <c r="J869" s="14">
        <v>0.18826733093561901</v>
      </c>
      <c r="K869" s="14">
        <v>0.149111735845388</v>
      </c>
      <c r="L869" s="14">
        <v>0.115564019666278</v>
      </c>
      <c r="M869" s="14"/>
      <c r="N869" s="14">
        <v>0.18186581865076701</v>
      </c>
      <c r="O869" s="14">
        <v>0.179178904273568</v>
      </c>
      <c r="P869" s="14">
        <v>0.16364962812523701</v>
      </c>
      <c r="Q869" s="14">
        <v>0.19680164292948199</v>
      </c>
      <c r="R869" s="14"/>
      <c r="S869" s="14">
        <v>0.24460070123914501</v>
      </c>
      <c r="T869" s="14">
        <v>0.190357623420843</v>
      </c>
      <c r="U869" s="14">
        <v>0.178921818361546</v>
      </c>
      <c r="V869" s="14">
        <v>0.102722513340075</v>
      </c>
      <c r="W869" s="14">
        <v>0.22880201590608501</v>
      </c>
      <c r="X869" s="14">
        <v>0.19633893738577901</v>
      </c>
      <c r="Y869" s="14">
        <v>0.18811585136061601</v>
      </c>
      <c r="Z869" s="14">
        <v>0.21950799864144099</v>
      </c>
      <c r="AA869" s="14">
        <v>0.132322173367595</v>
      </c>
      <c r="AB869" s="14">
        <v>0.19309101325889899</v>
      </c>
      <c r="AC869" s="14">
        <v>0.104209764682252</v>
      </c>
      <c r="AD869" s="14">
        <v>0.10442233453541699</v>
      </c>
      <c r="AE869" s="14"/>
      <c r="AF869" s="14">
        <v>0.17622980720734799</v>
      </c>
      <c r="AG869" s="14">
        <v>0.19651174655197101</v>
      </c>
      <c r="AH869" s="14">
        <v>0.15262875010316401</v>
      </c>
      <c r="AI869" s="14">
        <v>0.206156060256698</v>
      </c>
      <c r="AJ869" s="14"/>
      <c r="AK869" s="14">
        <v>0.210354408197195</v>
      </c>
      <c r="AL869" s="14">
        <v>0.18597575562166599</v>
      </c>
      <c r="AM869" s="14">
        <v>0.140397937542865</v>
      </c>
      <c r="AN869" s="14">
        <v>0.119794456123388</v>
      </c>
      <c r="AO869" s="14"/>
      <c r="AP869" s="14">
        <v>0.19542564769425499</v>
      </c>
      <c r="AQ869" s="14">
        <v>0.19447610823596101</v>
      </c>
      <c r="AR869" s="14">
        <v>0.135630888949404</v>
      </c>
      <c r="AS869" s="14"/>
      <c r="AT869" s="14">
        <v>0.19863474386475899</v>
      </c>
      <c r="AU869" s="14">
        <v>0.16792943768624599</v>
      </c>
      <c r="AV869" s="14"/>
      <c r="AW869" s="14">
        <v>0.181190692607058</v>
      </c>
      <c r="AX869" s="14" t="s">
        <v>80</v>
      </c>
      <c r="AY869" s="14"/>
      <c r="AZ869" s="14">
        <v>0.17709013038634799</v>
      </c>
      <c r="BA869" s="14">
        <v>0.18481780865320299</v>
      </c>
    </row>
    <row r="870" spans="2:53" x14ac:dyDescent="0.35">
      <c r="B870" t="s">
        <v>527</v>
      </c>
      <c r="C870" s="14">
        <v>0.15865164364500001</v>
      </c>
      <c r="D870" s="14">
        <v>0.18462339251295201</v>
      </c>
      <c r="E870" s="14">
        <v>0.131276137999081</v>
      </c>
      <c r="F870" s="14"/>
      <c r="G870" s="14">
        <v>0.18242869120025701</v>
      </c>
      <c r="H870" s="14">
        <v>0.17637388356504399</v>
      </c>
      <c r="I870" s="14">
        <v>0.21104203099636401</v>
      </c>
      <c r="J870" s="14">
        <v>0.19742808373766099</v>
      </c>
      <c r="K870" s="14">
        <v>0.142509543217159</v>
      </c>
      <c r="L870" s="14">
        <v>4.8405371642895101E-2</v>
      </c>
      <c r="M870" s="14"/>
      <c r="N870" s="14">
        <v>0.16215124513609</v>
      </c>
      <c r="O870" s="14">
        <v>0.177952453573236</v>
      </c>
      <c r="P870" s="14">
        <v>0.164064115403697</v>
      </c>
      <c r="Q870" s="14">
        <v>0.12573792106407999</v>
      </c>
      <c r="R870" s="14"/>
      <c r="S870" s="14">
        <v>0.20519574915913699</v>
      </c>
      <c r="T870" s="14">
        <v>0.12687024809877301</v>
      </c>
      <c r="U870" s="14">
        <v>0.13987018844212001</v>
      </c>
      <c r="V870" s="14">
        <v>0.199684022676761</v>
      </c>
      <c r="W870" s="14">
        <v>0.17184407386556499</v>
      </c>
      <c r="X870" s="14">
        <v>0.13034679160965401</v>
      </c>
      <c r="Y870" s="14">
        <v>9.0044138425000697E-2</v>
      </c>
      <c r="Z870" s="14">
        <v>0.14013058124453401</v>
      </c>
      <c r="AA870" s="14">
        <v>0.14695219131161499</v>
      </c>
      <c r="AB870" s="14">
        <v>0.20318079699775399</v>
      </c>
      <c r="AC870" s="14">
        <v>0.180607084538223</v>
      </c>
      <c r="AD870" s="14">
        <v>0.125579522445398</v>
      </c>
      <c r="AE870" s="14"/>
      <c r="AF870" s="14">
        <v>0.140135831600362</v>
      </c>
      <c r="AG870" s="14">
        <v>0.174220318043603</v>
      </c>
      <c r="AH870" s="14">
        <v>0.124172866787211</v>
      </c>
      <c r="AI870" s="14">
        <v>0.19010992179320199</v>
      </c>
      <c r="AJ870" s="14"/>
      <c r="AK870" s="14">
        <v>0.143613972006367</v>
      </c>
      <c r="AL870" s="14">
        <v>0.16793705705484299</v>
      </c>
      <c r="AM870" s="14">
        <v>0.161987129059603</v>
      </c>
      <c r="AN870" s="14">
        <v>0.16212498390369501</v>
      </c>
      <c r="AO870" s="14"/>
      <c r="AP870" s="14">
        <v>0.179707840109817</v>
      </c>
      <c r="AQ870" s="14">
        <v>0.17104297242847699</v>
      </c>
      <c r="AR870" s="14">
        <v>0.15465735289962201</v>
      </c>
      <c r="AS870" s="14"/>
      <c r="AT870" s="14">
        <v>0.173537734585644</v>
      </c>
      <c r="AU870" s="14">
        <v>0.14647025879140099</v>
      </c>
      <c r="AV870" s="14"/>
      <c r="AW870" s="14">
        <v>0.15865164364500001</v>
      </c>
      <c r="AX870" s="14" t="s">
        <v>80</v>
      </c>
      <c r="AY870" s="14"/>
      <c r="AZ870" s="14">
        <v>0.16922041104875399</v>
      </c>
      <c r="BA870" s="14">
        <v>0.149303133910279</v>
      </c>
    </row>
    <row r="871" spans="2:53" x14ac:dyDescent="0.35">
      <c r="B871" t="s">
        <v>122</v>
      </c>
      <c r="C871" s="14">
        <v>1.8672278669241101E-2</v>
      </c>
      <c r="D871" s="14">
        <v>1.1506523296153001E-2</v>
      </c>
      <c r="E871" s="14">
        <v>2.50116553598979E-2</v>
      </c>
      <c r="F871" s="14"/>
      <c r="G871" s="14">
        <v>4.9004959425453104E-3</v>
      </c>
      <c r="H871" s="14">
        <v>2.1663186799307E-2</v>
      </c>
      <c r="I871" s="14">
        <v>1.1731642908290599E-2</v>
      </c>
      <c r="J871" s="14">
        <v>2.2807161887196399E-2</v>
      </c>
      <c r="K871" s="14">
        <v>2.5037255112193901E-2</v>
      </c>
      <c r="L871" s="14">
        <v>2.5173165826126501E-2</v>
      </c>
      <c r="M871" s="14"/>
      <c r="N871" s="14">
        <v>1.6293551984548502E-2</v>
      </c>
      <c r="O871" s="14">
        <v>2.4343290958835698E-2</v>
      </c>
      <c r="P871" s="14">
        <v>1.51954186889249E-2</v>
      </c>
      <c r="Q871" s="14">
        <v>1.6415396044155799E-2</v>
      </c>
      <c r="R871" s="14"/>
      <c r="S871" s="14">
        <v>1.3298853395842599E-2</v>
      </c>
      <c r="T871" s="14">
        <v>2.4817898788850101E-2</v>
      </c>
      <c r="U871" s="14">
        <v>8.1104010453535193E-3</v>
      </c>
      <c r="V871" s="14">
        <v>1.47286826365961E-2</v>
      </c>
      <c r="W871" s="14">
        <v>8.8592585481915495E-3</v>
      </c>
      <c r="X871" s="14">
        <v>7.4733662665569097E-3</v>
      </c>
      <c r="Y871" s="14">
        <v>3.6237560140532699E-2</v>
      </c>
      <c r="Z871" s="14">
        <v>0</v>
      </c>
      <c r="AA871" s="14">
        <v>2.51361070261087E-2</v>
      </c>
      <c r="AB871" s="14">
        <v>1.9797532559612901E-2</v>
      </c>
      <c r="AC871" s="14">
        <v>2.9353800079778499E-2</v>
      </c>
      <c r="AD871" s="14">
        <v>5.4339574360661197E-2</v>
      </c>
      <c r="AE871" s="14"/>
      <c r="AF871" s="14">
        <v>1.13088985996075E-2</v>
      </c>
      <c r="AG871" s="14">
        <v>1.2279610488647501E-2</v>
      </c>
      <c r="AH871" s="14">
        <v>6.0261250533284197E-2</v>
      </c>
      <c r="AI871" s="14">
        <v>2.7401740617040499E-2</v>
      </c>
      <c r="AJ871" s="14"/>
      <c r="AK871" s="14">
        <v>1.3093982932044199E-2</v>
      </c>
      <c r="AL871" s="14">
        <v>1.16906150858137E-2</v>
      </c>
      <c r="AM871" s="14">
        <v>6.1101163295714297E-3</v>
      </c>
      <c r="AN871" s="14">
        <v>4.0683153989789798E-2</v>
      </c>
      <c r="AO871" s="14"/>
      <c r="AP871" s="14">
        <v>1.77650301888349E-2</v>
      </c>
      <c r="AQ871" s="14">
        <v>7.7237225754597698E-3</v>
      </c>
      <c r="AR871" s="14">
        <v>1.37605579937514E-2</v>
      </c>
      <c r="AS871" s="14"/>
      <c r="AT871" s="14">
        <v>1.46382638522805E-2</v>
      </c>
      <c r="AU871" s="14">
        <v>2.20023956131997E-2</v>
      </c>
      <c r="AV871" s="14"/>
      <c r="AW871" s="14">
        <v>1.8672278669241101E-2</v>
      </c>
      <c r="AX871" s="14" t="s">
        <v>80</v>
      </c>
      <c r="AY871" s="14"/>
      <c r="AZ871" s="14">
        <v>2.113837762187E-2</v>
      </c>
      <c r="BA871" s="14">
        <v>1.6490912651360101E-2</v>
      </c>
    </row>
    <row r="872" spans="2:53" x14ac:dyDescent="0.35">
      <c r="B872" t="s">
        <v>123</v>
      </c>
      <c r="C872" s="14">
        <v>2.54424601960496E-2</v>
      </c>
      <c r="D872" s="14">
        <v>2.2225201983982701E-2</v>
      </c>
      <c r="E872" s="14">
        <v>2.9031978818546401E-2</v>
      </c>
      <c r="F872" s="14"/>
      <c r="G872" s="14">
        <v>2.7896698040382199E-2</v>
      </c>
      <c r="H872" s="14">
        <v>3.46194399268452E-2</v>
      </c>
      <c r="I872" s="14">
        <v>1.46053414500785E-2</v>
      </c>
      <c r="J872" s="14">
        <v>2.0818021351214501E-2</v>
      </c>
      <c r="K872" s="14">
        <v>2.5400762719339099E-2</v>
      </c>
      <c r="L872" s="14">
        <v>2.8654939104658099E-2</v>
      </c>
      <c r="M872" s="14"/>
      <c r="N872" s="14">
        <v>2.0944692134538E-2</v>
      </c>
      <c r="O872" s="14">
        <v>2.78545875901751E-2</v>
      </c>
      <c r="P872" s="14">
        <v>3.2255289758839401E-2</v>
      </c>
      <c r="Q872" s="14">
        <v>2.2864063657516299E-2</v>
      </c>
      <c r="R872" s="14"/>
      <c r="S872" s="14">
        <v>1.2781494299186799E-2</v>
      </c>
      <c r="T872" s="14">
        <v>3.0859937711087498E-2</v>
      </c>
      <c r="U872" s="14">
        <v>4.5708360975230303E-2</v>
      </c>
      <c r="V872" s="14">
        <v>7.5658885693577404E-3</v>
      </c>
      <c r="W872" s="14">
        <v>1.9294177439793399E-2</v>
      </c>
      <c r="X872" s="14">
        <v>3.3687256430617998E-2</v>
      </c>
      <c r="Y872" s="14">
        <v>1.8791594254928601E-2</v>
      </c>
      <c r="Z872" s="14">
        <v>1.5509810116632701E-2</v>
      </c>
      <c r="AA872" s="14">
        <v>1.24482622960446E-2</v>
      </c>
      <c r="AB872" s="14">
        <v>5.9022060765180198E-2</v>
      </c>
      <c r="AC872" s="14">
        <v>1.4599729011872601E-2</v>
      </c>
      <c r="AD872" s="14">
        <v>5.0737165824199203E-2</v>
      </c>
      <c r="AE872" s="14"/>
      <c r="AF872" s="14">
        <v>2.3578340499464299E-2</v>
      </c>
      <c r="AG872" s="14">
        <v>1.82484224671021E-2</v>
      </c>
      <c r="AH872" s="14">
        <v>3.8379158214090103E-2</v>
      </c>
      <c r="AI872" s="14">
        <v>2.2126863229990499E-2</v>
      </c>
      <c r="AJ872" s="14"/>
      <c r="AK872" s="14">
        <v>3.0609319663686699E-2</v>
      </c>
      <c r="AL872" s="14">
        <v>2.4514354314656098E-2</v>
      </c>
      <c r="AM872" s="14">
        <v>1.15055587301222E-2</v>
      </c>
      <c r="AN872" s="14">
        <v>2.32119281568452E-2</v>
      </c>
      <c r="AO872" s="14"/>
      <c r="AP872" s="14">
        <v>3.2483253837510599E-2</v>
      </c>
      <c r="AQ872" s="14">
        <v>1.57752896542687E-2</v>
      </c>
      <c r="AR872" s="14">
        <v>1.75291936594009E-2</v>
      </c>
      <c r="AS872" s="14"/>
      <c r="AT872" s="14">
        <v>1.45302784483474E-2</v>
      </c>
      <c r="AU872" s="14">
        <v>3.2737999434625603E-2</v>
      </c>
      <c r="AV872" s="14"/>
      <c r="AW872" s="14">
        <v>2.54424601960496E-2</v>
      </c>
      <c r="AX872" s="14" t="s">
        <v>80</v>
      </c>
      <c r="AY872" s="14"/>
      <c r="AZ872" s="14">
        <v>1.9586174948058799E-2</v>
      </c>
      <c r="BA872" s="14">
        <v>3.0622585518014899E-2</v>
      </c>
    </row>
    <row r="873" spans="2:53" x14ac:dyDescent="0.35">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row>
    <row r="874" spans="2:53" x14ac:dyDescent="0.35">
      <c r="B874" s="6" t="s">
        <v>534</v>
      </c>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row>
    <row r="875" spans="2:53" x14ac:dyDescent="0.35">
      <c r="B875" s="24" t="s">
        <v>78</v>
      </c>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row>
    <row r="876" spans="2:53" x14ac:dyDescent="0.35">
      <c r="B876" t="s">
        <v>529</v>
      </c>
      <c r="C876" s="14">
        <v>0.20359975998767901</v>
      </c>
      <c r="D876" s="14">
        <v>0.205137962985174</v>
      </c>
      <c r="E876" s="14">
        <v>0.20290019544268301</v>
      </c>
      <c r="F876" s="14"/>
      <c r="G876" s="14">
        <v>0.25657290044634901</v>
      </c>
      <c r="H876" s="14">
        <v>0.232905329196574</v>
      </c>
      <c r="I876" s="14">
        <v>0.233301419453179</v>
      </c>
      <c r="J876" s="14">
        <v>0.182957150129503</v>
      </c>
      <c r="K876" s="14">
        <v>0.16179819059560699</v>
      </c>
      <c r="L876" s="14">
        <v>0.16539878038611999</v>
      </c>
      <c r="M876" s="14"/>
      <c r="N876" s="14">
        <v>0.245381667153977</v>
      </c>
      <c r="O876" s="14">
        <v>0.18437275139105599</v>
      </c>
      <c r="P876" s="14">
        <v>0.178011442911132</v>
      </c>
      <c r="Q876" s="14">
        <v>0.195480280403562</v>
      </c>
      <c r="R876" s="14"/>
      <c r="S876" s="14">
        <v>0.26873349613740899</v>
      </c>
      <c r="T876" s="14">
        <v>0.19503353343993499</v>
      </c>
      <c r="U876" s="14">
        <v>0.19165631233855199</v>
      </c>
      <c r="V876" s="14">
        <v>0.15968084953879899</v>
      </c>
      <c r="W876" s="14">
        <v>0.184587855745831</v>
      </c>
      <c r="X876" s="14">
        <v>0.22807900894515701</v>
      </c>
      <c r="Y876" s="14">
        <v>0.21276449535949399</v>
      </c>
      <c r="Z876" s="14">
        <v>0.147473339277473</v>
      </c>
      <c r="AA876" s="14">
        <v>0.21475963655587099</v>
      </c>
      <c r="AB876" s="14">
        <v>0.16412248776217001</v>
      </c>
      <c r="AC876" s="14">
        <v>0.21661008620858699</v>
      </c>
      <c r="AD876" s="14">
        <v>0.176548984402874</v>
      </c>
      <c r="AE876" s="14"/>
      <c r="AF876" s="14">
        <v>0.210569498572035</v>
      </c>
      <c r="AG876" s="14">
        <v>0.21098578172091201</v>
      </c>
      <c r="AH876" s="14">
        <v>0.13775977166351899</v>
      </c>
      <c r="AI876" s="14">
        <v>0.21798852671051</v>
      </c>
      <c r="AJ876" s="14"/>
      <c r="AK876" s="14">
        <v>0.21986646270872201</v>
      </c>
      <c r="AL876" s="14">
        <v>0.222988663312601</v>
      </c>
      <c r="AM876" s="14">
        <v>0.197477113349461</v>
      </c>
      <c r="AN876" s="14">
        <v>0.14838439965393499</v>
      </c>
      <c r="AO876" s="14"/>
      <c r="AP876" s="14">
        <v>0.235440806202245</v>
      </c>
      <c r="AQ876" s="14">
        <v>0.24784846980310499</v>
      </c>
      <c r="AR876" s="14">
        <v>0.198018300477077</v>
      </c>
      <c r="AS876" s="14"/>
      <c r="AT876" s="14">
        <v>0.274106418112187</v>
      </c>
      <c r="AU876" s="14">
        <v>0.17066949492151301</v>
      </c>
      <c r="AV876" s="14"/>
      <c r="AW876" s="14">
        <v>0.257825263206305</v>
      </c>
      <c r="AX876" s="14">
        <v>4.7602366428401197E-2</v>
      </c>
      <c r="AY876" s="14"/>
      <c r="AZ876" s="14">
        <v>0.21418166316964399</v>
      </c>
      <c r="BA876" s="14">
        <v>0.194633777207605</v>
      </c>
    </row>
    <row r="877" spans="2:53" x14ac:dyDescent="0.35">
      <c r="B877" t="s">
        <v>530</v>
      </c>
      <c r="C877" s="14">
        <v>0.33694461287946698</v>
      </c>
      <c r="D877" s="14">
        <v>0.35457143390278101</v>
      </c>
      <c r="E877" s="14">
        <v>0.32105001109370801</v>
      </c>
      <c r="F877" s="14"/>
      <c r="G877" s="14">
        <v>0.429590295175305</v>
      </c>
      <c r="H877" s="14">
        <v>0.40266100964338902</v>
      </c>
      <c r="I877" s="14">
        <v>0.38752295624648198</v>
      </c>
      <c r="J877" s="14">
        <v>0.320672100346719</v>
      </c>
      <c r="K877" s="14">
        <v>0.282748992453351</v>
      </c>
      <c r="L877" s="14">
        <v>0.230564611976627</v>
      </c>
      <c r="M877" s="14"/>
      <c r="N877" s="14">
        <v>0.357012435606198</v>
      </c>
      <c r="O877" s="14">
        <v>0.33697592084153699</v>
      </c>
      <c r="P877" s="14">
        <v>0.32633008265631702</v>
      </c>
      <c r="Q877" s="14">
        <v>0.32707165597353999</v>
      </c>
      <c r="R877" s="14"/>
      <c r="S877" s="14">
        <v>0.35682450641673102</v>
      </c>
      <c r="T877" s="14">
        <v>0.31553303445062197</v>
      </c>
      <c r="U877" s="14">
        <v>0.32173572966797198</v>
      </c>
      <c r="V877" s="14">
        <v>0.38943500640709999</v>
      </c>
      <c r="W877" s="14">
        <v>0.37571642407892702</v>
      </c>
      <c r="X877" s="14">
        <v>0.35801400482955997</v>
      </c>
      <c r="Y877" s="14">
        <v>0.32268009034984302</v>
      </c>
      <c r="Z877" s="14">
        <v>0.31107909521544203</v>
      </c>
      <c r="AA877" s="14">
        <v>0.296584701373722</v>
      </c>
      <c r="AB877" s="14">
        <v>0.377431468881957</v>
      </c>
      <c r="AC877" s="14">
        <v>0.235311974514927</v>
      </c>
      <c r="AD877" s="14">
        <v>0.33474700490268799</v>
      </c>
      <c r="AE877" s="14"/>
      <c r="AF877" s="14">
        <v>0.34527739788859801</v>
      </c>
      <c r="AG877" s="14">
        <v>0.36043543481564799</v>
      </c>
      <c r="AH877" s="14">
        <v>0.33004008551485198</v>
      </c>
      <c r="AI877" s="14">
        <v>0.26342633788300301</v>
      </c>
      <c r="AJ877" s="14"/>
      <c r="AK877" s="14">
        <v>0.33754960106381099</v>
      </c>
      <c r="AL877" s="14">
        <v>0.35841453313091598</v>
      </c>
      <c r="AM877" s="14">
        <v>0.35874683565471099</v>
      </c>
      <c r="AN877" s="14">
        <v>0.310166027193987</v>
      </c>
      <c r="AO877" s="14"/>
      <c r="AP877" s="14">
        <v>0.32521859599187902</v>
      </c>
      <c r="AQ877" s="14">
        <v>0.35775184190231801</v>
      </c>
      <c r="AR877" s="14">
        <v>0.38920481941012602</v>
      </c>
      <c r="AS877" s="14"/>
      <c r="AT877" s="14">
        <v>0.38881713456246397</v>
      </c>
      <c r="AU877" s="14">
        <v>0.31050913935115598</v>
      </c>
      <c r="AV877" s="14"/>
      <c r="AW877" s="14">
        <v>0.39237969425317798</v>
      </c>
      <c r="AX877" s="14">
        <v>0.16170247263502899</v>
      </c>
      <c r="AY877" s="14"/>
      <c r="AZ877" s="14">
        <v>0.33602922083626402</v>
      </c>
      <c r="BA877" s="14">
        <v>0.33772021903983601</v>
      </c>
    </row>
    <row r="878" spans="2:53" x14ac:dyDescent="0.35">
      <c r="B878" t="s">
        <v>531</v>
      </c>
      <c r="C878" s="14">
        <v>0.33948200200522999</v>
      </c>
      <c r="D878" s="14">
        <v>0.34658114248964</v>
      </c>
      <c r="E878" s="14">
        <v>0.32993817053041602</v>
      </c>
      <c r="F878" s="14"/>
      <c r="G878" s="14">
        <v>0.25143237174383698</v>
      </c>
      <c r="H878" s="14">
        <v>0.25446518729259299</v>
      </c>
      <c r="I878" s="14">
        <v>0.284864509182157</v>
      </c>
      <c r="J878" s="14">
        <v>0.37695669419982503</v>
      </c>
      <c r="K878" s="14">
        <v>0.45457521906267301</v>
      </c>
      <c r="L878" s="14">
        <v>0.40349762366866199</v>
      </c>
      <c r="M878" s="14"/>
      <c r="N878" s="14">
        <v>0.31916192877982003</v>
      </c>
      <c r="O878" s="14">
        <v>0.36326562198074303</v>
      </c>
      <c r="P878" s="14">
        <v>0.36425679291205298</v>
      </c>
      <c r="Q878" s="14">
        <v>0.31914065865068397</v>
      </c>
      <c r="R878" s="14"/>
      <c r="S878" s="14">
        <v>0.28434924746214502</v>
      </c>
      <c r="T878" s="14">
        <v>0.38258191568087802</v>
      </c>
      <c r="U878" s="14">
        <v>0.365689271593441</v>
      </c>
      <c r="V878" s="14">
        <v>0.32593155562805298</v>
      </c>
      <c r="W878" s="14">
        <v>0.32216022025389601</v>
      </c>
      <c r="X878" s="14">
        <v>0.28041468002918002</v>
      </c>
      <c r="Y878" s="14">
        <v>0.31621843074565398</v>
      </c>
      <c r="Z878" s="14">
        <v>0.40597497853651199</v>
      </c>
      <c r="AA878" s="14">
        <v>0.35247124901999399</v>
      </c>
      <c r="AB878" s="14">
        <v>0.34503620316238998</v>
      </c>
      <c r="AC878" s="14">
        <v>0.41277552639117399</v>
      </c>
      <c r="AD878" s="14">
        <v>0.38632561545342903</v>
      </c>
      <c r="AE878" s="14"/>
      <c r="AF878" s="14">
        <v>0.33060984001889199</v>
      </c>
      <c r="AG878" s="14">
        <v>0.32029697060854001</v>
      </c>
      <c r="AH878" s="14">
        <v>0.41058771789756199</v>
      </c>
      <c r="AI878" s="14">
        <v>0.36304577987485998</v>
      </c>
      <c r="AJ878" s="14"/>
      <c r="AK878" s="14">
        <v>0.32491124398661703</v>
      </c>
      <c r="AL878" s="14">
        <v>0.32457964673492901</v>
      </c>
      <c r="AM878" s="14">
        <v>0.31756604240985198</v>
      </c>
      <c r="AN878" s="14">
        <v>0.41160354846202202</v>
      </c>
      <c r="AO878" s="14"/>
      <c r="AP878" s="14">
        <v>0.323552585998653</v>
      </c>
      <c r="AQ878" s="14">
        <v>0.29984840385407702</v>
      </c>
      <c r="AR878" s="14">
        <v>0.29814785355928503</v>
      </c>
      <c r="AS878" s="14"/>
      <c r="AT878" s="14">
        <v>0.25837364417062603</v>
      </c>
      <c r="AU878" s="14">
        <v>0.38058341081351599</v>
      </c>
      <c r="AV878" s="14"/>
      <c r="AW878" s="14">
        <v>0.27617026368497999</v>
      </c>
      <c r="AX878" s="14">
        <v>0.54750362691183296</v>
      </c>
      <c r="AY878" s="14"/>
      <c r="AZ878" s="14">
        <v>0.34292701356218203</v>
      </c>
      <c r="BA878" s="14">
        <v>0.33656306447899897</v>
      </c>
    </row>
    <row r="879" spans="2:53" x14ac:dyDescent="0.35">
      <c r="B879" t="s">
        <v>532</v>
      </c>
      <c r="C879" s="14">
        <v>1.7353795473527701E-2</v>
      </c>
      <c r="D879" s="14">
        <v>1.87290813925142E-2</v>
      </c>
      <c r="E879" s="14">
        <v>1.6078397202784998E-2</v>
      </c>
      <c r="F879" s="14"/>
      <c r="G879" s="14">
        <v>2.52542843232463E-2</v>
      </c>
      <c r="H879" s="14">
        <v>2.4771508956866799E-2</v>
      </c>
      <c r="I879" s="14">
        <v>1.7072208103280199E-2</v>
      </c>
      <c r="J879" s="14">
        <v>2.60819529630806E-2</v>
      </c>
      <c r="K879" s="14">
        <v>9.3721861266865599E-3</v>
      </c>
      <c r="L879" s="14">
        <v>4.5820393471705297E-3</v>
      </c>
      <c r="M879" s="14"/>
      <c r="N879" s="14">
        <v>8.3245656508270302E-3</v>
      </c>
      <c r="O879" s="14">
        <v>6.9595632231577997E-3</v>
      </c>
      <c r="P879" s="14">
        <v>3.4884478806842097E-2</v>
      </c>
      <c r="Q879" s="14">
        <v>2.2839579131782001E-2</v>
      </c>
      <c r="R879" s="14"/>
      <c r="S879" s="14">
        <v>3.2990874578296202E-3</v>
      </c>
      <c r="T879" s="14">
        <v>2.6339618838222199E-2</v>
      </c>
      <c r="U879" s="14">
        <v>2.26700670728536E-2</v>
      </c>
      <c r="V879" s="14">
        <v>2.3091475620556402E-2</v>
      </c>
      <c r="W879" s="14">
        <v>1.9182938583067501E-2</v>
      </c>
      <c r="X879" s="14">
        <v>2.84385435055057E-2</v>
      </c>
      <c r="Y879" s="14">
        <v>1.7417673373656999E-2</v>
      </c>
      <c r="Z879" s="14">
        <v>1.11620882001913E-2</v>
      </c>
      <c r="AA879" s="14">
        <v>8.2677730634830703E-3</v>
      </c>
      <c r="AB879" s="14">
        <v>1.4555368214018901E-2</v>
      </c>
      <c r="AC879" s="14">
        <v>2.05800167081477E-2</v>
      </c>
      <c r="AD879" s="14">
        <v>1.95557967429398E-2</v>
      </c>
      <c r="AE879" s="14"/>
      <c r="AF879" s="14">
        <v>1.18374289886354E-2</v>
      </c>
      <c r="AG879" s="14">
        <v>1.9982701380644001E-2</v>
      </c>
      <c r="AH879" s="14">
        <v>2.7667169910244298E-2</v>
      </c>
      <c r="AI879" s="14">
        <v>1.0677810108059601E-2</v>
      </c>
      <c r="AJ879" s="14"/>
      <c r="AK879" s="14">
        <v>1.06136320949843E-2</v>
      </c>
      <c r="AL879" s="14">
        <v>1.8331263886610501E-2</v>
      </c>
      <c r="AM879" s="14">
        <v>2.9205132501982201E-2</v>
      </c>
      <c r="AN879" s="14">
        <v>0</v>
      </c>
      <c r="AO879" s="14"/>
      <c r="AP879" s="14">
        <v>8.6342221144513204E-3</v>
      </c>
      <c r="AQ879" s="14">
        <v>2.53642032044233E-2</v>
      </c>
      <c r="AR879" s="14">
        <v>2.60767457636953E-2</v>
      </c>
      <c r="AS879" s="14"/>
      <c r="AT879" s="14">
        <v>7.2835413924305604E-3</v>
      </c>
      <c r="AU879" s="14">
        <v>2.1426385887339399E-2</v>
      </c>
      <c r="AV879" s="14"/>
      <c r="AW879" s="14">
        <v>1.27703149948798E-2</v>
      </c>
      <c r="AX879" s="14">
        <v>3.7908901108653602E-2</v>
      </c>
      <c r="AY879" s="14"/>
      <c r="AZ879" s="14">
        <v>1.3872381066714E-2</v>
      </c>
      <c r="BA879" s="14">
        <v>2.03035769150165E-2</v>
      </c>
    </row>
    <row r="880" spans="2:53" x14ac:dyDescent="0.35">
      <c r="B880" t="s">
        <v>533</v>
      </c>
      <c r="C880" s="14">
        <v>2.25587500029455E-2</v>
      </c>
      <c r="D880" s="14">
        <v>2.0733498428695901E-2</v>
      </c>
      <c r="E880" s="14">
        <v>2.4431357860632299E-2</v>
      </c>
      <c r="F880" s="14"/>
      <c r="G880" s="14">
        <v>3.6378874895549099E-3</v>
      </c>
      <c r="H880" s="14">
        <v>3.0413040342757099E-2</v>
      </c>
      <c r="I880" s="14">
        <v>2.4067423882048199E-2</v>
      </c>
      <c r="J880" s="14">
        <v>8.36419498006373E-3</v>
      </c>
      <c r="K880" s="14">
        <v>3.1934268674091597E-2</v>
      </c>
      <c r="L880" s="14">
        <v>3.26930984181222E-2</v>
      </c>
      <c r="M880" s="14"/>
      <c r="N880" s="14">
        <v>1.6984215158863801E-2</v>
      </c>
      <c r="O880" s="14">
        <v>2.5969043180618202E-2</v>
      </c>
      <c r="P880" s="14">
        <v>1.2149836756252501E-2</v>
      </c>
      <c r="Q880" s="14">
        <v>3.4602772370249897E-2</v>
      </c>
      <c r="R880" s="14"/>
      <c r="S880" s="14">
        <v>2.2164193546634101E-2</v>
      </c>
      <c r="T880" s="14">
        <v>7.0604797906080301E-3</v>
      </c>
      <c r="U880" s="14">
        <v>1.7686412642021299E-2</v>
      </c>
      <c r="V880" s="14">
        <v>1.5965249432311899E-2</v>
      </c>
      <c r="W880" s="14">
        <v>1.9446416645663E-2</v>
      </c>
      <c r="X880" s="14">
        <v>2.5591150599137202E-2</v>
      </c>
      <c r="Y880" s="14">
        <v>5.2112250602075E-2</v>
      </c>
      <c r="Z880" s="14">
        <v>4.4547711356277803E-2</v>
      </c>
      <c r="AA880" s="14">
        <v>2.15509114364997E-2</v>
      </c>
      <c r="AB880" s="14">
        <v>3.0914561342205001E-2</v>
      </c>
      <c r="AC880" s="14">
        <v>1.8311285725199199E-2</v>
      </c>
      <c r="AD880" s="14">
        <v>0</v>
      </c>
      <c r="AE880" s="14"/>
      <c r="AF880" s="14">
        <v>1.5821600580730101E-2</v>
      </c>
      <c r="AG880" s="14">
        <v>2.3691975835190102E-2</v>
      </c>
      <c r="AH880" s="14">
        <v>2.6274412805736801E-2</v>
      </c>
      <c r="AI880" s="14">
        <v>2.31581862079497E-2</v>
      </c>
      <c r="AJ880" s="14"/>
      <c r="AK880" s="14">
        <v>1.9546230804915101E-2</v>
      </c>
      <c r="AL880" s="14">
        <v>2.2939194914220199E-2</v>
      </c>
      <c r="AM880" s="14">
        <v>2.8041216582574802E-2</v>
      </c>
      <c r="AN880" s="14">
        <v>2.74155031395589E-2</v>
      </c>
      <c r="AO880" s="14"/>
      <c r="AP880" s="14">
        <v>1.8630381918412799E-2</v>
      </c>
      <c r="AQ880" s="14">
        <v>2.0669436350958598E-2</v>
      </c>
      <c r="AR880" s="14">
        <v>2.0115164940533399E-2</v>
      </c>
      <c r="AS880" s="14"/>
      <c r="AT880" s="14">
        <v>1.0339666301784499E-2</v>
      </c>
      <c r="AU880" s="14">
        <v>2.8482321520372E-2</v>
      </c>
      <c r="AV880" s="14"/>
      <c r="AW880" s="14">
        <v>6.7689774306239599E-3</v>
      </c>
      <c r="AX880" s="14">
        <v>0.107346719486013</v>
      </c>
      <c r="AY880" s="14"/>
      <c r="AZ880" s="14">
        <v>1.7635691034454601E-2</v>
      </c>
      <c r="BA880" s="14">
        <v>2.6730028191542601E-2</v>
      </c>
    </row>
    <row r="881" spans="2:53" x14ac:dyDescent="0.35">
      <c r="B881" t="s">
        <v>71</v>
      </c>
      <c r="C881" s="14">
        <v>8.0061079651151501E-2</v>
      </c>
      <c r="D881" s="14">
        <v>5.4246880801194199E-2</v>
      </c>
      <c r="E881" s="14">
        <v>0.105601867869775</v>
      </c>
      <c r="F881" s="14"/>
      <c r="G881" s="14">
        <v>3.3512260821708301E-2</v>
      </c>
      <c r="H881" s="14">
        <v>5.4783924567820101E-2</v>
      </c>
      <c r="I881" s="14">
        <v>5.31714831328544E-2</v>
      </c>
      <c r="J881" s="14">
        <v>8.49679073808082E-2</v>
      </c>
      <c r="K881" s="14">
        <v>5.9571143087590699E-2</v>
      </c>
      <c r="L881" s="14">
        <v>0.16326384620329801</v>
      </c>
      <c r="M881" s="14"/>
      <c r="N881" s="14">
        <v>5.3135187650313602E-2</v>
      </c>
      <c r="O881" s="14">
        <v>8.24570993828872E-2</v>
      </c>
      <c r="P881" s="14">
        <v>8.4367365957403698E-2</v>
      </c>
      <c r="Q881" s="14">
        <v>0.100865053470183</v>
      </c>
      <c r="R881" s="14"/>
      <c r="S881" s="14">
        <v>6.4629468979251398E-2</v>
      </c>
      <c r="T881" s="14">
        <v>7.3451417799734506E-2</v>
      </c>
      <c r="U881" s="14">
        <v>8.0562206685159898E-2</v>
      </c>
      <c r="V881" s="14">
        <v>8.5895863373180198E-2</v>
      </c>
      <c r="W881" s="14">
        <v>7.8906144692615393E-2</v>
      </c>
      <c r="X881" s="14">
        <v>7.9462612091459897E-2</v>
      </c>
      <c r="Y881" s="14">
        <v>7.8807059569277305E-2</v>
      </c>
      <c r="Z881" s="14">
        <v>7.9762787414104003E-2</v>
      </c>
      <c r="AA881" s="14">
        <v>0.106365728550431</v>
      </c>
      <c r="AB881" s="14">
        <v>6.7939910637259099E-2</v>
      </c>
      <c r="AC881" s="14">
        <v>9.6411110451965307E-2</v>
      </c>
      <c r="AD881" s="14">
        <v>8.2822598498068598E-2</v>
      </c>
      <c r="AE881" s="14"/>
      <c r="AF881" s="14">
        <v>8.5884233951109598E-2</v>
      </c>
      <c r="AG881" s="14">
        <v>6.4607135639066504E-2</v>
      </c>
      <c r="AH881" s="14">
        <v>6.7670842208085405E-2</v>
      </c>
      <c r="AI881" s="14">
        <v>0.12170335921561801</v>
      </c>
      <c r="AJ881" s="14"/>
      <c r="AK881" s="14">
        <v>8.7512829340949894E-2</v>
      </c>
      <c r="AL881" s="14">
        <v>5.2746698020722897E-2</v>
      </c>
      <c r="AM881" s="14">
        <v>6.8963659501419403E-2</v>
      </c>
      <c r="AN881" s="14">
        <v>0.10243052155049701</v>
      </c>
      <c r="AO881" s="14"/>
      <c r="AP881" s="14">
        <v>8.85234077743597E-2</v>
      </c>
      <c r="AQ881" s="14">
        <v>4.8517644885117603E-2</v>
      </c>
      <c r="AR881" s="14">
        <v>6.8437115849283497E-2</v>
      </c>
      <c r="AS881" s="14"/>
      <c r="AT881" s="14">
        <v>6.1079595460507598E-2</v>
      </c>
      <c r="AU881" s="14">
        <v>8.8329247506103506E-2</v>
      </c>
      <c r="AV881" s="14"/>
      <c r="AW881" s="14">
        <v>5.4085486430032997E-2</v>
      </c>
      <c r="AX881" s="14">
        <v>9.7935913430070506E-2</v>
      </c>
      <c r="AY881" s="14"/>
      <c r="AZ881" s="14">
        <v>7.5354030330741895E-2</v>
      </c>
      <c r="BA881" s="14">
        <v>8.4049334167000694E-2</v>
      </c>
    </row>
    <row r="882" spans="2:53" x14ac:dyDescent="0.35">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row>
    <row r="883" spans="2:53" x14ac:dyDescent="0.35">
      <c r="B883" s="6" t="s">
        <v>535</v>
      </c>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row>
    <row r="884" spans="2:53" x14ac:dyDescent="0.35">
      <c r="B884" s="33" t="s">
        <v>584</v>
      </c>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row>
    <row r="885" spans="2:53" x14ac:dyDescent="0.35">
      <c r="B885" t="s">
        <v>51</v>
      </c>
      <c r="C885" s="14">
        <v>0.49322037351815501</v>
      </c>
      <c r="D885" s="14">
        <v>0.51964687230603501</v>
      </c>
      <c r="E885" s="14">
        <v>0.46575788834194898</v>
      </c>
      <c r="F885" s="14"/>
      <c r="G885" s="14">
        <v>0.383343445437414</v>
      </c>
      <c r="H885" s="14">
        <v>0.44749539859551302</v>
      </c>
      <c r="I885" s="14">
        <v>0.45887872298629201</v>
      </c>
      <c r="J885" s="14">
        <v>0.56772231067010104</v>
      </c>
      <c r="K885" s="14">
        <v>0.60573930283439503</v>
      </c>
      <c r="L885" s="14">
        <v>0.536260439731298</v>
      </c>
      <c r="M885" s="14"/>
      <c r="N885" s="14">
        <v>0.50178075440786296</v>
      </c>
      <c r="O885" s="14">
        <v>0.49757044875825002</v>
      </c>
      <c r="P885" s="14">
        <v>0.51972945515185698</v>
      </c>
      <c r="Q885" s="14">
        <v>0.44886047606261598</v>
      </c>
      <c r="R885" s="14"/>
      <c r="S885" s="14">
        <v>0.441352008676063</v>
      </c>
      <c r="T885" s="14">
        <v>0.57159781259410902</v>
      </c>
      <c r="U885" s="14">
        <v>0.46760978056007901</v>
      </c>
      <c r="V885" s="14">
        <v>0.54873459458986096</v>
      </c>
      <c r="W885" s="14">
        <v>0.47788950918200501</v>
      </c>
      <c r="X885" s="14">
        <v>0.44394603795487397</v>
      </c>
      <c r="Y885" s="14">
        <v>0.57394730820602502</v>
      </c>
      <c r="Z885" s="14">
        <v>0.36700681777787297</v>
      </c>
      <c r="AA885" s="14">
        <v>0.46102558527632098</v>
      </c>
      <c r="AB885" s="14">
        <v>0.46483754517325798</v>
      </c>
      <c r="AC885" s="14">
        <v>0.48503465615381502</v>
      </c>
      <c r="AD885" s="14">
        <v>0.59709439193856895</v>
      </c>
      <c r="AE885" s="14"/>
      <c r="AF885" s="14">
        <v>0.52518103654260295</v>
      </c>
      <c r="AG885" s="14">
        <v>0.52216980701067495</v>
      </c>
      <c r="AH885" s="14">
        <v>0.46944816214364499</v>
      </c>
      <c r="AI885" s="14">
        <v>0.47351786776391203</v>
      </c>
      <c r="AJ885" s="14"/>
      <c r="AK885" s="14">
        <v>0.55940821897495796</v>
      </c>
      <c r="AL885" s="14">
        <v>0.50946181906375898</v>
      </c>
      <c r="AM885" s="14">
        <v>0.53516466277414598</v>
      </c>
      <c r="AN885" s="14">
        <v>0.36228402598287202</v>
      </c>
      <c r="AO885" s="14"/>
      <c r="AP885" s="14">
        <v>0.55313385506971502</v>
      </c>
      <c r="AQ885" s="14">
        <v>0.49998870332713902</v>
      </c>
      <c r="AR885" s="14">
        <v>0.51177384959658201</v>
      </c>
      <c r="AS885" s="14"/>
      <c r="AT885" s="14" t="s">
        <v>80</v>
      </c>
      <c r="AU885" s="14">
        <v>0.49322037351815501</v>
      </c>
      <c r="AV885" s="14"/>
      <c r="AW885" s="14">
        <v>0.49322037351815501</v>
      </c>
      <c r="AX885" s="14" t="s">
        <v>80</v>
      </c>
      <c r="AY885" s="14"/>
      <c r="AZ885" s="14">
        <v>0.51956689817360802</v>
      </c>
      <c r="BA885" s="14">
        <v>0.46773009295893703</v>
      </c>
    </row>
    <row r="886" spans="2:53" x14ac:dyDescent="0.35">
      <c r="B886" t="s">
        <v>52</v>
      </c>
      <c r="C886" s="14">
        <v>0.41817356827725699</v>
      </c>
      <c r="D886" s="14">
        <v>0.41416468799533601</v>
      </c>
      <c r="E886" s="14">
        <v>0.42194395274133301</v>
      </c>
      <c r="F886" s="14"/>
      <c r="G886" s="14">
        <v>0.54865466545909003</v>
      </c>
      <c r="H886" s="14">
        <v>0.464940563179776</v>
      </c>
      <c r="I886" s="14">
        <v>0.42025541019262402</v>
      </c>
      <c r="J886" s="14">
        <v>0.34319023489563999</v>
      </c>
      <c r="K886" s="14">
        <v>0.293860048756237</v>
      </c>
      <c r="L886" s="14">
        <v>0.397771118007609</v>
      </c>
      <c r="M886" s="14"/>
      <c r="N886" s="14">
        <v>0.39603307471161803</v>
      </c>
      <c r="O886" s="14">
        <v>0.42233685228184598</v>
      </c>
      <c r="P886" s="14">
        <v>0.39744156617633197</v>
      </c>
      <c r="Q886" s="14">
        <v>0.45986509044089202</v>
      </c>
      <c r="R886" s="14"/>
      <c r="S886" s="14">
        <v>0.45007176465360899</v>
      </c>
      <c r="T886" s="14">
        <v>0.35832511213913998</v>
      </c>
      <c r="U886" s="14">
        <v>0.45286408627927799</v>
      </c>
      <c r="V886" s="14">
        <v>0.37917947837421401</v>
      </c>
      <c r="W886" s="14">
        <v>0.42786297849986499</v>
      </c>
      <c r="X886" s="14">
        <v>0.51027935937090296</v>
      </c>
      <c r="Y886" s="14">
        <v>0.35693134571788199</v>
      </c>
      <c r="Z886" s="14">
        <v>0.47382997144078398</v>
      </c>
      <c r="AA886" s="14">
        <v>0.39827824672287698</v>
      </c>
      <c r="AB886" s="14">
        <v>0.50422300032478695</v>
      </c>
      <c r="AC886" s="14">
        <v>0.42871707089071498</v>
      </c>
      <c r="AD886" s="14">
        <v>0.19113930252985001</v>
      </c>
      <c r="AE886" s="14"/>
      <c r="AF886" s="14">
        <v>0.41654381825711301</v>
      </c>
      <c r="AG886" s="14">
        <v>0.38643835831694401</v>
      </c>
      <c r="AH886" s="14">
        <v>0.46924350001939003</v>
      </c>
      <c r="AI886" s="14">
        <v>0.418355600822861</v>
      </c>
      <c r="AJ886" s="14"/>
      <c r="AK886" s="14">
        <v>0.37820962626620103</v>
      </c>
      <c r="AL886" s="14">
        <v>0.407719013313046</v>
      </c>
      <c r="AM886" s="14">
        <v>0.34416084824220899</v>
      </c>
      <c r="AN886" s="14">
        <v>0.56871361304187396</v>
      </c>
      <c r="AO886" s="14"/>
      <c r="AP886" s="14">
        <v>0.39921299551157402</v>
      </c>
      <c r="AQ886" s="14">
        <v>0.422409678390535</v>
      </c>
      <c r="AR886" s="14">
        <v>0.39413058126660999</v>
      </c>
      <c r="AS886" s="14"/>
      <c r="AT886" s="14" t="s">
        <v>80</v>
      </c>
      <c r="AU886" s="14">
        <v>0.41817356827725699</v>
      </c>
      <c r="AV886" s="14"/>
      <c r="AW886" s="14">
        <v>0.41817356827725699</v>
      </c>
      <c r="AX886" s="14" t="s">
        <v>80</v>
      </c>
      <c r="AY886" s="14"/>
      <c r="AZ886" s="14">
        <v>0.39615708676976902</v>
      </c>
      <c r="BA886" s="14">
        <v>0.43947452913990898</v>
      </c>
    </row>
    <row r="887" spans="2:53" x14ac:dyDescent="0.35">
      <c r="B887" t="s">
        <v>71</v>
      </c>
      <c r="C887" s="14">
        <v>8.8606058204588098E-2</v>
      </c>
      <c r="D887" s="14">
        <v>6.6188439698629004E-2</v>
      </c>
      <c r="E887" s="14">
        <v>0.112298158916718</v>
      </c>
      <c r="F887" s="14"/>
      <c r="G887" s="14">
        <v>6.8001889103496693E-2</v>
      </c>
      <c r="H887" s="14">
        <v>8.7564038224710899E-2</v>
      </c>
      <c r="I887" s="14">
        <v>0.120865866821083</v>
      </c>
      <c r="J887" s="14">
        <v>8.9087454434259195E-2</v>
      </c>
      <c r="K887" s="14">
        <v>0.10040064840936699</v>
      </c>
      <c r="L887" s="14">
        <v>6.5968442261093496E-2</v>
      </c>
      <c r="M887" s="14"/>
      <c r="N887" s="14">
        <v>0.102186170880519</v>
      </c>
      <c r="O887" s="14">
        <v>8.0092698959904299E-2</v>
      </c>
      <c r="P887" s="14">
        <v>8.2828978671810799E-2</v>
      </c>
      <c r="Q887" s="14">
        <v>9.1274433496491295E-2</v>
      </c>
      <c r="R887" s="14"/>
      <c r="S887" s="14">
        <v>0.108576226670329</v>
      </c>
      <c r="T887" s="14">
        <v>7.0077075266751304E-2</v>
      </c>
      <c r="U887" s="14">
        <v>7.9526133160642803E-2</v>
      </c>
      <c r="V887" s="14">
        <v>7.2085927035925701E-2</v>
      </c>
      <c r="W887" s="14">
        <v>9.424751231813E-2</v>
      </c>
      <c r="X887" s="14">
        <v>4.57746026742228E-2</v>
      </c>
      <c r="Y887" s="14">
        <v>6.9121346076092202E-2</v>
      </c>
      <c r="Z887" s="14">
        <v>0.15916321078134299</v>
      </c>
      <c r="AA887" s="14">
        <v>0.14069616800080201</v>
      </c>
      <c r="AB887" s="14">
        <v>3.0939454501954799E-2</v>
      </c>
      <c r="AC887" s="14">
        <v>8.6248272955469593E-2</v>
      </c>
      <c r="AD887" s="14">
        <v>0.21176630553158199</v>
      </c>
      <c r="AE887" s="14"/>
      <c r="AF887" s="14">
        <v>5.8275145200283499E-2</v>
      </c>
      <c r="AG887" s="14">
        <v>9.1391834672380795E-2</v>
      </c>
      <c r="AH887" s="14">
        <v>6.1308337836964502E-2</v>
      </c>
      <c r="AI887" s="14">
        <v>0.10812653141322701</v>
      </c>
      <c r="AJ887" s="14"/>
      <c r="AK887" s="14">
        <v>6.2382154758840999E-2</v>
      </c>
      <c r="AL887" s="14">
        <v>8.2819167623194606E-2</v>
      </c>
      <c r="AM887" s="14">
        <v>0.120674488983645</v>
      </c>
      <c r="AN887" s="14">
        <v>6.9002360975254404E-2</v>
      </c>
      <c r="AO887" s="14"/>
      <c r="AP887" s="14">
        <v>4.76531494187101E-2</v>
      </c>
      <c r="AQ887" s="14">
        <v>7.7601618282326895E-2</v>
      </c>
      <c r="AR887" s="14">
        <v>9.4095569136808194E-2</v>
      </c>
      <c r="AS887" s="14"/>
      <c r="AT887" s="14" t="s">
        <v>80</v>
      </c>
      <c r="AU887" s="14">
        <v>8.8606058204588098E-2</v>
      </c>
      <c r="AV887" s="14"/>
      <c r="AW887" s="14">
        <v>8.8606058204588098E-2</v>
      </c>
      <c r="AX887" s="14" t="s">
        <v>80</v>
      </c>
      <c r="AY887" s="14"/>
      <c r="AZ887" s="14">
        <v>8.4276015056622605E-2</v>
      </c>
      <c r="BA887" s="14">
        <v>9.2795377901154302E-2</v>
      </c>
    </row>
    <row r="888" spans="2:53" x14ac:dyDescent="0.35">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row>
    <row r="889" spans="2:53" x14ac:dyDescent="0.35">
      <c r="B889" s="6" t="s">
        <v>540</v>
      </c>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row>
    <row r="890" spans="2:53" x14ac:dyDescent="0.35">
      <c r="B890" s="33" t="s">
        <v>584</v>
      </c>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row>
    <row r="891" spans="2:53" x14ac:dyDescent="0.35">
      <c r="B891" t="s">
        <v>536</v>
      </c>
      <c r="C891" s="14">
        <v>0.72844713952560403</v>
      </c>
      <c r="D891" s="14">
        <v>0.708907323847906</v>
      </c>
      <c r="E891" s="14">
        <v>0.74955431861203003</v>
      </c>
      <c r="F891" s="14"/>
      <c r="G891" s="14">
        <v>0.59931563926807396</v>
      </c>
      <c r="H891" s="14">
        <v>0.72007017706849896</v>
      </c>
      <c r="I891" s="14">
        <v>0.76163745493590995</v>
      </c>
      <c r="J891" s="14">
        <v>0.84438552583614201</v>
      </c>
      <c r="K891" s="14">
        <v>0.76984326508693801</v>
      </c>
      <c r="L891" s="14">
        <v>0.63442065114702295</v>
      </c>
      <c r="M891" s="14"/>
      <c r="N891" s="14">
        <v>0.77887912429292205</v>
      </c>
      <c r="O891" s="14">
        <v>0.752624988707979</v>
      </c>
      <c r="P891" s="14">
        <v>0.70414529723425101</v>
      </c>
      <c r="Q891" s="14">
        <v>0.676159311120622</v>
      </c>
      <c r="R891" s="14"/>
      <c r="S891" s="14">
        <v>0.71069564860110901</v>
      </c>
      <c r="T891" s="14">
        <v>0.80064543522086895</v>
      </c>
      <c r="U891" s="14">
        <v>0.65563711473346098</v>
      </c>
      <c r="V891" s="14">
        <v>0.69575986962162095</v>
      </c>
      <c r="W891" s="14">
        <v>0.72877765253318005</v>
      </c>
      <c r="X891" s="14">
        <v>0.55505145720446603</v>
      </c>
      <c r="Y891" s="14">
        <v>0.68789185990496804</v>
      </c>
      <c r="Z891" s="14">
        <v>0.77589054716667705</v>
      </c>
      <c r="AA891" s="14">
        <v>0.87127105020262396</v>
      </c>
      <c r="AB891" s="14">
        <v>0.77074673621533696</v>
      </c>
      <c r="AC891" s="14">
        <v>0.88394948761348902</v>
      </c>
      <c r="AD891" s="14">
        <v>0.62657333160010797</v>
      </c>
      <c r="AE891" s="14"/>
      <c r="AF891" s="14">
        <v>0.72714693636957095</v>
      </c>
      <c r="AG891" s="14">
        <v>0.72874244445914804</v>
      </c>
      <c r="AH891" s="14">
        <v>0.65507848347870701</v>
      </c>
      <c r="AI891" s="14">
        <v>0.74209360076808994</v>
      </c>
      <c r="AJ891" s="14"/>
      <c r="AK891" s="14">
        <v>0.72179253457382198</v>
      </c>
      <c r="AL891" s="14">
        <v>0.747690050499077</v>
      </c>
      <c r="AM891" s="14">
        <v>0.75363300231487496</v>
      </c>
      <c r="AN891" s="14">
        <v>0.67723405009397997</v>
      </c>
      <c r="AO891" s="14"/>
      <c r="AP891" s="14">
        <v>0.71805590551271303</v>
      </c>
      <c r="AQ891" s="14">
        <v>0.73926242322740998</v>
      </c>
      <c r="AR891" s="14">
        <v>0.72799844795734803</v>
      </c>
      <c r="AS891" s="14"/>
      <c r="AT891" s="14" t="s">
        <v>80</v>
      </c>
      <c r="AU891" s="14">
        <v>0.72844713952560403</v>
      </c>
      <c r="AV891" s="14"/>
      <c r="AW891" s="14">
        <v>0.72844713952560403</v>
      </c>
      <c r="AX891" s="14" t="s">
        <v>80</v>
      </c>
      <c r="AY891" s="14"/>
      <c r="AZ891" s="14">
        <v>0.73078851449613103</v>
      </c>
      <c r="BA891" s="14">
        <v>0.72593080479024497</v>
      </c>
    </row>
    <row r="892" spans="2:53" x14ac:dyDescent="0.35">
      <c r="B892" t="s">
        <v>537</v>
      </c>
      <c r="C892" s="14">
        <v>0.41147023387818399</v>
      </c>
      <c r="D892" s="14">
        <v>0.379392897509854</v>
      </c>
      <c r="E892" s="14">
        <v>0.45084246047981402</v>
      </c>
      <c r="F892" s="14"/>
      <c r="G892" s="14">
        <v>0.45724220786917302</v>
      </c>
      <c r="H892" s="14">
        <v>0.39941676432553902</v>
      </c>
      <c r="I892" s="14">
        <v>0.54203619528982805</v>
      </c>
      <c r="J892" s="14">
        <v>0.40558634258735499</v>
      </c>
      <c r="K892" s="14">
        <v>0.28309087117415499</v>
      </c>
      <c r="L892" s="14">
        <v>0.38422423165245101</v>
      </c>
      <c r="M892" s="14"/>
      <c r="N892" s="14">
        <v>0.41949958883182398</v>
      </c>
      <c r="O892" s="14">
        <v>0.42733680446063599</v>
      </c>
      <c r="P892" s="14">
        <v>0.383394370105066</v>
      </c>
      <c r="Q892" s="14">
        <v>0.41764894225541399</v>
      </c>
      <c r="R892" s="14"/>
      <c r="S892" s="14">
        <v>0.48031320773900499</v>
      </c>
      <c r="T892" s="14">
        <v>0.32414665524375802</v>
      </c>
      <c r="U892" s="14">
        <v>0.36618290407535697</v>
      </c>
      <c r="V892" s="14">
        <v>0.37909211590106301</v>
      </c>
      <c r="W892" s="14">
        <v>0.40811706437371997</v>
      </c>
      <c r="X892" s="14">
        <v>0.52626209837326798</v>
      </c>
      <c r="Y892" s="14">
        <v>0.43896865224243298</v>
      </c>
      <c r="Z892" s="14">
        <v>0.511946449455561</v>
      </c>
      <c r="AA892" s="14">
        <v>0.431019742767006</v>
      </c>
      <c r="AB892" s="14">
        <v>0.36588840050260102</v>
      </c>
      <c r="AC892" s="14">
        <v>0.47876859837428398</v>
      </c>
      <c r="AD892" s="14">
        <v>0.31213395102746699</v>
      </c>
      <c r="AE892" s="14"/>
      <c r="AF892" s="14">
        <v>0.37210010653223302</v>
      </c>
      <c r="AG892" s="14">
        <v>0.45863655635865502</v>
      </c>
      <c r="AH892" s="14">
        <v>0.42401267348214</v>
      </c>
      <c r="AI892" s="14">
        <v>0.39678815896748998</v>
      </c>
      <c r="AJ892" s="14"/>
      <c r="AK892" s="14">
        <v>0.40158915381631399</v>
      </c>
      <c r="AL892" s="14">
        <v>0.485371910652379</v>
      </c>
      <c r="AM892" s="14">
        <v>0.376598256723577</v>
      </c>
      <c r="AN892" s="14">
        <v>0.47234033851669599</v>
      </c>
      <c r="AO892" s="14"/>
      <c r="AP892" s="14">
        <v>0.367674295247361</v>
      </c>
      <c r="AQ892" s="14">
        <v>0.51777842588013101</v>
      </c>
      <c r="AR892" s="14">
        <v>0.37369356208335203</v>
      </c>
      <c r="AS892" s="14"/>
      <c r="AT892" s="14" t="s">
        <v>80</v>
      </c>
      <c r="AU892" s="14">
        <v>0.41147023387818399</v>
      </c>
      <c r="AV892" s="14"/>
      <c r="AW892" s="14">
        <v>0.41147023387818399</v>
      </c>
      <c r="AX892" s="14" t="s">
        <v>80</v>
      </c>
      <c r="AY892" s="14"/>
      <c r="AZ892" s="14">
        <v>0.44736694579884201</v>
      </c>
      <c r="BA892" s="14">
        <v>0.37289113218445402</v>
      </c>
    </row>
    <row r="893" spans="2:53" x14ac:dyDescent="0.35">
      <c r="B893" t="s">
        <v>538</v>
      </c>
      <c r="C893" s="14">
        <v>0.39059312586546302</v>
      </c>
      <c r="D893" s="14">
        <v>0.42145834258105203</v>
      </c>
      <c r="E893" s="14">
        <v>0.35704083895000199</v>
      </c>
      <c r="F893" s="14"/>
      <c r="G893" s="14">
        <v>0.48138408783079101</v>
      </c>
      <c r="H893" s="14">
        <v>0.34250437049433402</v>
      </c>
      <c r="I893" s="14">
        <v>0.38498259274817398</v>
      </c>
      <c r="J893" s="14">
        <v>0.32658990688112</v>
      </c>
      <c r="K893" s="14">
        <v>0.36364394778245601</v>
      </c>
      <c r="L893" s="14">
        <v>0.47260118908881898</v>
      </c>
      <c r="M893" s="14"/>
      <c r="N893" s="14">
        <v>0.297569458300738</v>
      </c>
      <c r="O893" s="14">
        <v>0.36786194937163103</v>
      </c>
      <c r="P893" s="14">
        <v>0.50679416891442297</v>
      </c>
      <c r="Q893" s="14">
        <v>0.388024745458389</v>
      </c>
      <c r="R893" s="14"/>
      <c r="S893" s="14">
        <v>0.28352969596115501</v>
      </c>
      <c r="T893" s="14">
        <v>0.42963176373293399</v>
      </c>
      <c r="U893" s="14">
        <v>0.43820454309832002</v>
      </c>
      <c r="V893" s="14">
        <v>0.33104948665380401</v>
      </c>
      <c r="W893" s="14">
        <v>0.396661555882732</v>
      </c>
      <c r="X893" s="14">
        <v>0.53881727031751703</v>
      </c>
      <c r="Y893" s="14">
        <v>0.450869463948469</v>
      </c>
      <c r="Z893" s="14">
        <v>0.36920849992278698</v>
      </c>
      <c r="AA893" s="14">
        <v>0.38525942230297799</v>
      </c>
      <c r="AB893" s="14">
        <v>0.41613334428983401</v>
      </c>
      <c r="AC893" s="14">
        <v>0.114779294597224</v>
      </c>
      <c r="AD893" s="14">
        <v>0.37375889352415798</v>
      </c>
      <c r="AE893" s="14"/>
      <c r="AF893" s="14">
        <v>0.42855423620431099</v>
      </c>
      <c r="AG893" s="14">
        <v>0.35206162852838901</v>
      </c>
      <c r="AH893" s="14">
        <v>0.36226532051937799</v>
      </c>
      <c r="AI893" s="14">
        <v>0.40576314983151601</v>
      </c>
      <c r="AJ893" s="14"/>
      <c r="AK893" s="14">
        <v>0.38489606001446602</v>
      </c>
      <c r="AL893" s="14">
        <v>0.39344068071285798</v>
      </c>
      <c r="AM893" s="14">
        <v>0.32303932288138199</v>
      </c>
      <c r="AN893" s="14">
        <v>0.34502635636579998</v>
      </c>
      <c r="AO893" s="14"/>
      <c r="AP893" s="14">
        <v>0.407456054658353</v>
      </c>
      <c r="AQ893" s="14">
        <v>0.448867701513538</v>
      </c>
      <c r="AR893" s="14">
        <v>0.380888158051984</v>
      </c>
      <c r="AS893" s="14"/>
      <c r="AT893" s="14" t="s">
        <v>80</v>
      </c>
      <c r="AU893" s="14">
        <v>0.39059312586546302</v>
      </c>
      <c r="AV893" s="14"/>
      <c r="AW893" s="14">
        <v>0.39059312586546302</v>
      </c>
      <c r="AX893" s="14" t="s">
        <v>80</v>
      </c>
      <c r="AY893" s="14"/>
      <c r="AZ893" s="14">
        <v>0.39675868653815299</v>
      </c>
      <c r="BA893" s="14">
        <v>0.38396684230176797</v>
      </c>
    </row>
    <row r="894" spans="2:53" x14ac:dyDescent="0.35">
      <c r="B894" t="s">
        <v>539</v>
      </c>
      <c r="C894" s="14">
        <v>0.24526731153900699</v>
      </c>
      <c r="D894" s="14">
        <v>0.242856832429373</v>
      </c>
      <c r="E894" s="14">
        <v>0.243898554364257</v>
      </c>
      <c r="F894" s="14"/>
      <c r="G894" s="14">
        <v>0.17887736570564799</v>
      </c>
      <c r="H894" s="14">
        <v>0.362808434698347</v>
      </c>
      <c r="I894" s="14">
        <v>0.272475106563564</v>
      </c>
      <c r="J894" s="14">
        <v>0.25766501581718099</v>
      </c>
      <c r="K894" s="14">
        <v>0.195042083584585</v>
      </c>
      <c r="L894" s="14">
        <v>0.18105625324994401</v>
      </c>
      <c r="M894" s="14"/>
      <c r="N894" s="14">
        <v>0.34296336854863102</v>
      </c>
      <c r="O894" s="14">
        <v>0.19604009605290601</v>
      </c>
      <c r="P894" s="14">
        <v>0.19816356901465099</v>
      </c>
      <c r="Q894" s="14">
        <v>0.25786142358140302</v>
      </c>
      <c r="R894" s="14"/>
      <c r="S894" s="14">
        <v>0.28524862047180899</v>
      </c>
      <c r="T894" s="14">
        <v>0.304618036467104</v>
      </c>
      <c r="U894" s="14">
        <v>0.124532562671712</v>
      </c>
      <c r="V894" s="14">
        <v>0.28277898258677597</v>
      </c>
      <c r="W894" s="14">
        <v>0.16259642140320299</v>
      </c>
      <c r="X894" s="14">
        <v>0.219567683491949</v>
      </c>
      <c r="Y894" s="14">
        <v>0.21140604591064999</v>
      </c>
      <c r="Z894" s="14">
        <v>0.35364336342475</v>
      </c>
      <c r="AA894" s="14">
        <v>0.27813894069879702</v>
      </c>
      <c r="AB894" s="14">
        <v>0.15119513314856101</v>
      </c>
      <c r="AC894" s="14">
        <v>0.22790018471774701</v>
      </c>
      <c r="AD894" s="14">
        <v>0.36580717085269299</v>
      </c>
      <c r="AE894" s="14"/>
      <c r="AF894" s="14">
        <v>0.24580180856353301</v>
      </c>
      <c r="AG894" s="14">
        <v>0.24889632700678099</v>
      </c>
      <c r="AH894" s="14">
        <v>0.38666049399677499</v>
      </c>
      <c r="AI894" s="14">
        <v>0.19372217444909001</v>
      </c>
      <c r="AJ894" s="14"/>
      <c r="AK894" s="14">
        <v>0.218836168630095</v>
      </c>
      <c r="AL894" s="14">
        <v>0.27627308366617898</v>
      </c>
      <c r="AM894" s="14">
        <v>0.23811593989906499</v>
      </c>
      <c r="AN894" s="14">
        <v>0.233328556451363</v>
      </c>
      <c r="AO894" s="14"/>
      <c r="AP894" s="14">
        <v>0.196649876236485</v>
      </c>
      <c r="AQ894" s="14">
        <v>0.27912406221685698</v>
      </c>
      <c r="AR894" s="14">
        <v>0.258314364132052</v>
      </c>
      <c r="AS894" s="14"/>
      <c r="AT894" s="14" t="s">
        <v>80</v>
      </c>
      <c r="AU894" s="14">
        <v>0.24526731153900699</v>
      </c>
      <c r="AV894" s="14"/>
      <c r="AW894" s="14">
        <v>0.24526731153900699</v>
      </c>
      <c r="AX894" s="14" t="s">
        <v>80</v>
      </c>
      <c r="AY894" s="14"/>
      <c r="AZ894" s="14">
        <v>0.24345424421328599</v>
      </c>
      <c r="BA894" s="14">
        <v>0.24721586072343299</v>
      </c>
    </row>
    <row r="895" spans="2:53" x14ac:dyDescent="0.35">
      <c r="B895" t="s">
        <v>122</v>
      </c>
      <c r="C895" s="14">
        <v>2.1210682517677899E-2</v>
      </c>
      <c r="D895" s="14">
        <v>3.52695347875224E-2</v>
      </c>
      <c r="E895" s="14">
        <v>5.0647731874423098E-3</v>
      </c>
      <c r="F895" s="14"/>
      <c r="G895" s="14">
        <v>0</v>
      </c>
      <c r="H895" s="14">
        <v>0</v>
      </c>
      <c r="I895" s="14">
        <v>1.35031235947382E-2</v>
      </c>
      <c r="J895" s="14">
        <v>2.4120596332076898E-2</v>
      </c>
      <c r="K895" s="14">
        <v>1.51847899533322E-2</v>
      </c>
      <c r="L895" s="14">
        <v>6.8576332074809995E-2</v>
      </c>
      <c r="M895" s="14"/>
      <c r="N895" s="14">
        <v>2.8658891319561199E-2</v>
      </c>
      <c r="O895" s="14">
        <v>1.7248013364564101E-2</v>
      </c>
      <c r="P895" s="14">
        <v>2.0087189521272801E-2</v>
      </c>
      <c r="Q895" s="14">
        <v>0</v>
      </c>
      <c r="R895" s="14"/>
      <c r="S895" s="14">
        <v>2.11047100688493E-2</v>
      </c>
      <c r="T895" s="14">
        <v>1.8420641228958302E-2</v>
      </c>
      <c r="U895" s="14">
        <v>0</v>
      </c>
      <c r="V895" s="14">
        <v>4.1500634939075798E-2</v>
      </c>
      <c r="W895" s="14">
        <v>0</v>
      </c>
      <c r="X895" s="14">
        <v>2.7336059964850001E-2</v>
      </c>
      <c r="Y895" s="14">
        <v>0</v>
      </c>
      <c r="Z895" s="14">
        <v>0</v>
      </c>
      <c r="AA895" s="14">
        <v>7.3749259594329902E-2</v>
      </c>
      <c r="AB895" s="14">
        <v>0</v>
      </c>
      <c r="AC895" s="14">
        <v>5.7621961053982498E-2</v>
      </c>
      <c r="AD895" s="14">
        <v>0</v>
      </c>
      <c r="AE895" s="14"/>
      <c r="AF895" s="14">
        <v>3.37849222318568E-2</v>
      </c>
      <c r="AG895" s="14">
        <v>1.7884100614320199E-2</v>
      </c>
      <c r="AH895" s="14">
        <v>0</v>
      </c>
      <c r="AI895" s="14">
        <v>1.4948519985574499E-2</v>
      </c>
      <c r="AJ895" s="14"/>
      <c r="AK895" s="14">
        <v>2.33831857284677E-2</v>
      </c>
      <c r="AL895" s="14">
        <v>2.6844489792659101E-2</v>
      </c>
      <c r="AM895" s="14">
        <v>3.7530273092072797E-2</v>
      </c>
      <c r="AN895" s="14">
        <v>0</v>
      </c>
      <c r="AO895" s="14"/>
      <c r="AP895" s="14">
        <v>2.3540521342040401E-2</v>
      </c>
      <c r="AQ895" s="14">
        <v>2.85639896380099E-2</v>
      </c>
      <c r="AR895" s="14">
        <v>2.2678210718096298E-2</v>
      </c>
      <c r="AS895" s="14"/>
      <c r="AT895" s="14" t="s">
        <v>80</v>
      </c>
      <c r="AU895" s="14">
        <v>2.1210682517677899E-2</v>
      </c>
      <c r="AV895" s="14"/>
      <c r="AW895" s="14">
        <v>2.1210682517677899E-2</v>
      </c>
      <c r="AX895" s="14" t="s">
        <v>80</v>
      </c>
      <c r="AY895" s="14"/>
      <c r="AZ895" s="14">
        <v>1.43706182243403E-2</v>
      </c>
      <c r="BA895" s="14">
        <v>2.8561872134921298E-2</v>
      </c>
    </row>
    <row r="896" spans="2:53" x14ac:dyDescent="0.35">
      <c r="B896" t="s">
        <v>123</v>
      </c>
      <c r="C896" s="14">
        <v>1.01033510291305E-2</v>
      </c>
      <c r="D896" s="14">
        <v>0</v>
      </c>
      <c r="E896" s="14">
        <v>2.1846168172407501E-2</v>
      </c>
      <c r="F896" s="14"/>
      <c r="G896" s="14">
        <v>0</v>
      </c>
      <c r="H896" s="14">
        <v>2.9399426018655601E-2</v>
      </c>
      <c r="I896" s="14">
        <v>0</v>
      </c>
      <c r="J896" s="14">
        <v>1.3149055088189201E-2</v>
      </c>
      <c r="K896" s="14">
        <v>1.50895914218502E-2</v>
      </c>
      <c r="L896" s="14">
        <v>0</v>
      </c>
      <c r="M896" s="14"/>
      <c r="N896" s="14">
        <v>0</v>
      </c>
      <c r="O896" s="14">
        <v>2.8319222516610398E-2</v>
      </c>
      <c r="P896" s="14">
        <v>1.0259281524364901E-2</v>
      </c>
      <c r="Q896" s="14">
        <v>0</v>
      </c>
      <c r="R896" s="14"/>
      <c r="S896" s="14">
        <v>0</v>
      </c>
      <c r="T896" s="14">
        <v>1.6616830712323501E-2</v>
      </c>
      <c r="U896" s="14">
        <v>0</v>
      </c>
      <c r="V896" s="14">
        <v>0</v>
      </c>
      <c r="W896" s="14">
        <v>3.7119134591614998E-2</v>
      </c>
      <c r="X896" s="14">
        <v>2.55250001190961E-2</v>
      </c>
      <c r="Y896" s="14">
        <v>0</v>
      </c>
      <c r="Z896" s="14">
        <v>0</v>
      </c>
      <c r="AA896" s="14">
        <v>0</v>
      </c>
      <c r="AB896" s="14">
        <v>3.0607036244680499E-2</v>
      </c>
      <c r="AC896" s="14">
        <v>0</v>
      </c>
      <c r="AD896" s="14">
        <v>0</v>
      </c>
      <c r="AE896" s="14"/>
      <c r="AF896" s="14">
        <v>6.8581628981477898E-3</v>
      </c>
      <c r="AG896" s="14">
        <v>1.0059146106682701E-2</v>
      </c>
      <c r="AH896" s="14">
        <v>9.36367747209947E-2</v>
      </c>
      <c r="AI896" s="14">
        <v>0</v>
      </c>
      <c r="AJ896" s="14"/>
      <c r="AK896" s="14">
        <v>0</v>
      </c>
      <c r="AL896" s="14">
        <v>7.8867078977326605E-3</v>
      </c>
      <c r="AM896" s="14">
        <v>0</v>
      </c>
      <c r="AN896" s="14">
        <v>9.3877369740268599E-2</v>
      </c>
      <c r="AO896" s="14"/>
      <c r="AP896" s="14">
        <v>0</v>
      </c>
      <c r="AQ896" s="14">
        <v>0</v>
      </c>
      <c r="AR896" s="14">
        <v>0</v>
      </c>
      <c r="AS896" s="14"/>
      <c r="AT896" s="14" t="s">
        <v>80</v>
      </c>
      <c r="AU896" s="14">
        <v>1.01033510291305E-2</v>
      </c>
      <c r="AV896" s="14"/>
      <c r="AW896" s="14">
        <v>1.01033510291305E-2</v>
      </c>
      <c r="AX896" s="14" t="s">
        <v>80</v>
      </c>
      <c r="AY896" s="14"/>
      <c r="AZ896" s="14">
        <v>9.5870392802113198E-3</v>
      </c>
      <c r="BA896" s="14">
        <v>1.0658244288191201E-2</v>
      </c>
    </row>
    <row r="897" spans="2:53" x14ac:dyDescent="0.35">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row>
    <row r="898" spans="2:53" x14ac:dyDescent="0.35">
      <c r="B898" s="6" t="s">
        <v>546</v>
      </c>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row>
    <row r="899" spans="2:53" x14ac:dyDescent="0.35">
      <c r="B899" s="24" t="s">
        <v>547</v>
      </c>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row>
    <row r="900" spans="2:53" x14ac:dyDescent="0.35">
      <c r="B900" t="s">
        <v>541</v>
      </c>
      <c r="C900" s="14">
        <v>0.664829675099883</v>
      </c>
      <c r="D900" s="14">
        <v>0.63721136315886795</v>
      </c>
      <c r="E900" s="14">
        <v>0.69369619268942395</v>
      </c>
      <c r="F900" s="14"/>
      <c r="G900" s="14">
        <v>0.67584880929231606</v>
      </c>
      <c r="H900" s="14">
        <v>0.59135912176190897</v>
      </c>
      <c r="I900" s="14">
        <v>0.73068657434558704</v>
      </c>
      <c r="J900" s="14">
        <v>0.687378482381656</v>
      </c>
      <c r="K900" s="14">
        <v>0.60182326613721904</v>
      </c>
      <c r="L900" s="14">
        <v>0.68902493062154901</v>
      </c>
      <c r="M900" s="14"/>
      <c r="N900" s="14">
        <v>0.73927022640697904</v>
      </c>
      <c r="O900" s="14">
        <v>0.72766997500126995</v>
      </c>
      <c r="P900" s="14">
        <v>0.55284817368199302</v>
      </c>
      <c r="Q900" s="14">
        <v>0.63501326216950205</v>
      </c>
      <c r="R900" s="14"/>
      <c r="S900" s="14">
        <v>0.73215824078130898</v>
      </c>
      <c r="T900" s="14">
        <v>0.58714329687768596</v>
      </c>
      <c r="U900" s="14">
        <v>0.69310851641251603</v>
      </c>
      <c r="V900" s="14">
        <v>0.67910342370545596</v>
      </c>
      <c r="W900" s="14">
        <v>0.78546772257628605</v>
      </c>
      <c r="X900" s="14">
        <v>0.64375108456164398</v>
      </c>
      <c r="Y900" s="14">
        <v>0.50891519925676698</v>
      </c>
      <c r="Z900" s="14">
        <v>0.66095876198329795</v>
      </c>
      <c r="AA900" s="14">
        <v>0.71830200032900804</v>
      </c>
      <c r="AB900" s="14">
        <v>0.59090041182656305</v>
      </c>
      <c r="AC900" s="14">
        <v>0.66443840115412101</v>
      </c>
      <c r="AD900" s="14">
        <v>0.73114659468449295</v>
      </c>
      <c r="AE900" s="14"/>
      <c r="AF900" s="14">
        <v>0.73510018774428998</v>
      </c>
      <c r="AG900" s="14">
        <v>0.61525103371071099</v>
      </c>
      <c r="AH900" s="14">
        <v>0.57008740757255505</v>
      </c>
      <c r="AI900" s="14">
        <v>0.64752501678473495</v>
      </c>
      <c r="AJ900" s="14"/>
      <c r="AK900" s="14">
        <v>0.74603291428132301</v>
      </c>
      <c r="AL900" s="14">
        <v>0.659011185056527</v>
      </c>
      <c r="AM900" s="14">
        <v>0.70122177428544596</v>
      </c>
      <c r="AN900" s="14">
        <v>0.54280977803498698</v>
      </c>
      <c r="AO900" s="14"/>
      <c r="AP900" s="14">
        <v>0.72142257209549299</v>
      </c>
      <c r="AQ900" s="14">
        <v>0.60215265732928003</v>
      </c>
      <c r="AR900" s="14">
        <v>0.62727886594327698</v>
      </c>
      <c r="AS900" s="14"/>
      <c r="AT900" s="14" t="s">
        <v>80</v>
      </c>
      <c r="AU900" s="14">
        <v>0.664829675099883</v>
      </c>
      <c r="AV900" s="14"/>
      <c r="AW900" s="14">
        <v>0.664829675099883</v>
      </c>
      <c r="AX900" s="14" t="s">
        <v>80</v>
      </c>
      <c r="AY900" s="14"/>
      <c r="AZ900" s="14">
        <v>0.71164134417091696</v>
      </c>
      <c r="BA900" s="14">
        <v>0.62395009603150497</v>
      </c>
    </row>
    <row r="901" spans="2:53" x14ac:dyDescent="0.35">
      <c r="B901" t="s">
        <v>542</v>
      </c>
      <c r="C901" s="14">
        <v>0.54530772681976702</v>
      </c>
      <c r="D901" s="14">
        <v>0.50672938070538998</v>
      </c>
      <c r="E901" s="14">
        <v>0.58383046127673999</v>
      </c>
      <c r="F901" s="14"/>
      <c r="G901" s="14">
        <v>0.53205665040394601</v>
      </c>
      <c r="H901" s="14">
        <v>0.46233038299270102</v>
      </c>
      <c r="I901" s="14">
        <v>0.63621769909957104</v>
      </c>
      <c r="J901" s="14">
        <v>0.50037022569676903</v>
      </c>
      <c r="K901" s="14">
        <v>0.54712487003033905</v>
      </c>
      <c r="L901" s="14">
        <v>0.60990428439254396</v>
      </c>
      <c r="M901" s="14"/>
      <c r="N901" s="14">
        <v>0.54636796498149398</v>
      </c>
      <c r="O901" s="14">
        <v>0.47517301252619099</v>
      </c>
      <c r="P901" s="14">
        <v>0.50767073744041802</v>
      </c>
      <c r="Q901" s="14">
        <v>0.641538384459446</v>
      </c>
      <c r="R901" s="14"/>
      <c r="S901" s="14">
        <v>0.43645572596452298</v>
      </c>
      <c r="T901" s="14">
        <v>0.51923451683088495</v>
      </c>
      <c r="U901" s="14">
        <v>0.63217205303927904</v>
      </c>
      <c r="V901" s="14">
        <v>0.70604912137571296</v>
      </c>
      <c r="W901" s="14">
        <v>0.47307482753623098</v>
      </c>
      <c r="X901" s="14">
        <v>0.49376984964057602</v>
      </c>
      <c r="Y901" s="14">
        <v>0.674172359689728</v>
      </c>
      <c r="Z901" s="14">
        <v>0.70386903999913097</v>
      </c>
      <c r="AA901" s="14">
        <v>0.56006413936405897</v>
      </c>
      <c r="AB901" s="14">
        <v>0.49957914610369403</v>
      </c>
      <c r="AC901" s="14">
        <v>0.44513156184022201</v>
      </c>
      <c r="AD901" s="14">
        <v>0.45636385172969202</v>
      </c>
      <c r="AE901" s="14"/>
      <c r="AF901" s="14">
        <v>0.62897022274827197</v>
      </c>
      <c r="AG901" s="14">
        <v>0.56465593423347504</v>
      </c>
      <c r="AH901" s="14">
        <v>0.46208141069799902</v>
      </c>
      <c r="AI901" s="14">
        <v>0.51422444476940699</v>
      </c>
      <c r="AJ901" s="14"/>
      <c r="AK901" s="14">
        <v>0.68848139075721804</v>
      </c>
      <c r="AL901" s="14">
        <v>0.55583807033991195</v>
      </c>
      <c r="AM901" s="14">
        <v>0.423466512409086</v>
      </c>
      <c r="AN901" s="14">
        <v>0.54592317397878798</v>
      </c>
      <c r="AO901" s="14"/>
      <c r="AP901" s="14">
        <v>0.64907909394535901</v>
      </c>
      <c r="AQ901" s="14">
        <v>0.59350004264038603</v>
      </c>
      <c r="AR901" s="14">
        <v>0.51356762322356597</v>
      </c>
      <c r="AS901" s="14"/>
      <c r="AT901" s="14" t="s">
        <v>80</v>
      </c>
      <c r="AU901" s="14">
        <v>0.54530772681976702</v>
      </c>
      <c r="AV901" s="14"/>
      <c r="AW901" s="14">
        <v>0.54530772681976702</v>
      </c>
      <c r="AX901" s="14" t="s">
        <v>80</v>
      </c>
      <c r="AY901" s="14"/>
      <c r="AZ901" s="14">
        <v>0.55252101648837204</v>
      </c>
      <c r="BA901" s="14">
        <v>0.53900852298442803</v>
      </c>
    </row>
    <row r="902" spans="2:53" x14ac:dyDescent="0.35">
      <c r="B902" t="s">
        <v>543</v>
      </c>
      <c r="C902" s="14">
        <v>0.35283615827813097</v>
      </c>
      <c r="D902" s="14">
        <v>0.36203575728646098</v>
      </c>
      <c r="E902" s="14">
        <v>0.34591604641732898</v>
      </c>
      <c r="F902" s="14"/>
      <c r="G902" s="14">
        <v>0.374984161549058</v>
      </c>
      <c r="H902" s="14">
        <v>0.325863349006838</v>
      </c>
      <c r="I902" s="14">
        <v>0.36883638681471798</v>
      </c>
      <c r="J902" s="14">
        <v>0.44068646878791101</v>
      </c>
      <c r="K902" s="14">
        <v>0.25315316261582499</v>
      </c>
      <c r="L902" s="14">
        <v>0.31749649560923798</v>
      </c>
      <c r="M902" s="14"/>
      <c r="N902" s="14">
        <v>0.39927856169119902</v>
      </c>
      <c r="O902" s="14">
        <v>0.39080548479926902</v>
      </c>
      <c r="P902" s="14">
        <v>0.247260026194037</v>
      </c>
      <c r="Q902" s="14">
        <v>0.36492813800295898</v>
      </c>
      <c r="R902" s="14"/>
      <c r="S902" s="14">
        <v>0.40410594849564502</v>
      </c>
      <c r="T902" s="14">
        <v>0.42293545849491199</v>
      </c>
      <c r="U902" s="14">
        <v>0.31268289398793803</v>
      </c>
      <c r="V902" s="14">
        <v>0.371070833370228</v>
      </c>
      <c r="W902" s="14">
        <v>0.37099347520746401</v>
      </c>
      <c r="X902" s="14">
        <v>0.32810459417390297</v>
      </c>
      <c r="Y902" s="14">
        <v>0.34364594199203502</v>
      </c>
      <c r="Z902" s="14">
        <v>0.29237586755323097</v>
      </c>
      <c r="AA902" s="14">
        <v>0.32848912119050699</v>
      </c>
      <c r="AB902" s="14">
        <v>0.39118771993434398</v>
      </c>
      <c r="AC902" s="14">
        <v>0.27388473084209702</v>
      </c>
      <c r="AD902" s="14">
        <v>0.19334233895910799</v>
      </c>
      <c r="AE902" s="14"/>
      <c r="AF902" s="14">
        <v>0.41771262476846599</v>
      </c>
      <c r="AG902" s="14">
        <v>0.29398005562854301</v>
      </c>
      <c r="AH902" s="14">
        <v>0.30118451673261698</v>
      </c>
      <c r="AI902" s="14">
        <v>0.34911464644575502</v>
      </c>
      <c r="AJ902" s="14"/>
      <c r="AK902" s="14">
        <v>0.40294435388754501</v>
      </c>
      <c r="AL902" s="14">
        <v>0.29268704732866202</v>
      </c>
      <c r="AM902" s="14">
        <v>0.42905718099378698</v>
      </c>
      <c r="AN902" s="14">
        <v>0.401584067038811</v>
      </c>
      <c r="AO902" s="14"/>
      <c r="AP902" s="14">
        <v>0.39400766417323302</v>
      </c>
      <c r="AQ902" s="14">
        <v>0.240872290533725</v>
      </c>
      <c r="AR902" s="14">
        <v>0.40939518622476401</v>
      </c>
      <c r="AS902" s="14"/>
      <c r="AT902" s="14" t="s">
        <v>80</v>
      </c>
      <c r="AU902" s="14">
        <v>0.35283615827813097</v>
      </c>
      <c r="AV902" s="14"/>
      <c r="AW902" s="14">
        <v>0.35283615827813097</v>
      </c>
      <c r="AX902" s="14" t="s">
        <v>80</v>
      </c>
      <c r="AY902" s="14"/>
      <c r="AZ902" s="14">
        <v>0.37536232988789298</v>
      </c>
      <c r="BA902" s="14">
        <v>0.33316455861711902</v>
      </c>
    </row>
    <row r="903" spans="2:53" x14ac:dyDescent="0.35">
      <c r="B903" t="s">
        <v>544</v>
      </c>
      <c r="C903" s="14">
        <v>0.18575288909875501</v>
      </c>
      <c r="D903" s="14">
        <v>0.18191620102485401</v>
      </c>
      <c r="E903" s="14">
        <v>0.190201302427674</v>
      </c>
      <c r="F903" s="14"/>
      <c r="G903" s="14">
        <v>0.34053686374672998</v>
      </c>
      <c r="H903" s="14">
        <v>0.24806053314825999</v>
      </c>
      <c r="I903" s="14">
        <v>0.13269388649511801</v>
      </c>
      <c r="J903" s="14">
        <v>7.9819046638134897E-2</v>
      </c>
      <c r="K903" s="14">
        <v>0.120299180278659</v>
      </c>
      <c r="L903" s="14">
        <v>9.4197887341920597E-2</v>
      </c>
      <c r="M903" s="14"/>
      <c r="N903" s="14">
        <v>0.203430570498568</v>
      </c>
      <c r="O903" s="14">
        <v>9.5584132796261601E-2</v>
      </c>
      <c r="P903" s="14">
        <v>0.20151060405263099</v>
      </c>
      <c r="Q903" s="14">
        <v>0.24256287737562601</v>
      </c>
      <c r="R903" s="14"/>
      <c r="S903" s="14">
        <v>0.24205084325208401</v>
      </c>
      <c r="T903" s="14">
        <v>0.18064693124153999</v>
      </c>
      <c r="U903" s="14">
        <v>8.61410721331759E-2</v>
      </c>
      <c r="V903" s="14">
        <v>0.130650726877861</v>
      </c>
      <c r="W903" s="14">
        <v>0.25505292067742402</v>
      </c>
      <c r="X903" s="14">
        <v>0.298825263586041</v>
      </c>
      <c r="Y903" s="14">
        <v>0.13066374181151</v>
      </c>
      <c r="Z903" s="14">
        <v>0.25321318650955199</v>
      </c>
      <c r="AA903" s="14">
        <v>0.111033732438906</v>
      </c>
      <c r="AB903" s="14">
        <v>0.230631921133059</v>
      </c>
      <c r="AC903" s="14">
        <v>6.1860513236485698E-2</v>
      </c>
      <c r="AD903" s="14">
        <v>8.8343799766886499E-2</v>
      </c>
      <c r="AE903" s="14"/>
      <c r="AF903" s="14">
        <v>0.173457934209864</v>
      </c>
      <c r="AG903" s="14">
        <v>0.161094298332357</v>
      </c>
      <c r="AH903" s="14">
        <v>0.189773977890801</v>
      </c>
      <c r="AI903" s="14">
        <v>0.21322683216159999</v>
      </c>
      <c r="AJ903" s="14"/>
      <c r="AK903" s="14">
        <v>9.8995862123386E-2</v>
      </c>
      <c r="AL903" s="14">
        <v>0.182879045533937</v>
      </c>
      <c r="AM903" s="14">
        <v>0.215458671916998</v>
      </c>
      <c r="AN903" s="14">
        <v>0.16390147775727901</v>
      </c>
      <c r="AO903" s="14"/>
      <c r="AP903" s="14">
        <v>0.117503426973325</v>
      </c>
      <c r="AQ903" s="14">
        <v>0.21237072349223199</v>
      </c>
      <c r="AR903" s="14">
        <v>0.204285644066865</v>
      </c>
      <c r="AS903" s="14"/>
      <c r="AT903" s="14" t="s">
        <v>80</v>
      </c>
      <c r="AU903" s="14">
        <v>0.18575288909875501</v>
      </c>
      <c r="AV903" s="14"/>
      <c r="AW903" s="14">
        <v>0.18575288909875501</v>
      </c>
      <c r="AX903" s="14" t="s">
        <v>80</v>
      </c>
      <c r="AY903" s="14"/>
      <c r="AZ903" s="14">
        <v>0.16726670696406501</v>
      </c>
      <c r="BA903" s="14">
        <v>0.20189645670154099</v>
      </c>
    </row>
    <row r="904" spans="2:53" x14ac:dyDescent="0.35">
      <c r="B904" t="s">
        <v>545</v>
      </c>
      <c r="C904" s="14">
        <v>0.17757814468729399</v>
      </c>
      <c r="D904" s="14">
        <v>0.17452968909246899</v>
      </c>
      <c r="E904" s="14">
        <v>0.18125338645294201</v>
      </c>
      <c r="F904" s="14"/>
      <c r="G904" s="14">
        <v>0.22706027507596099</v>
      </c>
      <c r="H904" s="14">
        <v>0.16381867442859999</v>
      </c>
      <c r="I904" s="14">
        <v>0.27008530908210399</v>
      </c>
      <c r="J904" s="14">
        <v>9.6684657362405502E-2</v>
      </c>
      <c r="K904" s="14">
        <v>8.93019661586998E-2</v>
      </c>
      <c r="L904" s="14">
        <v>0.14647121492739901</v>
      </c>
      <c r="M904" s="14"/>
      <c r="N904" s="14">
        <v>0.21143179253572</v>
      </c>
      <c r="O904" s="14">
        <v>0.10365719184196601</v>
      </c>
      <c r="P904" s="14">
        <v>0.19623401601563001</v>
      </c>
      <c r="Q904" s="14">
        <v>0.202950786806817</v>
      </c>
      <c r="R904" s="14"/>
      <c r="S904" s="14">
        <v>0.24621729853897101</v>
      </c>
      <c r="T904" s="14">
        <v>6.8601825450108303E-2</v>
      </c>
      <c r="U904" s="14">
        <v>0.17931456790736799</v>
      </c>
      <c r="V904" s="14">
        <v>0.271210922883241</v>
      </c>
      <c r="W904" s="14">
        <v>0.19011658035541801</v>
      </c>
      <c r="X904" s="14">
        <v>0.31867156552311299</v>
      </c>
      <c r="Y904" s="14">
        <v>9.9408908787426406E-2</v>
      </c>
      <c r="Z904" s="14">
        <v>0.121189607844781</v>
      </c>
      <c r="AA904" s="14">
        <v>0.15708212634607799</v>
      </c>
      <c r="AB904" s="14">
        <v>0.111514112528155</v>
      </c>
      <c r="AC904" s="14">
        <v>5.5507583726687099E-2</v>
      </c>
      <c r="AD904" s="14">
        <v>0.179639676228911</v>
      </c>
      <c r="AE904" s="14"/>
      <c r="AF904" s="14">
        <v>0.16533929272179301</v>
      </c>
      <c r="AG904" s="14">
        <v>0.14126447679562601</v>
      </c>
      <c r="AH904" s="14">
        <v>0.14831721671051301</v>
      </c>
      <c r="AI904" s="14">
        <v>0.23679639466672001</v>
      </c>
      <c r="AJ904" s="14"/>
      <c r="AK904" s="14">
        <v>6.5863600049409401E-2</v>
      </c>
      <c r="AL904" s="14">
        <v>0.19287092585160701</v>
      </c>
      <c r="AM904" s="14">
        <v>0.177983751735419</v>
      </c>
      <c r="AN904" s="14">
        <v>0.13489945896668801</v>
      </c>
      <c r="AO904" s="14"/>
      <c r="AP904" s="14">
        <v>0.128005956338135</v>
      </c>
      <c r="AQ904" s="14">
        <v>0.18806317320915</v>
      </c>
      <c r="AR904" s="14">
        <v>0.182934409327693</v>
      </c>
      <c r="AS904" s="14"/>
      <c r="AT904" s="14" t="s">
        <v>80</v>
      </c>
      <c r="AU904" s="14">
        <v>0.17757814468729399</v>
      </c>
      <c r="AV904" s="14"/>
      <c r="AW904" s="14">
        <v>0.17757814468729399</v>
      </c>
      <c r="AX904" s="14" t="s">
        <v>80</v>
      </c>
      <c r="AY904" s="14"/>
      <c r="AZ904" s="14">
        <v>0.16716550674233799</v>
      </c>
      <c r="BA904" s="14">
        <v>0.18667126750535201</v>
      </c>
    </row>
    <row r="905" spans="2:53" x14ac:dyDescent="0.35">
      <c r="B905" t="s">
        <v>71</v>
      </c>
      <c r="C905" s="14">
        <v>7.1059725159678094E-2</v>
      </c>
      <c r="D905" s="14">
        <v>5.9946556731106299E-2</v>
      </c>
      <c r="E905" s="14">
        <v>7.7059925665322798E-2</v>
      </c>
      <c r="F905" s="14"/>
      <c r="G905" s="14">
        <v>3.55196438293039E-2</v>
      </c>
      <c r="H905" s="14">
        <v>9.3253210152087804E-2</v>
      </c>
      <c r="I905" s="14">
        <v>3.6422121478093102E-2</v>
      </c>
      <c r="J905" s="14">
        <v>2.0826210034926101E-2</v>
      </c>
      <c r="K905" s="14">
        <v>0.16497525675849201</v>
      </c>
      <c r="L905" s="14">
        <v>0.122808055982602</v>
      </c>
      <c r="M905" s="14"/>
      <c r="N905" s="14">
        <v>5.7315686184295202E-2</v>
      </c>
      <c r="O905" s="14">
        <v>5.8609842371609697E-2</v>
      </c>
      <c r="P905" s="14">
        <v>8.3395854948046702E-2</v>
      </c>
      <c r="Q905" s="14">
        <v>8.4258201213622E-2</v>
      </c>
      <c r="R905" s="14"/>
      <c r="S905" s="14">
        <v>5.1114768634357002E-2</v>
      </c>
      <c r="T905" s="14">
        <v>6.8471206786432801E-2</v>
      </c>
      <c r="U905" s="14">
        <v>2.7663431468189701E-2</v>
      </c>
      <c r="V905" s="14">
        <v>0</v>
      </c>
      <c r="W905" s="14">
        <v>9.5085982564863294E-2</v>
      </c>
      <c r="X905" s="14">
        <v>4.2222586391186902E-2</v>
      </c>
      <c r="Y905" s="14">
        <v>6.6966011567978295E-2</v>
      </c>
      <c r="Z905" s="14">
        <v>0</v>
      </c>
      <c r="AA905" s="14">
        <v>0.12808089673612399</v>
      </c>
      <c r="AB905" s="14">
        <v>0.142473463450252</v>
      </c>
      <c r="AC905" s="14">
        <v>0.16440479319821899</v>
      </c>
      <c r="AD905" s="14">
        <v>9.0254802774310305E-2</v>
      </c>
      <c r="AE905" s="14"/>
      <c r="AF905" s="14">
        <v>7.7622092980820399E-3</v>
      </c>
      <c r="AG905" s="14">
        <v>6.3441671931481106E-2</v>
      </c>
      <c r="AH905" s="14">
        <v>0.27369461884494001</v>
      </c>
      <c r="AI905" s="14">
        <v>0.105104068422395</v>
      </c>
      <c r="AJ905" s="14"/>
      <c r="AK905" s="14">
        <v>0</v>
      </c>
      <c r="AL905" s="14">
        <v>6.1818154522182797E-2</v>
      </c>
      <c r="AM905" s="14">
        <v>4.3334855215787602E-2</v>
      </c>
      <c r="AN905" s="14">
        <v>0.15985382443834201</v>
      </c>
      <c r="AO905" s="14"/>
      <c r="AP905" s="14">
        <v>0</v>
      </c>
      <c r="AQ905" s="14">
        <v>3.07706170815054E-2</v>
      </c>
      <c r="AR905" s="14">
        <v>6.0817074218840798E-2</v>
      </c>
      <c r="AS905" s="14"/>
      <c r="AT905" s="14" t="s">
        <v>80</v>
      </c>
      <c r="AU905" s="14">
        <v>7.1059725159678094E-2</v>
      </c>
      <c r="AV905" s="14"/>
      <c r="AW905" s="14">
        <v>7.1059725159678094E-2</v>
      </c>
      <c r="AX905" s="14" t="s">
        <v>80</v>
      </c>
      <c r="AY905" s="14"/>
      <c r="AZ905" s="14">
        <v>5.4192963115728202E-2</v>
      </c>
      <c r="BA905" s="14">
        <v>8.57890895742833E-2</v>
      </c>
    </row>
    <row r="906" spans="2:53" x14ac:dyDescent="0.35">
      <c r="B906" t="s">
        <v>351</v>
      </c>
      <c r="C906" s="14">
        <v>2.1565711046469E-2</v>
      </c>
      <c r="D906" s="14">
        <v>3.5583414977228001E-2</v>
      </c>
      <c r="E906" s="14">
        <v>8.5993452143187602E-3</v>
      </c>
      <c r="F906" s="14"/>
      <c r="G906" s="14">
        <v>2.5173430376552799E-2</v>
      </c>
      <c r="H906" s="14">
        <v>3.4971305205952298E-2</v>
      </c>
      <c r="I906" s="14">
        <v>0</v>
      </c>
      <c r="J906" s="14">
        <v>4.64967861872305E-2</v>
      </c>
      <c r="K906" s="14">
        <v>2.1554990408112901E-2</v>
      </c>
      <c r="L906" s="14">
        <v>0</v>
      </c>
      <c r="M906" s="14"/>
      <c r="N906" s="14">
        <v>9.3508556756150309E-3</v>
      </c>
      <c r="O906" s="14">
        <v>1.9722572786236101E-2</v>
      </c>
      <c r="P906" s="14">
        <v>3.3669300677187299E-2</v>
      </c>
      <c r="Q906" s="14">
        <v>2.3673874167297701E-2</v>
      </c>
      <c r="R906" s="14"/>
      <c r="S906" s="14">
        <v>0</v>
      </c>
      <c r="T906" s="14">
        <v>2.3726217533049099E-2</v>
      </c>
      <c r="U906" s="14">
        <v>5.50705385217534E-2</v>
      </c>
      <c r="V906" s="14">
        <v>2.5185256347539899E-2</v>
      </c>
      <c r="W906" s="14">
        <v>2.9413116300803899E-2</v>
      </c>
      <c r="X906" s="14">
        <v>0</v>
      </c>
      <c r="Y906" s="14">
        <v>7.2787372719859994E-2</v>
      </c>
      <c r="Z906" s="14">
        <v>4.0635434713832803E-2</v>
      </c>
      <c r="AA906" s="14">
        <v>0</v>
      </c>
      <c r="AB906" s="14">
        <v>0</v>
      </c>
      <c r="AC906" s="14">
        <v>0</v>
      </c>
      <c r="AD906" s="14">
        <v>9.0254802774310305E-2</v>
      </c>
      <c r="AE906" s="14"/>
      <c r="AF906" s="14">
        <v>1.50678778599615E-2</v>
      </c>
      <c r="AG906" s="14">
        <v>2.23289594363189E-2</v>
      </c>
      <c r="AH906" s="14">
        <v>0</v>
      </c>
      <c r="AI906" s="14">
        <v>3.9049217820345199E-2</v>
      </c>
      <c r="AJ906" s="14"/>
      <c r="AK906" s="14">
        <v>1.6415594158325001E-2</v>
      </c>
      <c r="AL906" s="14">
        <v>2.85433907923556E-2</v>
      </c>
      <c r="AM906" s="14">
        <v>0</v>
      </c>
      <c r="AN906" s="14">
        <v>0</v>
      </c>
      <c r="AO906" s="14"/>
      <c r="AP906" s="14">
        <v>1.6111253832921502E-2</v>
      </c>
      <c r="AQ906" s="14">
        <v>8.8727196949503293E-3</v>
      </c>
      <c r="AR906" s="14">
        <v>1.12153780963908E-2</v>
      </c>
      <c r="AS906" s="14"/>
      <c r="AT906" s="14" t="s">
        <v>80</v>
      </c>
      <c r="AU906" s="14">
        <v>2.1565711046469E-2</v>
      </c>
      <c r="AV906" s="14"/>
      <c r="AW906" s="14">
        <v>2.1565711046469E-2</v>
      </c>
      <c r="AX906" s="14" t="s">
        <v>80</v>
      </c>
      <c r="AY906" s="14"/>
      <c r="AZ906" s="14">
        <v>1.6326683655661801E-2</v>
      </c>
      <c r="BA906" s="14">
        <v>2.6140835982495399E-2</v>
      </c>
    </row>
    <row r="907" spans="2:53" x14ac:dyDescent="0.35">
      <c r="B907" t="s">
        <v>122</v>
      </c>
      <c r="C907" s="14">
        <v>1.0884849513418299E-2</v>
      </c>
      <c r="D907" s="14">
        <v>1.3367759396072499E-2</v>
      </c>
      <c r="E907" s="14">
        <v>8.6213171676756701E-3</v>
      </c>
      <c r="F907" s="14"/>
      <c r="G907" s="14">
        <v>0</v>
      </c>
      <c r="H907" s="14">
        <v>0</v>
      </c>
      <c r="I907" s="14">
        <v>0</v>
      </c>
      <c r="J907" s="14">
        <v>4.4841464577883197E-2</v>
      </c>
      <c r="K907" s="14">
        <v>2.13487219151983E-2</v>
      </c>
      <c r="L907" s="14">
        <v>1.52195214992346E-2</v>
      </c>
      <c r="M907" s="14"/>
      <c r="N907" s="14">
        <v>2.7728374813889001E-2</v>
      </c>
      <c r="O907" s="14">
        <v>0</v>
      </c>
      <c r="P907" s="14">
        <v>0</v>
      </c>
      <c r="Q907" s="14">
        <v>1.5814136601886599E-2</v>
      </c>
      <c r="R907" s="14"/>
      <c r="S907" s="14">
        <v>1.65707888946925E-2</v>
      </c>
      <c r="T907" s="14">
        <v>0</v>
      </c>
      <c r="U907" s="14">
        <v>0</v>
      </c>
      <c r="V907" s="14">
        <v>0</v>
      </c>
      <c r="W907" s="14">
        <v>0</v>
      </c>
      <c r="X907" s="14">
        <v>5.8135567022779201E-2</v>
      </c>
      <c r="Y907" s="14">
        <v>0</v>
      </c>
      <c r="Z907" s="14">
        <v>0</v>
      </c>
      <c r="AA907" s="14">
        <v>0</v>
      </c>
      <c r="AB907" s="14">
        <v>0</v>
      </c>
      <c r="AC907" s="14">
        <v>5.3123729353350101E-2</v>
      </c>
      <c r="AD907" s="14">
        <v>0</v>
      </c>
      <c r="AE907" s="14"/>
      <c r="AF907" s="14">
        <v>1.4638315375898299E-2</v>
      </c>
      <c r="AG907" s="14">
        <v>9.2609376536391796E-3</v>
      </c>
      <c r="AH907" s="14">
        <v>0</v>
      </c>
      <c r="AI907" s="14">
        <v>2.54904242469998E-2</v>
      </c>
      <c r="AJ907" s="14"/>
      <c r="AK907" s="14">
        <v>1.47834691049414E-2</v>
      </c>
      <c r="AL907" s="14">
        <v>6.3969366881771201E-3</v>
      </c>
      <c r="AM907" s="14">
        <v>0</v>
      </c>
      <c r="AN907" s="14">
        <v>2.5947940031511199E-2</v>
      </c>
      <c r="AO907" s="14"/>
      <c r="AP907" s="14">
        <v>1.4543561568985199E-2</v>
      </c>
      <c r="AQ907" s="14">
        <v>9.0166545323919194E-3</v>
      </c>
      <c r="AR907" s="14">
        <v>2.29455233833488E-2</v>
      </c>
      <c r="AS907" s="14"/>
      <c r="AT907" s="14" t="s">
        <v>80</v>
      </c>
      <c r="AU907" s="14">
        <v>1.0884849513418299E-2</v>
      </c>
      <c r="AV907" s="14"/>
      <c r="AW907" s="14">
        <v>1.0884849513418299E-2</v>
      </c>
      <c r="AX907" s="14" t="s">
        <v>80</v>
      </c>
      <c r="AY907" s="14"/>
      <c r="AZ907" s="14">
        <v>9.3431402794209497E-3</v>
      </c>
      <c r="BA907" s="14">
        <v>1.22311895560263E-2</v>
      </c>
    </row>
    <row r="908" spans="2:53" x14ac:dyDescent="0.35">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row>
    <row r="909" spans="2:53" x14ac:dyDescent="0.35">
      <c r="B909" s="6" t="s">
        <v>558</v>
      </c>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row>
    <row r="910" spans="2:53" x14ac:dyDescent="0.35">
      <c r="B910" s="24" t="s">
        <v>559</v>
      </c>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row>
    <row r="911" spans="2:53" x14ac:dyDescent="0.35">
      <c r="B911" t="s">
        <v>548</v>
      </c>
      <c r="C911" s="14">
        <v>0.44078269938946801</v>
      </c>
      <c r="D911" s="14">
        <v>0.42999081231896402</v>
      </c>
      <c r="E911" s="14">
        <v>0.451387717464733</v>
      </c>
      <c r="F911" s="14"/>
      <c r="G911" s="14">
        <v>0.44268610835515698</v>
      </c>
      <c r="H911" s="14">
        <v>0.40499395763586399</v>
      </c>
      <c r="I911" s="14">
        <v>0.47946488762916201</v>
      </c>
      <c r="J911" s="14">
        <v>0.50740329711808696</v>
      </c>
      <c r="K911" s="14">
        <v>0.43543817581837801</v>
      </c>
      <c r="L911" s="14">
        <v>0.38641691936539801</v>
      </c>
      <c r="M911" s="14"/>
      <c r="N911" s="14">
        <v>0.41786268768428297</v>
      </c>
      <c r="O911" s="14">
        <v>0.42991033326314299</v>
      </c>
      <c r="P911" s="14">
        <v>0.47341038226388299</v>
      </c>
      <c r="Q911" s="14">
        <v>0.45743898508380398</v>
      </c>
      <c r="R911" s="14"/>
      <c r="S911" s="14">
        <v>0.46960598227612599</v>
      </c>
      <c r="T911" s="14">
        <v>0.45557210360974099</v>
      </c>
      <c r="U911" s="14">
        <v>0.47491165140164698</v>
      </c>
      <c r="V911" s="14">
        <v>0.468091935600214</v>
      </c>
      <c r="W911" s="14">
        <v>0.40324413898265099</v>
      </c>
      <c r="X911" s="14">
        <v>0.42450263489697998</v>
      </c>
      <c r="Y911" s="14">
        <v>0.40455762510717003</v>
      </c>
      <c r="Z911" s="14">
        <v>0.31990992307480798</v>
      </c>
      <c r="AA911" s="14">
        <v>0.39967119034880499</v>
      </c>
      <c r="AB911" s="14">
        <v>0.46324848270056501</v>
      </c>
      <c r="AC911" s="14">
        <v>0.433128401025757</v>
      </c>
      <c r="AD911" s="14">
        <v>0.54965574608939005</v>
      </c>
      <c r="AE911" s="14"/>
      <c r="AF911" s="14">
        <v>0.43882289704340799</v>
      </c>
      <c r="AG911" s="14">
        <v>0.45788619387131102</v>
      </c>
      <c r="AH911" s="14">
        <v>0.34719858370422402</v>
      </c>
      <c r="AI911" s="14">
        <v>0.40041073668511201</v>
      </c>
      <c r="AJ911" s="14"/>
      <c r="AK911" s="14">
        <v>0.40286233500545598</v>
      </c>
      <c r="AL911" s="14">
        <v>0.46269179541279298</v>
      </c>
      <c r="AM911" s="14">
        <v>0.46848324900711202</v>
      </c>
      <c r="AN911" s="14">
        <v>0.39652136769995699</v>
      </c>
      <c r="AO911" s="14"/>
      <c r="AP911" s="14">
        <v>0.42980236003864902</v>
      </c>
      <c r="AQ911" s="14">
        <v>0.46732801016062298</v>
      </c>
      <c r="AR911" s="14">
        <v>0.44464826778585498</v>
      </c>
      <c r="AS911" s="14"/>
      <c r="AT911" s="14">
        <v>0.40315831058666202</v>
      </c>
      <c r="AU911" s="14">
        <v>0.47012385917142102</v>
      </c>
      <c r="AV911" s="14"/>
      <c r="AW911" s="14">
        <v>0.44620214712511602</v>
      </c>
      <c r="AX911" s="14">
        <v>0.28076430657707002</v>
      </c>
      <c r="AY911" s="14"/>
      <c r="AZ911" s="14">
        <v>0.45082537099402598</v>
      </c>
      <c r="BA911" s="14">
        <v>0.43187476626493598</v>
      </c>
    </row>
    <row r="912" spans="2:53" x14ac:dyDescent="0.35">
      <c r="B912" t="s">
        <v>549</v>
      </c>
      <c r="C912" s="14">
        <v>0.41130638352738103</v>
      </c>
      <c r="D912" s="14">
        <v>0.37741785340846701</v>
      </c>
      <c r="E912" s="14">
        <v>0.446527124994957</v>
      </c>
      <c r="F912" s="14"/>
      <c r="G912" s="14">
        <v>0.448433845881197</v>
      </c>
      <c r="H912" s="14">
        <v>0.38362955852818997</v>
      </c>
      <c r="I912" s="14">
        <v>0.44549816652264002</v>
      </c>
      <c r="J912" s="14">
        <v>0.44992273175102898</v>
      </c>
      <c r="K912" s="14">
        <v>0.439319776006388</v>
      </c>
      <c r="L912" s="14">
        <v>0.32606081720253099</v>
      </c>
      <c r="M912" s="14"/>
      <c r="N912" s="14">
        <v>0.37347731166805598</v>
      </c>
      <c r="O912" s="14">
        <v>0.43946714529923903</v>
      </c>
      <c r="P912" s="14">
        <v>0.42333228364793002</v>
      </c>
      <c r="Q912" s="14">
        <v>0.42110554297967101</v>
      </c>
      <c r="R912" s="14"/>
      <c r="S912" s="14">
        <v>0.39323774181742599</v>
      </c>
      <c r="T912" s="14">
        <v>0.42358860274826898</v>
      </c>
      <c r="U912" s="14">
        <v>0.37957349940527502</v>
      </c>
      <c r="V912" s="14">
        <v>0.42043316990096402</v>
      </c>
      <c r="W912" s="14">
        <v>0.36789371355973</v>
      </c>
      <c r="X912" s="14">
        <v>0.42797708403141599</v>
      </c>
      <c r="Y912" s="14">
        <v>0.42476037094390201</v>
      </c>
      <c r="Z912" s="14">
        <v>0.37144818723308398</v>
      </c>
      <c r="AA912" s="14">
        <v>0.41492399807236602</v>
      </c>
      <c r="AB912" s="14">
        <v>0.44046147195361701</v>
      </c>
      <c r="AC912" s="14">
        <v>0.34142228072521702</v>
      </c>
      <c r="AD912" s="14">
        <v>0.56816670300344296</v>
      </c>
      <c r="AE912" s="14"/>
      <c r="AF912" s="14">
        <v>0.39866950800441098</v>
      </c>
      <c r="AG912" s="14">
        <v>0.40675404192039699</v>
      </c>
      <c r="AH912" s="14">
        <v>0.367956159631872</v>
      </c>
      <c r="AI912" s="14">
        <v>0.424001627423922</v>
      </c>
      <c r="AJ912" s="14"/>
      <c r="AK912" s="14">
        <v>0.38425964229297099</v>
      </c>
      <c r="AL912" s="14">
        <v>0.403840504023951</v>
      </c>
      <c r="AM912" s="14">
        <v>0.43422523059020801</v>
      </c>
      <c r="AN912" s="14">
        <v>0.40878409261893101</v>
      </c>
      <c r="AO912" s="14"/>
      <c r="AP912" s="14">
        <v>0.39129570761656901</v>
      </c>
      <c r="AQ912" s="14">
        <v>0.41107315117466098</v>
      </c>
      <c r="AR912" s="14">
        <v>0.445523220671318</v>
      </c>
      <c r="AS912" s="14"/>
      <c r="AT912" s="14">
        <v>0.37937863161020102</v>
      </c>
      <c r="AU912" s="14">
        <v>0.43928829032611</v>
      </c>
      <c r="AV912" s="14"/>
      <c r="AW912" s="14">
        <v>0.41741266077849398</v>
      </c>
      <c r="AX912" s="14">
        <v>0.30686108800223599</v>
      </c>
      <c r="AY912" s="14"/>
      <c r="AZ912" s="14">
        <v>0.44761342183340802</v>
      </c>
      <c r="BA912" s="14">
        <v>0.37910173899503102</v>
      </c>
    </row>
    <row r="913" spans="2:53" x14ac:dyDescent="0.35">
      <c r="B913" t="s">
        <v>550</v>
      </c>
      <c r="C913" s="14">
        <v>0.34574948997985699</v>
      </c>
      <c r="D913" s="14">
        <v>0.31843889126304598</v>
      </c>
      <c r="E913" s="14">
        <v>0.373650510040758</v>
      </c>
      <c r="F913" s="14"/>
      <c r="G913" s="14">
        <v>0.35514236330761501</v>
      </c>
      <c r="H913" s="14">
        <v>0.335784590072913</v>
      </c>
      <c r="I913" s="14">
        <v>0.35731436448178</v>
      </c>
      <c r="J913" s="14">
        <v>0.36527522863975198</v>
      </c>
      <c r="K913" s="14">
        <v>0.38938372308982899</v>
      </c>
      <c r="L913" s="14">
        <v>0.290663580379867</v>
      </c>
      <c r="M913" s="14"/>
      <c r="N913" s="14">
        <v>0.31845705938563601</v>
      </c>
      <c r="O913" s="14">
        <v>0.36789187907385801</v>
      </c>
      <c r="P913" s="14">
        <v>0.321211044873702</v>
      </c>
      <c r="Q913" s="14">
        <v>0.38267987029426498</v>
      </c>
      <c r="R913" s="14"/>
      <c r="S913" s="14">
        <v>0.354893779763852</v>
      </c>
      <c r="T913" s="14">
        <v>0.36879062714331301</v>
      </c>
      <c r="U913" s="14">
        <v>0.29263549190532701</v>
      </c>
      <c r="V913" s="14">
        <v>0.38126024591129498</v>
      </c>
      <c r="W913" s="14">
        <v>0.33858477898334799</v>
      </c>
      <c r="X913" s="14">
        <v>0.33285317835996198</v>
      </c>
      <c r="Y913" s="14">
        <v>0.29550327176552899</v>
      </c>
      <c r="Z913" s="14">
        <v>0.38208638551712998</v>
      </c>
      <c r="AA913" s="14">
        <v>0.32128763992999199</v>
      </c>
      <c r="AB913" s="14">
        <v>0.407284833204059</v>
      </c>
      <c r="AC913" s="14">
        <v>0.29120355792328201</v>
      </c>
      <c r="AD913" s="14">
        <v>0.36294154855955502</v>
      </c>
      <c r="AE913" s="14"/>
      <c r="AF913" s="14">
        <v>0.33906575943564499</v>
      </c>
      <c r="AG913" s="14">
        <v>0.35153337335863999</v>
      </c>
      <c r="AH913" s="14">
        <v>0.33313930933140801</v>
      </c>
      <c r="AI913" s="14">
        <v>0.331268875308457</v>
      </c>
      <c r="AJ913" s="14"/>
      <c r="AK913" s="14">
        <v>0.33646541727021501</v>
      </c>
      <c r="AL913" s="14">
        <v>0.33579886972696599</v>
      </c>
      <c r="AM913" s="14">
        <v>0.35857315227490899</v>
      </c>
      <c r="AN913" s="14">
        <v>0.34452337397608102</v>
      </c>
      <c r="AO913" s="14"/>
      <c r="AP913" s="14">
        <v>0.32851215166688102</v>
      </c>
      <c r="AQ913" s="14">
        <v>0.35329478034087197</v>
      </c>
      <c r="AR913" s="14">
        <v>0.36220893174650098</v>
      </c>
      <c r="AS913" s="14"/>
      <c r="AT913" s="14">
        <v>0.34463129366906797</v>
      </c>
      <c r="AU913" s="14">
        <v>0.34937181168759202</v>
      </c>
      <c r="AV913" s="14"/>
      <c r="AW913" s="14">
        <v>0.34911488376330901</v>
      </c>
      <c r="AX913" s="14">
        <v>0.29663846598422</v>
      </c>
      <c r="AY913" s="14"/>
      <c r="AZ913" s="14">
        <v>0.32448410135581102</v>
      </c>
      <c r="BA913" s="14">
        <v>0.36461206631305298</v>
      </c>
    </row>
    <row r="914" spans="2:53" x14ac:dyDescent="0.35">
      <c r="B914" t="s">
        <v>551</v>
      </c>
      <c r="C914" s="14">
        <v>0.299976989784564</v>
      </c>
      <c r="D914" s="14">
        <v>0.298988068923348</v>
      </c>
      <c r="E914" s="14">
        <v>0.30087579978220902</v>
      </c>
      <c r="F914" s="14"/>
      <c r="G914" s="14">
        <v>0.25251653666305501</v>
      </c>
      <c r="H914" s="14">
        <v>0.26815704698540299</v>
      </c>
      <c r="I914" s="14">
        <v>0.33610853156835402</v>
      </c>
      <c r="J914" s="14">
        <v>0.34585085585350001</v>
      </c>
      <c r="K914" s="14">
        <v>0.32325216736489099</v>
      </c>
      <c r="L914" s="14">
        <v>0.279515184109346</v>
      </c>
      <c r="M914" s="14"/>
      <c r="N914" s="14">
        <v>0.28614935859552798</v>
      </c>
      <c r="O914" s="14">
        <v>0.31301819550700899</v>
      </c>
      <c r="P914" s="14">
        <v>0.29226999710824902</v>
      </c>
      <c r="Q914" s="14">
        <v>0.30607211819418501</v>
      </c>
      <c r="R914" s="14"/>
      <c r="S914" s="14">
        <v>0.28248784470449401</v>
      </c>
      <c r="T914" s="14">
        <v>0.30795302464347102</v>
      </c>
      <c r="U914" s="14">
        <v>0.294316748157259</v>
      </c>
      <c r="V914" s="14">
        <v>0.33818930194262298</v>
      </c>
      <c r="W914" s="14">
        <v>0.23830286582822699</v>
      </c>
      <c r="X914" s="14">
        <v>0.29015633204623098</v>
      </c>
      <c r="Y914" s="14">
        <v>0.30227426882025898</v>
      </c>
      <c r="Z914" s="14">
        <v>0.36981451206335397</v>
      </c>
      <c r="AA914" s="14">
        <v>0.34593594936064298</v>
      </c>
      <c r="AB914" s="14">
        <v>0.28468914887796598</v>
      </c>
      <c r="AC914" s="14">
        <v>0.278041367417312</v>
      </c>
      <c r="AD914" s="14">
        <v>0.24028104507846501</v>
      </c>
      <c r="AE914" s="14"/>
      <c r="AF914" s="14">
        <v>0.32813582813476699</v>
      </c>
      <c r="AG914" s="14">
        <v>0.283882076227779</v>
      </c>
      <c r="AH914" s="14">
        <v>0.29189685068137999</v>
      </c>
      <c r="AI914" s="14">
        <v>0.25526381079525801</v>
      </c>
      <c r="AJ914" s="14"/>
      <c r="AK914" s="14">
        <v>0.28042990685246699</v>
      </c>
      <c r="AL914" s="14">
        <v>0.31779399845421602</v>
      </c>
      <c r="AM914" s="14">
        <v>0.31677113856524602</v>
      </c>
      <c r="AN914" s="14">
        <v>0.312408765504471</v>
      </c>
      <c r="AO914" s="14"/>
      <c r="AP914" s="14">
        <v>0.29542012600633299</v>
      </c>
      <c r="AQ914" s="14">
        <v>0.29701380273734002</v>
      </c>
      <c r="AR914" s="14">
        <v>0.32439811133124302</v>
      </c>
      <c r="AS914" s="14"/>
      <c r="AT914" s="14">
        <v>0.275539335301142</v>
      </c>
      <c r="AU914" s="14">
        <v>0.31933820513785299</v>
      </c>
      <c r="AV914" s="14"/>
      <c r="AW914" s="14">
        <v>0.30290651603896301</v>
      </c>
      <c r="AX914" s="14">
        <v>0.19910000049385199</v>
      </c>
      <c r="AY914" s="14"/>
      <c r="AZ914" s="14">
        <v>0.31113625452904098</v>
      </c>
      <c r="BA914" s="14">
        <v>0.29007862927084999</v>
      </c>
    </row>
    <row r="915" spans="2:53" x14ac:dyDescent="0.35">
      <c r="B915" t="s">
        <v>552</v>
      </c>
      <c r="C915" s="14">
        <v>0.295474319495588</v>
      </c>
      <c r="D915" s="14">
        <v>0.25773674221753401</v>
      </c>
      <c r="E915" s="14">
        <v>0.33571600644703298</v>
      </c>
      <c r="F915" s="14"/>
      <c r="G915" s="14">
        <v>0.36303370132136997</v>
      </c>
      <c r="H915" s="14">
        <v>0.32499454221325802</v>
      </c>
      <c r="I915" s="14">
        <v>0.30486651480008398</v>
      </c>
      <c r="J915" s="14">
        <v>0.32556846293513603</v>
      </c>
      <c r="K915" s="14">
        <v>0.30495497576581099</v>
      </c>
      <c r="L915" s="14">
        <v>0.17376999871166501</v>
      </c>
      <c r="M915" s="14"/>
      <c r="N915" s="14">
        <v>0.229703172071231</v>
      </c>
      <c r="O915" s="14">
        <v>0.29767604018911398</v>
      </c>
      <c r="P915" s="14">
        <v>0.30665939375277901</v>
      </c>
      <c r="Q915" s="14">
        <v>0.36982992031704998</v>
      </c>
      <c r="R915" s="14"/>
      <c r="S915" s="14">
        <v>0.307397909930827</v>
      </c>
      <c r="T915" s="14">
        <v>0.32596264601869701</v>
      </c>
      <c r="U915" s="14">
        <v>0.30215016371377601</v>
      </c>
      <c r="V915" s="14">
        <v>0.27004890713232499</v>
      </c>
      <c r="W915" s="14">
        <v>0.36619274965515197</v>
      </c>
      <c r="X915" s="14">
        <v>0.30754873988817599</v>
      </c>
      <c r="Y915" s="14">
        <v>0.27527130680450201</v>
      </c>
      <c r="Z915" s="14">
        <v>0.257848132969827</v>
      </c>
      <c r="AA915" s="14">
        <v>0.23859764577014</v>
      </c>
      <c r="AB915" s="14">
        <v>0.28454745404577098</v>
      </c>
      <c r="AC915" s="14">
        <v>0.265550040691652</v>
      </c>
      <c r="AD915" s="14">
        <v>0.33659422799909899</v>
      </c>
      <c r="AE915" s="14"/>
      <c r="AF915" s="14">
        <v>0.26569095245908703</v>
      </c>
      <c r="AG915" s="14">
        <v>0.33478344066008398</v>
      </c>
      <c r="AH915" s="14">
        <v>0.21703763608715501</v>
      </c>
      <c r="AI915" s="14">
        <v>0.24786413090592799</v>
      </c>
      <c r="AJ915" s="14"/>
      <c r="AK915" s="14">
        <v>0.261001495924643</v>
      </c>
      <c r="AL915" s="14">
        <v>0.31083739029677798</v>
      </c>
      <c r="AM915" s="14">
        <v>0.29683751527373903</v>
      </c>
      <c r="AN915" s="14">
        <v>0.24216182894680099</v>
      </c>
      <c r="AO915" s="14"/>
      <c r="AP915" s="14">
        <v>0.28396547235250202</v>
      </c>
      <c r="AQ915" s="14">
        <v>0.30450881355923798</v>
      </c>
      <c r="AR915" s="14">
        <v>0.29095020548184197</v>
      </c>
      <c r="AS915" s="14"/>
      <c r="AT915" s="14">
        <v>0.28035332795058698</v>
      </c>
      <c r="AU915" s="14">
        <v>0.31090158792448003</v>
      </c>
      <c r="AV915" s="14"/>
      <c r="AW915" s="14">
        <v>0.29636587946516502</v>
      </c>
      <c r="AX915" s="14">
        <v>0.18288677408711401</v>
      </c>
      <c r="AY915" s="14"/>
      <c r="AZ915" s="14">
        <v>0.29274231568375397</v>
      </c>
      <c r="BA915" s="14">
        <v>0.29789762956785298</v>
      </c>
    </row>
    <row r="916" spans="2:53" x14ac:dyDescent="0.35">
      <c r="B916" t="s">
        <v>553</v>
      </c>
      <c r="C916" s="14">
        <v>0.25875635709580702</v>
      </c>
      <c r="D916" s="14">
        <v>0.25132872036588699</v>
      </c>
      <c r="E916" s="14">
        <v>0.26499694560523201</v>
      </c>
      <c r="F916" s="14"/>
      <c r="G916" s="14">
        <v>0.286781791862742</v>
      </c>
      <c r="H916" s="14">
        <v>0.26036287300935301</v>
      </c>
      <c r="I916" s="14">
        <v>0.22306188943166699</v>
      </c>
      <c r="J916" s="14">
        <v>0.29409459198584598</v>
      </c>
      <c r="K916" s="14">
        <v>0.26290384908818598</v>
      </c>
      <c r="L916" s="14">
        <v>0.236448871395911</v>
      </c>
      <c r="M916" s="14"/>
      <c r="N916" s="14">
        <v>0.249057312657994</v>
      </c>
      <c r="O916" s="14">
        <v>0.266277811909366</v>
      </c>
      <c r="P916" s="14">
        <v>0.228962703259733</v>
      </c>
      <c r="Q916" s="14">
        <v>0.29283826571104199</v>
      </c>
      <c r="R916" s="14"/>
      <c r="S916" s="14">
        <v>0.26154005930129398</v>
      </c>
      <c r="T916" s="14">
        <v>0.24041768121736401</v>
      </c>
      <c r="U916" s="14">
        <v>0.237634476378973</v>
      </c>
      <c r="V916" s="14">
        <v>0.31864460781697801</v>
      </c>
      <c r="W916" s="14">
        <v>0.18444468925136301</v>
      </c>
      <c r="X916" s="14">
        <v>0.24864868002707499</v>
      </c>
      <c r="Y916" s="14">
        <v>0.26589273779489198</v>
      </c>
      <c r="Z916" s="14">
        <v>0.27918625943852698</v>
      </c>
      <c r="AA916" s="14">
        <v>0.26830073950950101</v>
      </c>
      <c r="AB916" s="14">
        <v>0.28474778146825502</v>
      </c>
      <c r="AC916" s="14">
        <v>0.23827753126697401</v>
      </c>
      <c r="AD916" s="14">
        <v>0.28364766659236401</v>
      </c>
      <c r="AE916" s="14"/>
      <c r="AF916" s="14">
        <v>0.28260741351572299</v>
      </c>
      <c r="AG916" s="14">
        <v>0.23700508633549899</v>
      </c>
      <c r="AH916" s="14">
        <v>0.25648202228866901</v>
      </c>
      <c r="AI916" s="14">
        <v>0.21090630790520801</v>
      </c>
      <c r="AJ916" s="14"/>
      <c r="AK916" s="14">
        <v>0.28293937146193099</v>
      </c>
      <c r="AL916" s="14">
        <v>0.229060954625564</v>
      </c>
      <c r="AM916" s="14">
        <v>0.31258763319616001</v>
      </c>
      <c r="AN916" s="14">
        <v>0.221978226508665</v>
      </c>
      <c r="AO916" s="14"/>
      <c r="AP916" s="14">
        <v>0.319475325576418</v>
      </c>
      <c r="AQ916" s="14">
        <v>0.22777981199901901</v>
      </c>
      <c r="AR916" s="14">
        <v>0.28191539175041003</v>
      </c>
      <c r="AS916" s="14"/>
      <c r="AT916" s="14">
        <v>0.26395654357278597</v>
      </c>
      <c r="AU916" s="14">
        <v>0.254216447895589</v>
      </c>
      <c r="AV916" s="14"/>
      <c r="AW916" s="14">
        <v>0.26062348196498802</v>
      </c>
      <c r="AX916" s="14">
        <v>0.23972655283418001</v>
      </c>
      <c r="AY916" s="14"/>
      <c r="AZ916" s="14">
        <v>0.221967415766297</v>
      </c>
      <c r="BA916" s="14">
        <v>0.29138845361252402</v>
      </c>
    </row>
    <row r="917" spans="2:53" x14ac:dyDescent="0.35">
      <c r="B917" t="s">
        <v>554</v>
      </c>
      <c r="C917" s="14">
        <v>0.25485825646743498</v>
      </c>
      <c r="D917" s="14">
        <v>0.208503772716052</v>
      </c>
      <c r="E917" s="14">
        <v>0.30277732200475099</v>
      </c>
      <c r="F917" s="14"/>
      <c r="G917" s="14">
        <v>0.27266839080386202</v>
      </c>
      <c r="H917" s="14">
        <v>0.22684443872386301</v>
      </c>
      <c r="I917" s="14">
        <v>0.26716244449409998</v>
      </c>
      <c r="J917" s="14">
        <v>0.25085223185488797</v>
      </c>
      <c r="K917" s="14">
        <v>0.28593312912152102</v>
      </c>
      <c r="L917" s="14">
        <v>0.238776730043774</v>
      </c>
      <c r="M917" s="14"/>
      <c r="N917" s="14">
        <v>0.24565659918532101</v>
      </c>
      <c r="O917" s="14">
        <v>0.25309008747174599</v>
      </c>
      <c r="P917" s="14">
        <v>0.22957951107683799</v>
      </c>
      <c r="Q917" s="14">
        <v>0.29756829897753501</v>
      </c>
      <c r="R917" s="14"/>
      <c r="S917" s="14">
        <v>0.30114320324405802</v>
      </c>
      <c r="T917" s="14">
        <v>0.26733170628471797</v>
      </c>
      <c r="U917" s="14">
        <v>0.22617583137633099</v>
      </c>
      <c r="V917" s="14">
        <v>0.26718783428420301</v>
      </c>
      <c r="W917" s="14">
        <v>0.22589275475864801</v>
      </c>
      <c r="X917" s="14">
        <v>0.247247559494219</v>
      </c>
      <c r="Y917" s="14">
        <v>0.236625120286719</v>
      </c>
      <c r="Z917" s="14">
        <v>0.27495898634467503</v>
      </c>
      <c r="AA917" s="14">
        <v>0.23823077378448801</v>
      </c>
      <c r="AB917" s="14">
        <v>0.27086771645055902</v>
      </c>
      <c r="AC917" s="14">
        <v>0.20877452574889999</v>
      </c>
      <c r="AD917" s="14">
        <v>0.206966341510704</v>
      </c>
      <c r="AE917" s="14"/>
      <c r="AF917" s="14">
        <v>0.25335582943361001</v>
      </c>
      <c r="AG917" s="14">
        <v>0.25475571360145</v>
      </c>
      <c r="AH917" s="14">
        <v>0.22648370771586299</v>
      </c>
      <c r="AI917" s="14">
        <v>0.26148258427865501</v>
      </c>
      <c r="AJ917" s="14"/>
      <c r="AK917" s="14">
        <v>0.26843994945175398</v>
      </c>
      <c r="AL917" s="14">
        <v>0.24712736945649699</v>
      </c>
      <c r="AM917" s="14">
        <v>0.239511141020149</v>
      </c>
      <c r="AN917" s="14">
        <v>0.20882245211141301</v>
      </c>
      <c r="AO917" s="14"/>
      <c r="AP917" s="14">
        <v>0.26389545637446599</v>
      </c>
      <c r="AQ917" s="14">
        <v>0.23129188917469501</v>
      </c>
      <c r="AR917" s="14">
        <v>0.25133980706542502</v>
      </c>
      <c r="AS917" s="14"/>
      <c r="AT917" s="14">
        <v>0.250892695918987</v>
      </c>
      <c r="AU917" s="14">
        <v>0.25673022788576899</v>
      </c>
      <c r="AV917" s="14"/>
      <c r="AW917" s="14">
        <v>0.25591717575456702</v>
      </c>
      <c r="AX917" s="14">
        <v>0.26667648014446699</v>
      </c>
      <c r="AY917" s="14"/>
      <c r="AZ917" s="14">
        <v>0.24302522062016699</v>
      </c>
      <c r="BA917" s="14">
        <v>0.265354257545457</v>
      </c>
    </row>
    <row r="918" spans="2:53" x14ac:dyDescent="0.35">
      <c r="B918" t="s">
        <v>555</v>
      </c>
      <c r="C918" s="14">
        <v>0.219559850161058</v>
      </c>
      <c r="D918" s="14">
        <v>0.225998710720516</v>
      </c>
      <c r="E918" s="14">
        <v>0.21219744571963201</v>
      </c>
      <c r="F918" s="14"/>
      <c r="G918" s="14">
        <v>0.11895577557555199</v>
      </c>
      <c r="H918" s="14">
        <v>0.15153194139624501</v>
      </c>
      <c r="I918" s="14">
        <v>0.155947490882928</v>
      </c>
      <c r="J918" s="14">
        <v>0.183852136928528</v>
      </c>
      <c r="K918" s="14">
        <v>0.29530693099021299</v>
      </c>
      <c r="L918" s="14">
        <v>0.40034718609630598</v>
      </c>
      <c r="M918" s="14"/>
      <c r="N918" s="14">
        <v>0.25188279899986898</v>
      </c>
      <c r="O918" s="14">
        <v>0.22174115888944099</v>
      </c>
      <c r="P918" s="14">
        <v>0.206234221951409</v>
      </c>
      <c r="Q918" s="14">
        <v>0.185220048345379</v>
      </c>
      <c r="R918" s="14"/>
      <c r="S918" s="14">
        <v>0.18568083791256801</v>
      </c>
      <c r="T918" s="14">
        <v>0.24877487363564599</v>
      </c>
      <c r="U918" s="14">
        <v>0.24386350930164</v>
      </c>
      <c r="V918" s="14">
        <v>0.212444285049711</v>
      </c>
      <c r="W918" s="14">
        <v>0.24847188542687701</v>
      </c>
      <c r="X918" s="14">
        <v>0.17510609409092001</v>
      </c>
      <c r="Y918" s="14">
        <v>0.188923482293299</v>
      </c>
      <c r="Z918" s="14">
        <v>0.28893981468802099</v>
      </c>
      <c r="AA918" s="14">
        <v>0.23893218280109901</v>
      </c>
      <c r="AB918" s="14">
        <v>0.215352654383477</v>
      </c>
      <c r="AC918" s="14">
        <v>0.248794512133475</v>
      </c>
      <c r="AD918" s="14">
        <v>0.17877902818285399</v>
      </c>
      <c r="AE918" s="14"/>
      <c r="AF918" s="14">
        <v>0.26357289623612201</v>
      </c>
      <c r="AG918" s="14">
        <v>0.166617982007145</v>
      </c>
      <c r="AH918" s="14">
        <v>0.34981486211053298</v>
      </c>
      <c r="AI918" s="14">
        <v>0.216499664496105</v>
      </c>
      <c r="AJ918" s="14"/>
      <c r="AK918" s="14">
        <v>0.27157085846427997</v>
      </c>
      <c r="AL918" s="14">
        <v>0.198083034017142</v>
      </c>
      <c r="AM918" s="14">
        <v>0.22090050478289699</v>
      </c>
      <c r="AN918" s="14">
        <v>0.304204846261526</v>
      </c>
      <c r="AO918" s="14"/>
      <c r="AP918" s="14">
        <v>0.26069587665175897</v>
      </c>
      <c r="AQ918" s="14">
        <v>0.17849323371859199</v>
      </c>
      <c r="AR918" s="14">
        <v>0.219795688632655</v>
      </c>
      <c r="AS918" s="14"/>
      <c r="AT918" s="14">
        <v>0.24659558757268499</v>
      </c>
      <c r="AU918" s="14">
        <v>0.20008965274910501</v>
      </c>
      <c r="AV918" s="14"/>
      <c r="AW918" s="14">
        <v>0.213765768679857</v>
      </c>
      <c r="AX918" s="14">
        <v>0.25366136288431101</v>
      </c>
      <c r="AY918" s="14"/>
      <c r="AZ918" s="14">
        <v>0.2399354715282</v>
      </c>
      <c r="BA918" s="14">
        <v>0.20148650477486299</v>
      </c>
    </row>
    <row r="919" spans="2:53" x14ac:dyDescent="0.35">
      <c r="B919" t="s">
        <v>556</v>
      </c>
      <c r="C919" s="14">
        <v>0.19825293367320801</v>
      </c>
      <c r="D919" s="14">
        <v>0.18482433808085599</v>
      </c>
      <c r="E919" s="14">
        <v>0.21346517746831001</v>
      </c>
      <c r="F919" s="14"/>
      <c r="G919" s="14">
        <v>0.19555120450515701</v>
      </c>
      <c r="H919" s="14">
        <v>0.19227311117957299</v>
      </c>
      <c r="I919" s="14">
        <v>0.22473281185163099</v>
      </c>
      <c r="J919" s="14">
        <v>0.23558236312799899</v>
      </c>
      <c r="K919" s="14">
        <v>0.219579681367885</v>
      </c>
      <c r="L919" s="14">
        <v>0.13537152928865201</v>
      </c>
      <c r="M919" s="14"/>
      <c r="N919" s="14">
        <v>0.19134010910235599</v>
      </c>
      <c r="O919" s="14">
        <v>0.19736843914500099</v>
      </c>
      <c r="P919" s="14">
        <v>0.17524125504444199</v>
      </c>
      <c r="Q919" s="14">
        <v>0.235568399722274</v>
      </c>
      <c r="R919" s="14"/>
      <c r="S919" s="14">
        <v>0.222901689135071</v>
      </c>
      <c r="T919" s="14">
        <v>0.23584353890910001</v>
      </c>
      <c r="U919" s="14">
        <v>0.184031044411929</v>
      </c>
      <c r="V919" s="14">
        <v>0.20998076583418501</v>
      </c>
      <c r="W919" s="14">
        <v>0.176364653186104</v>
      </c>
      <c r="X919" s="14">
        <v>0.18278969647798601</v>
      </c>
      <c r="Y919" s="14">
        <v>0.16667214655986001</v>
      </c>
      <c r="Z919" s="14">
        <v>0.19506601467875001</v>
      </c>
      <c r="AA919" s="14">
        <v>0.173371135909722</v>
      </c>
      <c r="AB919" s="14">
        <v>0.17414988119386099</v>
      </c>
      <c r="AC919" s="14">
        <v>0.234666020121784</v>
      </c>
      <c r="AD919" s="14">
        <v>0.204520540589408</v>
      </c>
      <c r="AE919" s="14"/>
      <c r="AF919" s="14">
        <v>0.17995548713545501</v>
      </c>
      <c r="AG919" s="14">
        <v>0.24570217454947699</v>
      </c>
      <c r="AH919" s="14">
        <v>0.19068785923140799</v>
      </c>
      <c r="AI919" s="14">
        <v>0.16516077726244399</v>
      </c>
      <c r="AJ919" s="14"/>
      <c r="AK919" s="14">
        <v>0.16969352989109199</v>
      </c>
      <c r="AL919" s="14">
        <v>0.222473414583409</v>
      </c>
      <c r="AM919" s="14">
        <v>0.244685050218275</v>
      </c>
      <c r="AN919" s="14">
        <v>0.19206630597972099</v>
      </c>
      <c r="AO919" s="14"/>
      <c r="AP919" s="14">
        <v>0.18228105310758699</v>
      </c>
      <c r="AQ919" s="14">
        <v>0.21958066097899501</v>
      </c>
      <c r="AR919" s="14">
        <v>0.21477191457148501</v>
      </c>
      <c r="AS919" s="14"/>
      <c r="AT919" s="14">
        <v>0.19735421921480001</v>
      </c>
      <c r="AU919" s="14">
        <v>0.201470665888066</v>
      </c>
      <c r="AV919" s="14"/>
      <c r="AW919" s="14">
        <v>0.19810315668891701</v>
      </c>
      <c r="AX919" s="14">
        <v>0.25746882570718699</v>
      </c>
      <c r="AY919" s="14"/>
      <c r="AZ919" s="14">
        <v>0.202495859738688</v>
      </c>
      <c r="BA919" s="14">
        <v>0.19448942301270999</v>
      </c>
    </row>
    <row r="920" spans="2:53" x14ac:dyDescent="0.35">
      <c r="B920" t="s">
        <v>557</v>
      </c>
      <c r="C920" s="14">
        <v>0.114153851144899</v>
      </c>
      <c r="D920" s="14">
        <v>0.112879684559909</v>
      </c>
      <c r="E920" s="14">
        <v>0.114581355599031</v>
      </c>
      <c r="F920" s="14"/>
      <c r="G920" s="14">
        <v>0.15186405776256601</v>
      </c>
      <c r="H920" s="14">
        <v>0.114176347218868</v>
      </c>
      <c r="I920" s="14">
        <v>0.108260444721413</v>
      </c>
      <c r="J920" s="14">
        <v>0.115772943720084</v>
      </c>
      <c r="K920" s="14">
        <v>0.118766364476696</v>
      </c>
      <c r="L920" s="14">
        <v>8.5956340456568997E-2</v>
      </c>
      <c r="M920" s="14"/>
      <c r="N920" s="14">
        <v>7.8155269780894807E-2</v>
      </c>
      <c r="O920" s="14">
        <v>0.12818730029197101</v>
      </c>
      <c r="P920" s="14">
        <v>0.111783991986035</v>
      </c>
      <c r="Q920" s="14">
        <v>0.156500130118925</v>
      </c>
      <c r="R920" s="14"/>
      <c r="S920" s="14">
        <v>0.13000849850826801</v>
      </c>
      <c r="T920" s="14">
        <v>8.8314786489239003E-2</v>
      </c>
      <c r="U920" s="14">
        <v>8.9637694982505497E-2</v>
      </c>
      <c r="V920" s="14">
        <v>0.116421858033375</v>
      </c>
      <c r="W920" s="14">
        <v>0.116697072886583</v>
      </c>
      <c r="X920" s="14">
        <v>0.10205164923052799</v>
      </c>
      <c r="Y920" s="14">
        <v>0.114052594841975</v>
      </c>
      <c r="Z920" s="14">
        <v>0.199969392589529</v>
      </c>
      <c r="AA920" s="14">
        <v>0.12436424383002501</v>
      </c>
      <c r="AB920" s="14">
        <v>0.14480862271224099</v>
      </c>
      <c r="AC920" s="14">
        <v>4.5709455223784501E-2</v>
      </c>
      <c r="AD920" s="14">
        <v>0.10006382074168001</v>
      </c>
      <c r="AE920" s="14"/>
      <c r="AF920" s="14">
        <v>0.102313591575835</v>
      </c>
      <c r="AG920" s="14">
        <v>0.14074881750132001</v>
      </c>
      <c r="AH920" s="14">
        <v>8.0745053508531103E-2</v>
      </c>
      <c r="AI920" s="14">
        <v>8.38835496722697E-2</v>
      </c>
      <c r="AJ920" s="14"/>
      <c r="AK920" s="14">
        <v>0.12624137632615001</v>
      </c>
      <c r="AL920" s="14">
        <v>0.122074636405992</v>
      </c>
      <c r="AM920" s="14">
        <v>9.2282682830592294E-2</v>
      </c>
      <c r="AN920" s="14">
        <v>9.7092993974662298E-2</v>
      </c>
      <c r="AO920" s="14"/>
      <c r="AP920" s="14">
        <v>0.13333203313598699</v>
      </c>
      <c r="AQ920" s="14">
        <v>0.1173978286098</v>
      </c>
      <c r="AR920" s="14">
        <v>0.12623082484742101</v>
      </c>
      <c r="AS920" s="14"/>
      <c r="AT920" s="14">
        <v>9.4111165696135701E-2</v>
      </c>
      <c r="AU920" s="14">
        <v>0.128832559734427</v>
      </c>
      <c r="AV920" s="14"/>
      <c r="AW920" s="14">
        <v>0.113042286624669</v>
      </c>
      <c r="AX920" s="14">
        <v>0.13895309957931001</v>
      </c>
      <c r="AY920" s="14"/>
      <c r="AZ920" s="14">
        <v>9.16001454778127E-2</v>
      </c>
      <c r="BA920" s="14">
        <v>0.13415917539563099</v>
      </c>
    </row>
    <row r="921" spans="2:53" x14ac:dyDescent="0.35">
      <c r="B921" t="s">
        <v>109</v>
      </c>
      <c r="C921" s="14">
        <v>4.8132281797198598E-2</v>
      </c>
      <c r="D921" s="14">
        <v>4.6665299137431199E-2</v>
      </c>
      <c r="E921" s="14">
        <v>4.9904792560707997E-2</v>
      </c>
      <c r="F921" s="14"/>
      <c r="G921" s="14">
        <v>3.3117325888208697E-2</v>
      </c>
      <c r="H921" s="14">
        <v>5.6212711059744298E-2</v>
      </c>
      <c r="I921" s="14">
        <v>2.84976549525271E-2</v>
      </c>
      <c r="J921" s="14">
        <v>3.7429695070919498E-2</v>
      </c>
      <c r="K921" s="14">
        <v>7.20632163093365E-2</v>
      </c>
      <c r="L921" s="14">
        <v>6.2326480406030199E-2</v>
      </c>
      <c r="M921" s="14"/>
      <c r="N921" s="14">
        <v>5.6211488441920102E-2</v>
      </c>
      <c r="O921" s="14">
        <v>5.6619913450639603E-2</v>
      </c>
      <c r="P921" s="14">
        <v>3.9092010367717797E-2</v>
      </c>
      <c r="Q921" s="14">
        <v>3.3463625411009099E-2</v>
      </c>
      <c r="R921" s="14"/>
      <c r="S921" s="14">
        <v>3.3555409582108897E-2</v>
      </c>
      <c r="T921" s="14">
        <v>6.9955260528190705E-2</v>
      </c>
      <c r="U921" s="14">
        <v>4.0396684774177398E-2</v>
      </c>
      <c r="V921" s="14">
        <v>2.6945761963610301E-2</v>
      </c>
      <c r="W921" s="14">
        <v>4.2569211833879697E-2</v>
      </c>
      <c r="X921" s="14">
        <v>4.6841933694864703E-2</v>
      </c>
      <c r="Y921" s="14">
        <v>3.3524722142721002E-2</v>
      </c>
      <c r="Z921" s="14">
        <v>3.1424949638947999E-2</v>
      </c>
      <c r="AA921" s="14">
        <v>3.4208456115801901E-2</v>
      </c>
      <c r="AB921" s="14">
        <v>9.2254360515496098E-2</v>
      </c>
      <c r="AC921" s="14">
        <v>5.7522488188078799E-2</v>
      </c>
      <c r="AD921" s="14">
        <v>9.7862364201236299E-2</v>
      </c>
      <c r="AE921" s="14"/>
      <c r="AF921" s="14">
        <v>3.57425055353294E-2</v>
      </c>
      <c r="AG921" s="14">
        <v>4.2721958661417599E-2</v>
      </c>
      <c r="AH921" s="14">
        <v>8.1479093708657205E-2</v>
      </c>
      <c r="AI921" s="14">
        <v>6.7234983774894994E-2</v>
      </c>
      <c r="AJ921" s="14"/>
      <c r="AK921" s="14">
        <v>3.2539862717106002E-2</v>
      </c>
      <c r="AL921" s="14">
        <v>3.4439173151487201E-2</v>
      </c>
      <c r="AM921" s="14">
        <v>4.8499488861608001E-2</v>
      </c>
      <c r="AN921" s="14">
        <v>6.0179105938854401E-2</v>
      </c>
      <c r="AO921" s="14"/>
      <c r="AP921" s="14">
        <v>3.1319867095878598E-2</v>
      </c>
      <c r="AQ921" s="14">
        <v>1.8096908119627698E-2</v>
      </c>
      <c r="AR921" s="14">
        <v>4.9677886178165799E-2</v>
      </c>
      <c r="AS921" s="14"/>
      <c r="AT921" s="14">
        <v>3.6363551701015899E-2</v>
      </c>
      <c r="AU921" s="14">
        <v>5.7448639521472201E-2</v>
      </c>
      <c r="AV921" s="14"/>
      <c r="AW921" s="14">
        <v>4.8348667728421099E-2</v>
      </c>
      <c r="AX921" s="14">
        <v>2.7816829909564501E-2</v>
      </c>
      <c r="AY921" s="14"/>
      <c r="AZ921" s="14">
        <v>4.7186335340145401E-2</v>
      </c>
      <c r="BA921" s="14">
        <v>4.8971344161340302E-2</v>
      </c>
    </row>
    <row r="922" spans="2:53" x14ac:dyDescent="0.35">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row>
    <row r="923" spans="2:53" x14ac:dyDescent="0.35">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BA25"/>
  <sheetViews>
    <sheetView showGridLines="0" workbookViewId="0">
      <pane xSplit="2" topLeftCell="C1" activePane="topRight" state="frozen"/>
      <selection pane="topRight" activeCell="AC9" sqref="AC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199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ht="43.5" x14ac:dyDescent="0.35">
      <c r="B9" s="15" t="s">
        <v>189</v>
      </c>
      <c r="C9" s="14">
        <v>0.462055392525695</v>
      </c>
      <c r="D9" s="14">
        <v>0.42500200862438298</v>
      </c>
      <c r="E9" s="14">
        <v>0.50177589367690101</v>
      </c>
      <c r="F9" s="14"/>
      <c r="G9" s="14">
        <v>0.346712147822831</v>
      </c>
      <c r="H9" s="14">
        <v>0.37186436069324103</v>
      </c>
      <c r="I9" s="14">
        <v>0.40608330056709602</v>
      </c>
      <c r="J9" s="14">
        <v>0.57740652630999001</v>
      </c>
      <c r="K9" s="14">
        <v>0.547252887701274</v>
      </c>
      <c r="L9" s="14">
        <v>0.50747855824579802</v>
      </c>
      <c r="M9" s="14"/>
      <c r="N9" s="14">
        <v>0.43025205019173501</v>
      </c>
      <c r="O9" s="14">
        <v>0.45517840864167097</v>
      </c>
      <c r="P9" s="14">
        <v>0.52657896604288701</v>
      </c>
      <c r="Q9" s="14">
        <v>0.47598370071180102</v>
      </c>
      <c r="R9" s="14"/>
      <c r="S9" s="14">
        <v>0.45950283525712998</v>
      </c>
      <c r="T9" s="14">
        <v>0.50384549109689702</v>
      </c>
      <c r="U9" s="14">
        <v>0.49434955817778797</v>
      </c>
      <c r="V9" s="14">
        <v>0.45752173940933299</v>
      </c>
      <c r="W9" s="14">
        <v>0.413899621999963</v>
      </c>
      <c r="X9" s="14">
        <v>0.40457636044911699</v>
      </c>
      <c r="Y9" s="14">
        <v>0.50411070039347505</v>
      </c>
      <c r="Z9" s="14">
        <v>0.36503831052617902</v>
      </c>
      <c r="AA9" s="14">
        <v>0.38622898201746197</v>
      </c>
      <c r="AB9" s="14">
        <v>0.47884270353729302</v>
      </c>
      <c r="AC9" s="14">
        <v>0.69246946349803795</v>
      </c>
      <c r="AD9" s="14">
        <v>0.41033585482460799</v>
      </c>
      <c r="AE9" s="14"/>
      <c r="AF9" s="14">
        <v>0.49059067614941498</v>
      </c>
      <c r="AG9" s="14">
        <v>0.44122790050181498</v>
      </c>
      <c r="AH9" s="14">
        <v>0.40481736711976801</v>
      </c>
      <c r="AI9" s="14">
        <v>0.45364415999488</v>
      </c>
      <c r="AJ9" s="14"/>
      <c r="AK9" s="14">
        <v>0.47239546745055599</v>
      </c>
      <c r="AL9" s="14">
        <v>0.45929170673684999</v>
      </c>
      <c r="AM9" s="14">
        <v>0.43551450607808201</v>
      </c>
      <c r="AN9" s="14">
        <v>0.42422924858994698</v>
      </c>
      <c r="AO9" s="14"/>
      <c r="AP9" s="14">
        <v>0.472265237876346</v>
      </c>
      <c r="AQ9" s="14">
        <v>0.426063054947589</v>
      </c>
      <c r="AR9" s="14">
        <v>0.486789136462629</v>
      </c>
      <c r="AS9" s="14"/>
      <c r="AT9" s="14">
        <v>0.462055392525695</v>
      </c>
      <c r="AU9" s="14" t="s">
        <v>80</v>
      </c>
      <c r="AV9" s="14"/>
      <c r="AW9" s="14">
        <v>0.47254401614614</v>
      </c>
      <c r="AX9" s="14">
        <v>0.304817828584588</v>
      </c>
      <c r="AY9" s="14"/>
      <c r="AZ9" s="14">
        <v>0.586341609416136</v>
      </c>
      <c r="BA9" s="14">
        <v>0.36105723087269698</v>
      </c>
    </row>
    <row r="10" spans="2:53" ht="29" x14ac:dyDescent="0.35">
      <c r="B10" s="15" t="s">
        <v>190</v>
      </c>
      <c r="C10" s="14">
        <v>0.278336852280268</v>
      </c>
      <c r="D10" s="14">
        <v>0.29308554149503002</v>
      </c>
      <c r="E10" s="14">
        <v>0.25957133405725902</v>
      </c>
      <c r="F10" s="14"/>
      <c r="G10" s="14">
        <v>0.37632021942478699</v>
      </c>
      <c r="H10" s="14">
        <v>0.30732226129379298</v>
      </c>
      <c r="I10" s="14">
        <v>0.248485361457634</v>
      </c>
      <c r="J10" s="14">
        <v>0.19832166641306001</v>
      </c>
      <c r="K10" s="14">
        <v>0.31010188355783402</v>
      </c>
      <c r="L10" s="14">
        <v>0.25920074993475001</v>
      </c>
      <c r="M10" s="14"/>
      <c r="N10" s="14">
        <v>0.31552396198579102</v>
      </c>
      <c r="O10" s="14">
        <v>0.23392995166521899</v>
      </c>
      <c r="P10" s="14">
        <v>0.25222585822746102</v>
      </c>
      <c r="Q10" s="14">
        <v>0.278072540893264</v>
      </c>
      <c r="R10" s="14"/>
      <c r="S10" s="14">
        <v>0.285256390436606</v>
      </c>
      <c r="T10" s="14">
        <v>0.34622522597675298</v>
      </c>
      <c r="U10" s="14">
        <v>0.36306245569720602</v>
      </c>
      <c r="V10" s="14">
        <v>0.18864594372729601</v>
      </c>
      <c r="W10" s="14">
        <v>0.254201475840374</v>
      </c>
      <c r="X10" s="14">
        <v>0.33701727308536</v>
      </c>
      <c r="Y10" s="14">
        <v>0.29783459972103199</v>
      </c>
      <c r="Z10" s="14">
        <v>0.220570054896227</v>
      </c>
      <c r="AA10" s="14">
        <v>0.28262909469002201</v>
      </c>
      <c r="AB10" s="14">
        <v>0.181841149002689</v>
      </c>
      <c r="AC10" s="14">
        <v>0.179923531655998</v>
      </c>
      <c r="AD10" s="14">
        <v>0.16747514493969701</v>
      </c>
      <c r="AE10" s="14"/>
      <c r="AF10" s="14">
        <v>0.29874924453679902</v>
      </c>
      <c r="AG10" s="14">
        <v>0.27035959174144403</v>
      </c>
      <c r="AH10" s="14">
        <v>0.331862502891483</v>
      </c>
      <c r="AI10" s="14">
        <v>0.28675822367037901</v>
      </c>
      <c r="AJ10" s="14"/>
      <c r="AK10" s="14">
        <v>0.28971041242100598</v>
      </c>
      <c r="AL10" s="14">
        <v>0.25262106403455697</v>
      </c>
      <c r="AM10" s="14">
        <v>0.350152278025885</v>
      </c>
      <c r="AN10" s="14">
        <v>0.37060392634921302</v>
      </c>
      <c r="AO10" s="14"/>
      <c r="AP10" s="14">
        <v>0.30350142916321998</v>
      </c>
      <c r="AQ10" s="14">
        <v>0.25987857471764803</v>
      </c>
      <c r="AR10" s="14">
        <v>0.28669421607199502</v>
      </c>
      <c r="AS10" s="14"/>
      <c r="AT10" s="14">
        <v>0.278336852280268</v>
      </c>
      <c r="AU10" s="14" t="s">
        <v>80</v>
      </c>
      <c r="AV10" s="14"/>
      <c r="AW10" s="14">
        <v>0.27464359409162598</v>
      </c>
      <c r="AX10" s="14">
        <v>0.44403961650310497</v>
      </c>
      <c r="AY10" s="14"/>
      <c r="AZ10" s="14">
        <v>0.28703717733102102</v>
      </c>
      <c r="BA10" s="14">
        <v>0.27126674541005802</v>
      </c>
    </row>
    <row r="11" spans="2:53" ht="43.5" x14ac:dyDescent="0.35">
      <c r="B11" s="15" t="s">
        <v>191</v>
      </c>
      <c r="C11" s="14">
        <v>0.24198855121525101</v>
      </c>
      <c r="D11" s="14">
        <v>0.235414091708645</v>
      </c>
      <c r="E11" s="14">
        <v>0.25010186963569297</v>
      </c>
      <c r="F11" s="14"/>
      <c r="G11" s="14">
        <v>0.32858631238853803</v>
      </c>
      <c r="H11" s="14">
        <v>0.25755827635442402</v>
      </c>
      <c r="I11" s="14">
        <v>0.27103234192384501</v>
      </c>
      <c r="J11" s="14">
        <v>0.15287232283850799</v>
      </c>
      <c r="K11" s="14">
        <v>0.22127213667701201</v>
      </c>
      <c r="L11" s="14">
        <v>0.232759813725121</v>
      </c>
      <c r="M11" s="14"/>
      <c r="N11" s="14">
        <v>0.307945333395716</v>
      </c>
      <c r="O11" s="14">
        <v>0.18740084339749999</v>
      </c>
      <c r="P11" s="14">
        <v>0.21830131171703401</v>
      </c>
      <c r="Q11" s="14">
        <v>0.17740758593953701</v>
      </c>
      <c r="R11" s="14"/>
      <c r="S11" s="14">
        <v>0.238520019786778</v>
      </c>
      <c r="T11" s="14">
        <v>0.25714553191865702</v>
      </c>
      <c r="U11" s="14">
        <v>0.20411013696455901</v>
      </c>
      <c r="V11" s="14">
        <v>0.181514946513609</v>
      </c>
      <c r="W11" s="14">
        <v>0.32391307919906298</v>
      </c>
      <c r="X11" s="14">
        <v>0.20367575062327301</v>
      </c>
      <c r="Y11" s="14">
        <v>0.30247175734083698</v>
      </c>
      <c r="Z11" s="14">
        <v>0.25710866282832301</v>
      </c>
      <c r="AA11" s="14">
        <v>0.269600070062194</v>
      </c>
      <c r="AB11" s="14">
        <v>0.263941976842478</v>
      </c>
      <c r="AC11" s="14">
        <v>0.146177194993037</v>
      </c>
      <c r="AD11" s="14">
        <v>0.26323875225089099</v>
      </c>
      <c r="AE11" s="14"/>
      <c r="AF11" s="14">
        <v>0.242669575799485</v>
      </c>
      <c r="AG11" s="14">
        <v>0.219853706179957</v>
      </c>
      <c r="AH11" s="14">
        <v>0.19094745158676901</v>
      </c>
      <c r="AI11" s="14">
        <v>0.32381392797893499</v>
      </c>
      <c r="AJ11" s="14"/>
      <c r="AK11" s="14">
        <v>0.30111101877073099</v>
      </c>
      <c r="AL11" s="14">
        <v>0.20483164432989201</v>
      </c>
      <c r="AM11" s="14">
        <v>0.18363371625692099</v>
      </c>
      <c r="AN11" s="14">
        <v>0.23226066117588701</v>
      </c>
      <c r="AO11" s="14"/>
      <c r="AP11" s="14">
        <v>0.30397870841862701</v>
      </c>
      <c r="AQ11" s="14">
        <v>0.22389505303704099</v>
      </c>
      <c r="AR11" s="14">
        <v>0.19717343314404601</v>
      </c>
      <c r="AS11" s="14"/>
      <c r="AT11" s="14">
        <v>0.24198855121525101</v>
      </c>
      <c r="AU11" s="14" t="s">
        <v>80</v>
      </c>
      <c r="AV11" s="14"/>
      <c r="AW11" s="14">
        <v>0.24660942340711001</v>
      </c>
      <c r="AX11" s="14">
        <v>0.23704508416211101</v>
      </c>
      <c r="AY11" s="14"/>
      <c r="AZ11" s="14">
        <v>0.237345535424756</v>
      </c>
      <c r="BA11" s="14">
        <v>0.24576158471082599</v>
      </c>
    </row>
    <row r="12" spans="2:53" ht="58" x14ac:dyDescent="0.35">
      <c r="B12" s="15" t="s">
        <v>192</v>
      </c>
      <c r="C12" s="14">
        <v>0.238091887599851</v>
      </c>
      <c r="D12" s="14">
        <v>0.26439054706632098</v>
      </c>
      <c r="E12" s="14">
        <v>0.206288389291607</v>
      </c>
      <c r="F12" s="14"/>
      <c r="G12" s="14">
        <v>0.18718623443728899</v>
      </c>
      <c r="H12" s="14">
        <v>0.27651058513057097</v>
      </c>
      <c r="I12" s="14">
        <v>0.159103670564849</v>
      </c>
      <c r="J12" s="14">
        <v>0.15306841091010101</v>
      </c>
      <c r="K12" s="14">
        <v>0.43437970035983298</v>
      </c>
      <c r="L12" s="14">
        <v>0.225424142340612</v>
      </c>
      <c r="M12" s="14"/>
      <c r="N12" s="14">
        <v>0.271339275247034</v>
      </c>
      <c r="O12" s="14">
        <v>0.28382978543359899</v>
      </c>
      <c r="P12" s="14">
        <v>0.15401270344580201</v>
      </c>
      <c r="Q12" s="14">
        <v>0.176470808710811</v>
      </c>
      <c r="R12" s="14"/>
      <c r="S12" s="14">
        <v>0.27636552312176099</v>
      </c>
      <c r="T12" s="14">
        <v>0.28772227994614502</v>
      </c>
      <c r="U12" s="14">
        <v>0.20035731530118001</v>
      </c>
      <c r="V12" s="14">
        <v>0.218600642673311</v>
      </c>
      <c r="W12" s="14">
        <v>0.40735108737683001</v>
      </c>
      <c r="X12" s="14">
        <v>0.17867294429494801</v>
      </c>
      <c r="Y12" s="14">
        <v>0.15765959713691199</v>
      </c>
      <c r="Z12" s="14">
        <v>0.18046013431525701</v>
      </c>
      <c r="AA12" s="14">
        <v>0.17837134557304399</v>
      </c>
      <c r="AB12" s="14">
        <v>0.329739867576889</v>
      </c>
      <c r="AC12" s="14">
        <v>8.8154207031586704E-2</v>
      </c>
      <c r="AD12" s="14">
        <v>0.247240168191455</v>
      </c>
      <c r="AE12" s="14"/>
      <c r="AF12" s="14">
        <v>0.28385373994912599</v>
      </c>
      <c r="AG12" s="14">
        <v>0.21671116120569101</v>
      </c>
      <c r="AH12" s="14">
        <v>0.29169721577142099</v>
      </c>
      <c r="AI12" s="14">
        <v>0.133778354506631</v>
      </c>
      <c r="AJ12" s="14"/>
      <c r="AK12" s="14">
        <v>0.29040248816174202</v>
      </c>
      <c r="AL12" s="14">
        <v>0.21594238766627899</v>
      </c>
      <c r="AM12" s="14">
        <v>0.24530339871387999</v>
      </c>
      <c r="AN12" s="14">
        <v>0.26805794003477501</v>
      </c>
      <c r="AO12" s="14"/>
      <c r="AP12" s="14">
        <v>0.297191306241815</v>
      </c>
      <c r="AQ12" s="14">
        <v>0.20023136613369599</v>
      </c>
      <c r="AR12" s="14">
        <v>0.249094590595937</v>
      </c>
      <c r="AS12" s="14"/>
      <c r="AT12" s="14">
        <v>0.238091887599851</v>
      </c>
      <c r="AU12" s="14" t="s">
        <v>80</v>
      </c>
      <c r="AV12" s="14"/>
      <c r="AW12" s="14">
        <v>0.24302879210940501</v>
      </c>
      <c r="AX12" s="14">
        <v>0.21920485953626201</v>
      </c>
      <c r="AY12" s="14"/>
      <c r="AZ12" s="14">
        <v>0.27567013710703703</v>
      </c>
      <c r="BA12" s="14">
        <v>0.207554840022732</v>
      </c>
    </row>
    <row r="13" spans="2:53" ht="29" x14ac:dyDescent="0.35">
      <c r="B13" s="15" t="s">
        <v>193</v>
      </c>
      <c r="C13" s="14">
        <v>0.19018580212111699</v>
      </c>
      <c r="D13" s="14">
        <v>0.17472427829606499</v>
      </c>
      <c r="E13" s="14">
        <v>0.20491174144713301</v>
      </c>
      <c r="F13" s="14"/>
      <c r="G13" s="14">
        <v>0.21466499461921801</v>
      </c>
      <c r="H13" s="14">
        <v>0.225624643869374</v>
      </c>
      <c r="I13" s="14">
        <v>0.24660907376802699</v>
      </c>
      <c r="J13" s="14">
        <v>0.114539339943433</v>
      </c>
      <c r="K13" s="14">
        <v>0.18990494836572899</v>
      </c>
      <c r="L13" s="14">
        <v>0.15554010385070299</v>
      </c>
      <c r="M13" s="14"/>
      <c r="N13" s="14">
        <v>0.229492475037196</v>
      </c>
      <c r="O13" s="14">
        <v>0.17321340584026601</v>
      </c>
      <c r="P13" s="14">
        <v>0.15713239135352899</v>
      </c>
      <c r="Q13" s="14">
        <v>0.145828422564628</v>
      </c>
      <c r="R13" s="14"/>
      <c r="S13" s="14">
        <v>0.251436818743068</v>
      </c>
      <c r="T13" s="14">
        <v>0.15809465774822901</v>
      </c>
      <c r="U13" s="14">
        <v>0.14856050924383399</v>
      </c>
      <c r="V13" s="14">
        <v>0.21084580998345201</v>
      </c>
      <c r="W13" s="14">
        <v>0.29863132217086802</v>
      </c>
      <c r="X13" s="14">
        <v>0.19884305775334099</v>
      </c>
      <c r="Y13" s="14">
        <v>0.109468700440903</v>
      </c>
      <c r="Z13" s="14">
        <v>0.24876287905768299</v>
      </c>
      <c r="AA13" s="14">
        <v>0.13362498308677301</v>
      </c>
      <c r="AB13" s="14">
        <v>0.107682883451478</v>
      </c>
      <c r="AC13" s="14">
        <v>0.20346878663913201</v>
      </c>
      <c r="AD13" s="14">
        <v>0.244202232103821</v>
      </c>
      <c r="AE13" s="14"/>
      <c r="AF13" s="14">
        <v>0.19422931958303799</v>
      </c>
      <c r="AG13" s="14">
        <v>0.17993125255801401</v>
      </c>
      <c r="AH13" s="14">
        <v>0.148869658190041</v>
      </c>
      <c r="AI13" s="14">
        <v>0.22048853341545099</v>
      </c>
      <c r="AJ13" s="14"/>
      <c r="AK13" s="14">
        <v>0.28578731271875502</v>
      </c>
      <c r="AL13" s="14">
        <v>0.15254386980090601</v>
      </c>
      <c r="AM13" s="14">
        <v>0.150227063885993</v>
      </c>
      <c r="AN13" s="14">
        <v>0.15935074482306</v>
      </c>
      <c r="AO13" s="14"/>
      <c r="AP13" s="14">
        <v>0.26557499493889197</v>
      </c>
      <c r="AQ13" s="14">
        <v>0.17549677942088601</v>
      </c>
      <c r="AR13" s="14">
        <v>0.20402603040697501</v>
      </c>
      <c r="AS13" s="14"/>
      <c r="AT13" s="14">
        <v>0.19018580212111699</v>
      </c>
      <c r="AU13" s="14" t="s">
        <v>80</v>
      </c>
      <c r="AV13" s="14"/>
      <c r="AW13" s="14">
        <v>0.19408059365593</v>
      </c>
      <c r="AX13" s="14">
        <v>0.20058557332282101</v>
      </c>
      <c r="AY13" s="14"/>
      <c r="AZ13" s="14">
        <v>0.21157410491742701</v>
      </c>
      <c r="BA13" s="14">
        <v>0.17280511971440099</v>
      </c>
    </row>
    <row r="14" spans="2:53" ht="29" x14ac:dyDescent="0.35">
      <c r="B14" s="15" t="s">
        <v>194</v>
      </c>
      <c r="C14" s="14">
        <v>0.17505996124787901</v>
      </c>
      <c r="D14" s="14">
        <v>0.19467743336189999</v>
      </c>
      <c r="E14" s="14">
        <v>0.15052583006173201</v>
      </c>
      <c r="F14" s="14"/>
      <c r="G14" s="14">
        <v>0.27242019805075202</v>
      </c>
      <c r="H14" s="14">
        <v>0.18265603297532601</v>
      </c>
      <c r="I14" s="14">
        <v>0.17310602509346401</v>
      </c>
      <c r="J14" s="14">
        <v>0.120762835456469</v>
      </c>
      <c r="K14" s="14">
        <v>0.19497714672716099</v>
      </c>
      <c r="L14" s="14">
        <v>0.14317975106748401</v>
      </c>
      <c r="M14" s="14"/>
      <c r="N14" s="14">
        <v>0.20519779073554101</v>
      </c>
      <c r="O14" s="14">
        <v>0.18337954367310899</v>
      </c>
      <c r="P14" s="14">
        <v>0.15252494378186601</v>
      </c>
      <c r="Q14" s="14">
        <v>0.111066023825639</v>
      </c>
      <c r="R14" s="14"/>
      <c r="S14" s="14">
        <v>0.23957774262171899</v>
      </c>
      <c r="T14" s="14">
        <v>0.15745279990414099</v>
      </c>
      <c r="U14" s="14">
        <v>0.125126712245654</v>
      </c>
      <c r="V14" s="14">
        <v>6.5124445342351706E-2</v>
      </c>
      <c r="W14" s="14">
        <v>0.222408131244728</v>
      </c>
      <c r="X14" s="14">
        <v>0.150906680754053</v>
      </c>
      <c r="Y14" s="14">
        <v>0.13960177754266001</v>
      </c>
      <c r="Z14" s="14">
        <v>7.7545098321809197E-2</v>
      </c>
      <c r="AA14" s="14">
        <v>0.19803292680217999</v>
      </c>
      <c r="AB14" s="14">
        <v>0.233121708341676</v>
      </c>
      <c r="AC14" s="14">
        <v>0.15522493673475499</v>
      </c>
      <c r="AD14" s="14">
        <v>0.33186258068276098</v>
      </c>
      <c r="AE14" s="14"/>
      <c r="AF14" s="14">
        <v>0.17630284545421501</v>
      </c>
      <c r="AG14" s="14">
        <v>0.17826473967199299</v>
      </c>
      <c r="AH14" s="14">
        <v>0.204994082977805</v>
      </c>
      <c r="AI14" s="14">
        <v>0.141822566427526</v>
      </c>
      <c r="AJ14" s="14"/>
      <c r="AK14" s="14">
        <v>0.23977921967801399</v>
      </c>
      <c r="AL14" s="14">
        <v>0.159384881217737</v>
      </c>
      <c r="AM14" s="14">
        <v>0.1235853880991</v>
      </c>
      <c r="AN14" s="14">
        <v>0.15010032341576099</v>
      </c>
      <c r="AO14" s="14"/>
      <c r="AP14" s="14">
        <v>0.22162052177788</v>
      </c>
      <c r="AQ14" s="14">
        <v>0.19894697761319</v>
      </c>
      <c r="AR14" s="14">
        <v>0.15976786585175301</v>
      </c>
      <c r="AS14" s="14"/>
      <c r="AT14" s="14">
        <v>0.17505996124787901</v>
      </c>
      <c r="AU14" s="14" t="s">
        <v>80</v>
      </c>
      <c r="AV14" s="14"/>
      <c r="AW14" s="14">
        <v>0.17492642164573899</v>
      </c>
      <c r="AX14" s="14">
        <v>0.17493115586146399</v>
      </c>
      <c r="AY14" s="14"/>
      <c r="AZ14" s="14">
        <v>0.145680198808566</v>
      </c>
      <c r="BA14" s="14">
        <v>0.19893470834705401</v>
      </c>
    </row>
    <row r="15" spans="2:53" ht="43.5" x14ac:dyDescent="0.35">
      <c r="B15" s="15" t="s">
        <v>195</v>
      </c>
      <c r="C15" s="14">
        <v>0.15038995255669901</v>
      </c>
      <c r="D15" s="14">
        <v>0.16366824726717999</v>
      </c>
      <c r="E15" s="14">
        <v>0.132864026951898</v>
      </c>
      <c r="F15" s="14"/>
      <c r="G15" s="14">
        <v>0.16967699627371</v>
      </c>
      <c r="H15" s="14">
        <v>0.19913442848344101</v>
      </c>
      <c r="I15" s="14">
        <v>0.16697734781284301</v>
      </c>
      <c r="J15" s="14">
        <v>0.15565653432677501</v>
      </c>
      <c r="K15" s="14">
        <v>0.145354287587771</v>
      </c>
      <c r="L15" s="14">
        <v>9.0582313786675403E-2</v>
      </c>
      <c r="M15" s="14"/>
      <c r="N15" s="14">
        <v>0.170842327605045</v>
      </c>
      <c r="O15" s="14">
        <v>0.13092542076816699</v>
      </c>
      <c r="P15" s="14">
        <v>9.3788541749420598E-2</v>
      </c>
      <c r="Q15" s="14">
        <v>0.19363257379715099</v>
      </c>
      <c r="R15" s="14"/>
      <c r="S15" s="14">
        <v>0.163154403530302</v>
      </c>
      <c r="T15" s="14">
        <v>0.18158855128724299</v>
      </c>
      <c r="U15" s="14">
        <v>6.8975321470873999E-2</v>
      </c>
      <c r="V15" s="14">
        <v>4.6913437515372899E-2</v>
      </c>
      <c r="W15" s="14">
        <v>0.14244638019165901</v>
      </c>
      <c r="X15" s="14">
        <v>7.8634957400045696E-2</v>
      </c>
      <c r="Y15" s="14">
        <v>0.20421756535369801</v>
      </c>
      <c r="Z15" s="14">
        <v>0.22521375434794599</v>
      </c>
      <c r="AA15" s="14">
        <v>0.190685300937568</v>
      </c>
      <c r="AB15" s="14">
        <v>0.15519674702477401</v>
      </c>
      <c r="AC15" s="14">
        <v>0.20622621419168299</v>
      </c>
      <c r="AD15" s="14">
        <v>0.247494831092504</v>
      </c>
      <c r="AE15" s="14"/>
      <c r="AF15" s="14">
        <v>0.14166078309824101</v>
      </c>
      <c r="AG15" s="14">
        <v>0.17868920516618</v>
      </c>
      <c r="AH15" s="14">
        <v>8.4386389554835906E-2</v>
      </c>
      <c r="AI15" s="14">
        <v>0.154760319929931</v>
      </c>
      <c r="AJ15" s="14"/>
      <c r="AK15" s="14">
        <v>0.17619957376442399</v>
      </c>
      <c r="AL15" s="14">
        <v>0.160478739098774</v>
      </c>
      <c r="AM15" s="14">
        <v>0.14228738103440999</v>
      </c>
      <c r="AN15" s="14">
        <v>9.7388531891690597E-2</v>
      </c>
      <c r="AO15" s="14"/>
      <c r="AP15" s="14">
        <v>0.184725781275873</v>
      </c>
      <c r="AQ15" s="14">
        <v>0.174919345711053</v>
      </c>
      <c r="AR15" s="14">
        <v>0.125316853126828</v>
      </c>
      <c r="AS15" s="14"/>
      <c r="AT15" s="14">
        <v>0.15038995255669901</v>
      </c>
      <c r="AU15" s="14" t="s">
        <v>80</v>
      </c>
      <c r="AV15" s="14"/>
      <c r="AW15" s="14">
        <v>0.156044851829196</v>
      </c>
      <c r="AX15" s="14">
        <v>0.11200016663750501</v>
      </c>
      <c r="AY15" s="14"/>
      <c r="AZ15" s="14">
        <v>0.147593713329493</v>
      </c>
      <c r="BA15" s="14">
        <v>0.15266224813826601</v>
      </c>
    </row>
    <row r="16" spans="2:53" ht="58" x14ac:dyDescent="0.35">
      <c r="B16" s="15" t="s">
        <v>196</v>
      </c>
      <c r="C16" s="14">
        <v>0.15033013856271099</v>
      </c>
      <c r="D16" s="14">
        <v>0.185108763993548</v>
      </c>
      <c r="E16" s="14">
        <v>0.10877034058994001</v>
      </c>
      <c r="F16" s="14"/>
      <c r="G16" s="14">
        <v>0.101392642083158</v>
      </c>
      <c r="H16" s="14">
        <v>0.226633231496293</v>
      </c>
      <c r="I16" s="14">
        <v>0.110985844685677</v>
      </c>
      <c r="J16" s="14">
        <v>0.130172172749461</v>
      </c>
      <c r="K16" s="14">
        <v>0.15714158616981699</v>
      </c>
      <c r="L16" s="14">
        <v>0.15389906403765899</v>
      </c>
      <c r="M16" s="14"/>
      <c r="N16" s="14">
        <v>0.19421736055682001</v>
      </c>
      <c r="O16" s="14">
        <v>0.12770907415868399</v>
      </c>
      <c r="P16" s="14">
        <v>0.14511221398328999</v>
      </c>
      <c r="Q16" s="14">
        <v>8.4665973259917704E-2</v>
      </c>
      <c r="R16" s="14"/>
      <c r="S16" s="14">
        <v>0.13090666858349301</v>
      </c>
      <c r="T16" s="14">
        <v>0.10182524574132699</v>
      </c>
      <c r="U16" s="14">
        <v>0.18743756307642601</v>
      </c>
      <c r="V16" s="14">
        <v>8.25611816600305E-2</v>
      </c>
      <c r="W16" s="14">
        <v>0.28279784902163602</v>
      </c>
      <c r="X16" s="14">
        <v>0.19151697607705401</v>
      </c>
      <c r="Y16" s="14">
        <v>0.13523081171758899</v>
      </c>
      <c r="Z16" s="14">
        <v>0.10500865187927499</v>
      </c>
      <c r="AA16" s="14">
        <v>0.197132634084593</v>
      </c>
      <c r="AB16" s="14">
        <v>0.130242042571516</v>
      </c>
      <c r="AC16" s="14">
        <v>8.3510251477519296E-2</v>
      </c>
      <c r="AD16" s="14">
        <v>0.24640570677169399</v>
      </c>
      <c r="AE16" s="14"/>
      <c r="AF16" s="14">
        <v>0.16959254082094299</v>
      </c>
      <c r="AG16" s="14">
        <v>0.16261885148954999</v>
      </c>
      <c r="AH16" s="14">
        <v>0.10004736099912601</v>
      </c>
      <c r="AI16" s="14">
        <v>0.15501866502738601</v>
      </c>
      <c r="AJ16" s="14"/>
      <c r="AK16" s="14">
        <v>0.22875118659264801</v>
      </c>
      <c r="AL16" s="14">
        <v>0.16126014859846799</v>
      </c>
      <c r="AM16" s="14">
        <v>9.6069627343427597E-2</v>
      </c>
      <c r="AN16" s="14">
        <v>8.3793293080802494E-2</v>
      </c>
      <c r="AO16" s="14"/>
      <c r="AP16" s="14">
        <v>0.201184914676384</v>
      </c>
      <c r="AQ16" s="14">
        <v>0.187892672702487</v>
      </c>
      <c r="AR16" s="14">
        <v>0.14054022755659901</v>
      </c>
      <c r="AS16" s="14"/>
      <c r="AT16" s="14">
        <v>0.15033013856271099</v>
      </c>
      <c r="AU16" s="14" t="s">
        <v>80</v>
      </c>
      <c r="AV16" s="14"/>
      <c r="AW16" s="14">
        <v>0.152002524800574</v>
      </c>
      <c r="AX16" s="14">
        <v>0.239078371988767</v>
      </c>
      <c r="AY16" s="14"/>
      <c r="AZ16" s="14">
        <v>0.14970117520051601</v>
      </c>
      <c r="BA16" s="14">
        <v>0.15084125029270001</v>
      </c>
    </row>
    <row r="17" spans="2:53" ht="29" x14ac:dyDescent="0.35">
      <c r="B17" s="15" t="s">
        <v>197</v>
      </c>
      <c r="C17" s="14">
        <v>0.1371603515366</v>
      </c>
      <c r="D17" s="14">
        <v>0.125455005467631</v>
      </c>
      <c r="E17" s="14">
        <v>0.150678073957833</v>
      </c>
      <c r="F17" s="14"/>
      <c r="G17" s="14">
        <v>0.11653983399704</v>
      </c>
      <c r="H17" s="14">
        <v>0.201671555166066</v>
      </c>
      <c r="I17" s="14">
        <v>0.21335726859274901</v>
      </c>
      <c r="J17" s="14">
        <v>7.1741370092611195E-2</v>
      </c>
      <c r="K17" s="14">
        <v>9.8668452414545804E-2</v>
      </c>
      <c r="L17" s="14">
        <v>0.105133074162215</v>
      </c>
      <c r="M17" s="14"/>
      <c r="N17" s="14">
        <v>0.122385435513538</v>
      </c>
      <c r="O17" s="14">
        <v>0.12983221493714101</v>
      </c>
      <c r="P17" s="14">
        <v>0.177198916843468</v>
      </c>
      <c r="Q17" s="14">
        <v>0.13789912742148799</v>
      </c>
      <c r="R17" s="14"/>
      <c r="S17" s="14">
        <v>0.193553704785808</v>
      </c>
      <c r="T17" s="14">
        <v>0.120364717508212</v>
      </c>
      <c r="U17" s="14">
        <v>0.13748049484230601</v>
      </c>
      <c r="V17" s="14">
        <v>0.15504991718255901</v>
      </c>
      <c r="W17" s="14">
        <v>0.127587022086246</v>
      </c>
      <c r="X17" s="14">
        <v>0.142785110597412</v>
      </c>
      <c r="Y17" s="14">
        <v>0.11349178942161101</v>
      </c>
      <c r="Z17" s="14">
        <v>0.23070330730583699</v>
      </c>
      <c r="AA17" s="14">
        <v>8.5723038214397598E-2</v>
      </c>
      <c r="AB17" s="14">
        <v>0.12951047286988701</v>
      </c>
      <c r="AC17" s="14">
        <v>6.17189500768053E-2</v>
      </c>
      <c r="AD17" s="14">
        <v>8.0109288001075502E-2</v>
      </c>
      <c r="AE17" s="14"/>
      <c r="AF17" s="14">
        <v>0.150174550241713</v>
      </c>
      <c r="AG17" s="14">
        <v>0.139802136609262</v>
      </c>
      <c r="AH17" s="14">
        <v>8.5035954161259794E-2</v>
      </c>
      <c r="AI17" s="14">
        <v>0.18875775132408701</v>
      </c>
      <c r="AJ17" s="14"/>
      <c r="AK17" s="14">
        <v>0.17171313796152399</v>
      </c>
      <c r="AL17" s="14">
        <v>0.12158831462934599</v>
      </c>
      <c r="AM17" s="14">
        <v>0.16284797762106701</v>
      </c>
      <c r="AN17" s="14">
        <v>0.11284494147249099</v>
      </c>
      <c r="AO17" s="14"/>
      <c r="AP17" s="14">
        <v>0.16489243149372401</v>
      </c>
      <c r="AQ17" s="14">
        <v>0.152049699278202</v>
      </c>
      <c r="AR17" s="14">
        <v>0.14062754124228899</v>
      </c>
      <c r="AS17" s="14"/>
      <c r="AT17" s="14">
        <v>0.1371603515366</v>
      </c>
      <c r="AU17" s="14" t="s">
        <v>80</v>
      </c>
      <c r="AV17" s="14"/>
      <c r="AW17" s="14">
        <v>0.14560811706747701</v>
      </c>
      <c r="AX17" s="14">
        <v>9.5448567766895198E-2</v>
      </c>
      <c r="AY17" s="14"/>
      <c r="AZ17" s="14">
        <v>0.12765313941308801</v>
      </c>
      <c r="BA17" s="14">
        <v>0.14488615549896799</v>
      </c>
    </row>
    <row r="18" spans="2:53" ht="29" x14ac:dyDescent="0.35">
      <c r="B18" s="15" t="s">
        <v>198</v>
      </c>
      <c r="C18" s="14">
        <v>0.116305196568341</v>
      </c>
      <c r="D18" s="14">
        <v>0.12398262942690499</v>
      </c>
      <c r="E18" s="14">
        <v>0.10809043477685</v>
      </c>
      <c r="F18" s="14"/>
      <c r="G18" s="14">
        <v>0.185916449101377</v>
      </c>
      <c r="H18" s="14">
        <v>0.12844745696812199</v>
      </c>
      <c r="I18" s="14">
        <v>0.157608403467106</v>
      </c>
      <c r="J18" s="14">
        <v>5.84236799721254E-2</v>
      </c>
      <c r="K18" s="14">
        <v>8.8502127236021896E-2</v>
      </c>
      <c r="L18" s="14">
        <v>9.4066890193338706E-2</v>
      </c>
      <c r="M18" s="14"/>
      <c r="N18" s="14">
        <v>9.4768550871164897E-2</v>
      </c>
      <c r="O18" s="14">
        <v>0.14226824077192199</v>
      </c>
      <c r="P18" s="14">
        <v>0.17851137557961</v>
      </c>
      <c r="Q18" s="14">
        <v>6.4292324101582393E-2</v>
      </c>
      <c r="R18" s="14"/>
      <c r="S18" s="14">
        <v>0.112120112527368</v>
      </c>
      <c r="T18" s="14">
        <v>7.9032210436483494E-2</v>
      </c>
      <c r="U18" s="14">
        <v>8.4169586004383207E-2</v>
      </c>
      <c r="V18" s="14">
        <v>0.103645265417756</v>
      </c>
      <c r="W18" s="14">
        <v>0.26874843351952199</v>
      </c>
      <c r="X18" s="14">
        <v>6.2102328770276903E-2</v>
      </c>
      <c r="Y18" s="14">
        <v>0.15695448569908799</v>
      </c>
      <c r="Z18" s="14">
        <v>3.6768145007572597E-2</v>
      </c>
      <c r="AA18" s="14">
        <v>0.13674168065519701</v>
      </c>
      <c r="AB18" s="14">
        <v>0.132812152269291</v>
      </c>
      <c r="AC18" s="14">
        <v>9.2278461690952496E-2</v>
      </c>
      <c r="AD18" s="14">
        <v>0.243834628869742</v>
      </c>
      <c r="AE18" s="14"/>
      <c r="AF18" s="14">
        <v>0.116383650457677</v>
      </c>
      <c r="AG18" s="14">
        <v>0.107884111620847</v>
      </c>
      <c r="AH18" s="14">
        <v>0.10532002989841099</v>
      </c>
      <c r="AI18" s="14">
        <v>7.1990005541008303E-2</v>
      </c>
      <c r="AJ18" s="14"/>
      <c r="AK18" s="14">
        <v>0.123267450193099</v>
      </c>
      <c r="AL18" s="14">
        <v>9.3074259198505399E-2</v>
      </c>
      <c r="AM18" s="14">
        <v>8.2613931113453498E-2</v>
      </c>
      <c r="AN18" s="14">
        <v>0.144151987424536</v>
      </c>
      <c r="AO18" s="14"/>
      <c r="AP18" s="14">
        <v>0.13022796400185099</v>
      </c>
      <c r="AQ18" s="14">
        <v>0.11733751016793301</v>
      </c>
      <c r="AR18" s="14">
        <v>9.2858763842039893E-2</v>
      </c>
      <c r="AS18" s="14"/>
      <c r="AT18" s="14">
        <v>0.116305196568341</v>
      </c>
      <c r="AU18" s="14" t="s">
        <v>80</v>
      </c>
      <c r="AV18" s="14"/>
      <c r="AW18" s="14">
        <v>0.119716026921976</v>
      </c>
      <c r="AX18" s="14">
        <v>0.11045911990042399</v>
      </c>
      <c r="AY18" s="14"/>
      <c r="AZ18" s="14">
        <v>8.2219148549293894E-2</v>
      </c>
      <c r="BA18" s="14">
        <v>0.144004391813573</v>
      </c>
    </row>
    <row r="19" spans="2:53" x14ac:dyDescent="0.35">
      <c r="B19" s="15" t="s">
        <v>109</v>
      </c>
      <c r="C19" s="14">
        <v>8.5883483316578496E-3</v>
      </c>
      <c r="D19" s="14">
        <v>7.9166360325630993E-3</v>
      </c>
      <c r="E19" s="14">
        <v>9.3663295215856198E-3</v>
      </c>
      <c r="F19" s="14"/>
      <c r="G19" s="14">
        <v>0</v>
      </c>
      <c r="H19" s="14">
        <v>8.5355498372186606E-3</v>
      </c>
      <c r="I19" s="14">
        <v>7.3577375372442201E-3</v>
      </c>
      <c r="J19" s="14">
        <v>9.8553105316483893E-3</v>
      </c>
      <c r="K19" s="14">
        <v>1.09134134647403E-2</v>
      </c>
      <c r="L19" s="14">
        <v>1.1654313229074601E-2</v>
      </c>
      <c r="M19" s="14"/>
      <c r="N19" s="14">
        <v>0</v>
      </c>
      <c r="O19" s="14">
        <v>1.1823050625695899E-2</v>
      </c>
      <c r="P19" s="14">
        <v>1.6679721185268101E-2</v>
      </c>
      <c r="Q19" s="14">
        <v>1.6808597267841299E-2</v>
      </c>
      <c r="R19" s="14"/>
      <c r="S19" s="14">
        <v>7.6992481394485904E-3</v>
      </c>
      <c r="T19" s="14">
        <v>0</v>
      </c>
      <c r="U19" s="14">
        <v>1.5925396028763899E-2</v>
      </c>
      <c r="V19" s="14">
        <v>1.8487221614811599E-2</v>
      </c>
      <c r="W19" s="14">
        <v>0</v>
      </c>
      <c r="X19" s="14">
        <v>1.6637204457183499E-2</v>
      </c>
      <c r="Y19" s="14">
        <v>2.2098001789532699E-2</v>
      </c>
      <c r="Z19" s="14">
        <v>0</v>
      </c>
      <c r="AA19" s="14">
        <v>1.2137129612184199E-2</v>
      </c>
      <c r="AB19" s="14">
        <v>0</v>
      </c>
      <c r="AC19" s="14">
        <v>0</v>
      </c>
      <c r="AD19" s="14">
        <v>0</v>
      </c>
      <c r="AE19" s="14"/>
      <c r="AF19" s="14">
        <v>1.91958112509493E-2</v>
      </c>
      <c r="AG19" s="14">
        <v>0</v>
      </c>
      <c r="AH19" s="14">
        <v>0</v>
      </c>
      <c r="AI19" s="14">
        <v>0</v>
      </c>
      <c r="AJ19" s="14"/>
      <c r="AK19" s="14">
        <v>1.7731062579191801E-2</v>
      </c>
      <c r="AL19" s="14">
        <v>0</v>
      </c>
      <c r="AM19" s="14">
        <v>0</v>
      </c>
      <c r="AN19" s="14">
        <v>1.34334459368779E-2</v>
      </c>
      <c r="AO19" s="14"/>
      <c r="AP19" s="14">
        <v>2.1299467829047201E-2</v>
      </c>
      <c r="AQ19" s="14">
        <v>0</v>
      </c>
      <c r="AR19" s="14">
        <v>0</v>
      </c>
      <c r="AS19" s="14"/>
      <c r="AT19" s="14">
        <v>8.5883483316578496E-3</v>
      </c>
      <c r="AU19" s="14" t="s">
        <v>80</v>
      </c>
      <c r="AV19" s="14"/>
      <c r="AW19" s="14">
        <v>4.71622717501492E-3</v>
      </c>
      <c r="AX19" s="14">
        <v>0</v>
      </c>
      <c r="AY19" s="14"/>
      <c r="AZ19" s="14">
        <v>9.6954817832910108E-3</v>
      </c>
      <c r="BA19" s="14">
        <v>7.6886633455257401E-3</v>
      </c>
    </row>
    <row r="20" spans="2:53" x14ac:dyDescent="0.35">
      <c r="B20" s="15" t="s">
        <v>122</v>
      </c>
      <c r="C20" s="23">
        <v>5.3104242468063598E-2</v>
      </c>
      <c r="D20" s="23">
        <v>3.1631561388267899E-2</v>
      </c>
      <c r="E20" s="23">
        <v>7.7274721594572299E-2</v>
      </c>
      <c r="F20" s="23"/>
      <c r="G20" s="23">
        <v>2.5013482587217101E-2</v>
      </c>
      <c r="H20" s="23">
        <v>3.1847936262218698E-2</v>
      </c>
      <c r="I20" s="23">
        <v>2.6821895777275898E-2</v>
      </c>
      <c r="J20" s="23">
        <v>6.7824207690187405E-2</v>
      </c>
      <c r="K20" s="23">
        <v>4.7996459840660199E-2</v>
      </c>
      <c r="L20" s="23">
        <v>9.7236046939510004E-2</v>
      </c>
      <c r="M20" s="23"/>
      <c r="N20" s="23">
        <v>3.72696698416752E-2</v>
      </c>
      <c r="O20" s="23">
        <v>5.9262177446808298E-2</v>
      </c>
      <c r="P20" s="23">
        <v>5.13075105219504E-2</v>
      </c>
      <c r="Q20" s="23">
        <v>8.1466155091188402E-2</v>
      </c>
      <c r="R20" s="23"/>
      <c r="S20" s="23">
        <v>3.9042674377879998E-2</v>
      </c>
      <c r="T20" s="23">
        <v>1.9840333008743601E-2</v>
      </c>
      <c r="U20" s="23">
        <v>0.101497589551271</v>
      </c>
      <c r="V20" s="23">
        <v>8.3233588529292898E-2</v>
      </c>
      <c r="W20" s="23">
        <v>4.4179559767845197E-2</v>
      </c>
      <c r="X20" s="23">
        <v>3.1923535750792001E-2</v>
      </c>
      <c r="Y20" s="23">
        <v>4.5158147674886302E-2</v>
      </c>
      <c r="Z20" s="23">
        <v>0.14799118106848499</v>
      </c>
      <c r="AA20" s="23">
        <v>4.7913136405197003E-2</v>
      </c>
      <c r="AB20" s="23">
        <v>7.9252827373672494E-2</v>
      </c>
      <c r="AC20" s="23">
        <v>5.9384083588948297E-2</v>
      </c>
      <c r="AD20" s="23">
        <v>0</v>
      </c>
      <c r="AE20" s="23"/>
      <c r="AF20" s="23">
        <v>6.1474503693352403E-2</v>
      </c>
      <c r="AG20" s="23">
        <v>2.7200168694441001E-2</v>
      </c>
      <c r="AH20" s="23">
        <v>3.3847408883704903E-2</v>
      </c>
      <c r="AI20" s="23">
        <v>5.2223143748412602E-2</v>
      </c>
      <c r="AJ20" s="23"/>
      <c r="AK20" s="23">
        <v>6.08240031534081E-2</v>
      </c>
      <c r="AL20" s="23">
        <v>2.1436652690287501E-2</v>
      </c>
      <c r="AM20" s="23">
        <v>8.2687868018783695E-2</v>
      </c>
      <c r="AN20" s="23">
        <v>5.41270199475858E-2</v>
      </c>
      <c r="AO20" s="23"/>
      <c r="AP20" s="23">
        <v>5.7802282746715103E-2</v>
      </c>
      <c r="AQ20" s="23">
        <v>1.75944117837224E-2</v>
      </c>
      <c r="AR20" s="23">
        <v>7.0352990453627098E-2</v>
      </c>
      <c r="AS20" s="23"/>
      <c r="AT20" s="23">
        <v>5.3104242468063598E-2</v>
      </c>
      <c r="AU20" s="23" t="s">
        <v>80</v>
      </c>
      <c r="AV20" s="23"/>
      <c r="AW20" s="23">
        <v>4.9395318961749902E-2</v>
      </c>
      <c r="AX20" s="23">
        <v>2.6561940448114201E-2</v>
      </c>
      <c r="AY20" s="23"/>
      <c r="AZ20" s="23">
        <v>4.8272055177787203E-2</v>
      </c>
      <c r="BA20" s="23">
        <v>5.7031001567273497E-2</v>
      </c>
    </row>
    <row r="21" spans="2:53" x14ac:dyDescent="0.35">
      <c r="B21" s="34" t="s">
        <v>561</v>
      </c>
    </row>
    <row r="22" spans="2:53" x14ac:dyDescent="0.35">
      <c r="B22" t="s">
        <v>76</v>
      </c>
    </row>
    <row r="23" spans="2:53" x14ac:dyDescent="0.35">
      <c r="B23" t="s">
        <v>77</v>
      </c>
    </row>
    <row r="25" spans="2:53" x14ac:dyDescent="0.35">
      <c r="B25"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BA19"/>
  <sheetViews>
    <sheetView showGridLines="0" workbookViewId="0">
      <pane xSplit="2" topLeftCell="C1" activePane="topRight" state="frozen"/>
      <selection pane="topRight" activeCell="AB9" sqref="AB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205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676</v>
      </c>
      <c r="D7" s="10">
        <v>353</v>
      </c>
      <c r="E7" s="10">
        <v>322</v>
      </c>
      <c r="F7" s="10"/>
      <c r="G7" s="10">
        <v>56</v>
      </c>
      <c r="H7" s="10">
        <v>127</v>
      </c>
      <c r="I7" s="10">
        <v>123</v>
      </c>
      <c r="J7" s="10">
        <v>103</v>
      </c>
      <c r="K7" s="10">
        <v>103</v>
      </c>
      <c r="L7" s="10">
        <v>164</v>
      </c>
      <c r="M7" s="10"/>
      <c r="N7" s="10">
        <v>290</v>
      </c>
      <c r="O7" s="10">
        <v>164</v>
      </c>
      <c r="P7" s="10">
        <v>114</v>
      </c>
      <c r="Q7" s="10">
        <v>103</v>
      </c>
      <c r="R7" s="10"/>
      <c r="S7" s="10">
        <v>122</v>
      </c>
      <c r="T7" s="10">
        <v>98</v>
      </c>
      <c r="U7" s="10">
        <v>58</v>
      </c>
      <c r="V7" s="10">
        <v>56</v>
      </c>
      <c r="W7" s="10">
        <v>45</v>
      </c>
      <c r="X7" s="10">
        <v>64</v>
      </c>
      <c r="Y7" s="10">
        <v>42</v>
      </c>
      <c r="Z7" s="10">
        <v>26</v>
      </c>
      <c r="AA7" s="10">
        <v>81</v>
      </c>
      <c r="AB7" s="10">
        <v>39</v>
      </c>
      <c r="AC7" s="10">
        <v>33</v>
      </c>
      <c r="AD7" s="10">
        <v>12</v>
      </c>
      <c r="AE7" s="10"/>
      <c r="AF7" s="10">
        <v>257</v>
      </c>
      <c r="AG7" s="10">
        <v>207</v>
      </c>
      <c r="AH7" s="10">
        <v>59</v>
      </c>
      <c r="AI7" s="10">
        <v>55</v>
      </c>
      <c r="AJ7" s="10"/>
      <c r="AK7" s="10">
        <v>158</v>
      </c>
      <c r="AL7" s="10">
        <v>236</v>
      </c>
      <c r="AM7" s="10">
        <v>81</v>
      </c>
      <c r="AN7" s="10">
        <v>71</v>
      </c>
      <c r="AO7" s="10"/>
      <c r="AP7" s="10">
        <v>135</v>
      </c>
      <c r="AQ7" s="10">
        <v>176</v>
      </c>
      <c r="AR7" s="10">
        <v>125</v>
      </c>
      <c r="AS7" s="10"/>
      <c r="AT7" s="10">
        <v>676</v>
      </c>
      <c r="AU7" s="10" t="s">
        <v>79</v>
      </c>
      <c r="AV7" s="10"/>
      <c r="AW7" s="10">
        <v>609</v>
      </c>
      <c r="AX7" s="10">
        <v>32</v>
      </c>
      <c r="AY7" s="10"/>
      <c r="AZ7" s="10">
        <v>307</v>
      </c>
      <c r="BA7" s="10">
        <v>369</v>
      </c>
    </row>
    <row r="8" spans="2:53" ht="30" customHeight="1" x14ac:dyDescent="0.35">
      <c r="B8" s="11" t="s">
        <v>20</v>
      </c>
      <c r="C8" s="11">
        <v>665</v>
      </c>
      <c r="D8" s="11">
        <v>351</v>
      </c>
      <c r="E8" s="11">
        <v>314</v>
      </c>
      <c r="F8" s="11"/>
      <c r="G8" s="11">
        <v>79</v>
      </c>
      <c r="H8" s="11">
        <v>120</v>
      </c>
      <c r="I8" s="11">
        <v>117</v>
      </c>
      <c r="J8" s="11">
        <v>97</v>
      </c>
      <c r="K8" s="11">
        <v>96</v>
      </c>
      <c r="L8" s="11">
        <v>156</v>
      </c>
      <c r="M8" s="11"/>
      <c r="N8" s="11">
        <v>272</v>
      </c>
      <c r="O8" s="11">
        <v>160</v>
      </c>
      <c r="P8" s="11">
        <v>124</v>
      </c>
      <c r="Q8" s="11">
        <v>104</v>
      </c>
      <c r="R8" s="11"/>
      <c r="S8" s="11">
        <v>121</v>
      </c>
      <c r="T8" s="11">
        <v>94</v>
      </c>
      <c r="U8" s="11">
        <v>54</v>
      </c>
      <c r="V8" s="11">
        <v>57</v>
      </c>
      <c r="W8" s="11">
        <v>44</v>
      </c>
      <c r="X8" s="11">
        <v>62</v>
      </c>
      <c r="Y8" s="11">
        <v>40</v>
      </c>
      <c r="Z8" s="11">
        <v>25</v>
      </c>
      <c r="AA8" s="11">
        <v>79</v>
      </c>
      <c r="AB8" s="11">
        <v>44</v>
      </c>
      <c r="AC8" s="11">
        <v>32</v>
      </c>
      <c r="AD8" s="11">
        <v>14</v>
      </c>
      <c r="AE8" s="11"/>
      <c r="AF8" s="11">
        <v>244</v>
      </c>
      <c r="AG8" s="11">
        <v>203</v>
      </c>
      <c r="AH8" s="11">
        <v>57</v>
      </c>
      <c r="AI8" s="11">
        <v>57</v>
      </c>
      <c r="AJ8" s="11"/>
      <c r="AK8" s="11">
        <v>153</v>
      </c>
      <c r="AL8" s="11">
        <v>233</v>
      </c>
      <c r="AM8" s="11">
        <v>81</v>
      </c>
      <c r="AN8" s="11">
        <v>70</v>
      </c>
      <c r="AO8" s="11"/>
      <c r="AP8" s="11">
        <v>131</v>
      </c>
      <c r="AQ8" s="11">
        <v>176</v>
      </c>
      <c r="AR8" s="11">
        <v>121</v>
      </c>
      <c r="AS8" s="11"/>
      <c r="AT8" s="11">
        <v>665</v>
      </c>
      <c r="AU8" s="11" t="s">
        <v>79</v>
      </c>
      <c r="AV8" s="11"/>
      <c r="AW8" s="11">
        <v>599</v>
      </c>
      <c r="AX8" s="11">
        <v>34</v>
      </c>
      <c r="AY8" s="11"/>
      <c r="AZ8" s="11">
        <v>298</v>
      </c>
      <c r="BA8" s="11">
        <v>367</v>
      </c>
    </row>
    <row r="9" spans="2:53" x14ac:dyDescent="0.35">
      <c r="B9" s="15" t="s">
        <v>200</v>
      </c>
      <c r="C9" s="14">
        <v>6.3591752312303601E-2</v>
      </c>
      <c r="D9" s="14">
        <v>7.3024013134549898E-2</v>
      </c>
      <c r="E9" s="14">
        <v>5.3248924657919597E-2</v>
      </c>
      <c r="F9" s="14"/>
      <c r="G9" s="14">
        <v>0.11985854120279001</v>
      </c>
      <c r="H9" s="14">
        <v>9.5268053511709805E-2</v>
      </c>
      <c r="I9" s="14">
        <v>0.104646428925801</v>
      </c>
      <c r="J9" s="14">
        <v>2.7712380981709001E-2</v>
      </c>
      <c r="K9" s="14">
        <v>2.9490281359821801E-2</v>
      </c>
      <c r="L9" s="14">
        <v>2.3419100311607599E-2</v>
      </c>
      <c r="M9" s="14"/>
      <c r="N9" s="14">
        <v>7.8390083549901804E-2</v>
      </c>
      <c r="O9" s="14">
        <v>4.8743275308508402E-2</v>
      </c>
      <c r="P9" s="14">
        <v>5.23508665114501E-2</v>
      </c>
      <c r="Q9" s="14">
        <v>5.59103263935345E-2</v>
      </c>
      <c r="R9" s="14"/>
      <c r="S9" s="14">
        <v>0.118793935589854</v>
      </c>
      <c r="T9" s="14">
        <v>3.0737755640892601E-2</v>
      </c>
      <c r="U9" s="14">
        <v>0</v>
      </c>
      <c r="V9" s="14">
        <v>1.5407499227247099E-2</v>
      </c>
      <c r="W9" s="14">
        <v>0.155772899729304</v>
      </c>
      <c r="X9" s="14">
        <v>5.9041002455865001E-2</v>
      </c>
      <c r="Y9" s="14">
        <v>6.6121021418853607E-2</v>
      </c>
      <c r="Z9" s="14">
        <v>3.4418911218645501E-2</v>
      </c>
      <c r="AA9" s="14">
        <v>7.3180451109490702E-2</v>
      </c>
      <c r="AB9" s="14">
        <v>7.4830716310117507E-2</v>
      </c>
      <c r="AC9" s="14">
        <v>3.3301696963612702E-2</v>
      </c>
      <c r="AD9" s="14">
        <v>0</v>
      </c>
      <c r="AE9" s="14"/>
      <c r="AF9" s="14">
        <v>5.1231963025748402E-2</v>
      </c>
      <c r="AG9" s="14">
        <v>0.106750443280656</v>
      </c>
      <c r="AH9" s="14">
        <v>6.4266643162205594E-2</v>
      </c>
      <c r="AI9" s="14">
        <v>4.8504991330863598E-2</v>
      </c>
      <c r="AJ9" s="14"/>
      <c r="AK9" s="14">
        <v>6.8249605301233002E-2</v>
      </c>
      <c r="AL9" s="14">
        <v>7.9779802557436497E-2</v>
      </c>
      <c r="AM9" s="14">
        <v>1.29378820284499E-2</v>
      </c>
      <c r="AN9" s="14">
        <v>8.1320454059199798E-2</v>
      </c>
      <c r="AO9" s="14"/>
      <c r="AP9" s="14">
        <v>4.2302965339396099E-2</v>
      </c>
      <c r="AQ9" s="14">
        <v>0.117431034802792</v>
      </c>
      <c r="AR9" s="14">
        <v>3.1750047985876703E-2</v>
      </c>
      <c r="AS9" s="14"/>
      <c r="AT9" s="14">
        <v>6.3591752312303601E-2</v>
      </c>
      <c r="AU9" s="14" t="s">
        <v>80</v>
      </c>
      <c r="AV9" s="14"/>
      <c r="AW9" s="14">
        <v>5.8775048658685103E-2</v>
      </c>
      <c r="AX9" s="14">
        <v>0.185364001852064</v>
      </c>
      <c r="AY9" s="14"/>
      <c r="AZ9" s="14">
        <v>3.7854644407969602E-2</v>
      </c>
      <c r="BA9" s="14">
        <v>8.45063850820338E-2</v>
      </c>
    </row>
    <row r="10" spans="2:53" x14ac:dyDescent="0.35">
      <c r="B10" s="15" t="s">
        <v>201</v>
      </c>
      <c r="C10" s="14">
        <v>0.23798100960596999</v>
      </c>
      <c r="D10" s="14">
        <v>0.26187369912240499</v>
      </c>
      <c r="E10" s="14">
        <v>0.212024623248382</v>
      </c>
      <c r="F10" s="14"/>
      <c r="G10" s="14">
        <v>0.26847428195798201</v>
      </c>
      <c r="H10" s="14">
        <v>0.39226337023234198</v>
      </c>
      <c r="I10" s="14">
        <v>0.27329808971938502</v>
      </c>
      <c r="J10" s="14">
        <v>0.22318247536897401</v>
      </c>
      <c r="K10" s="14">
        <v>0.13386940254520499</v>
      </c>
      <c r="L10" s="14">
        <v>0.15051473594963599</v>
      </c>
      <c r="M10" s="14"/>
      <c r="N10" s="14">
        <v>0.25385284530990398</v>
      </c>
      <c r="O10" s="14">
        <v>0.20420764100855299</v>
      </c>
      <c r="P10" s="14">
        <v>0.26149579944943202</v>
      </c>
      <c r="Q10" s="14">
        <v>0.21552260827394901</v>
      </c>
      <c r="R10" s="14"/>
      <c r="S10" s="14">
        <v>0.30376680820980201</v>
      </c>
      <c r="T10" s="14">
        <v>0.197805078647283</v>
      </c>
      <c r="U10" s="14">
        <v>0.169778527439158</v>
      </c>
      <c r="V10" s="14">
        <v>0.190646300228135</v>
      </c>
      <c r="W10" s="14">
        <v>0.32074024485617297</v>
      </c>
      <c r="X10" s="14">
        <v>0.19992329451722299</v>
      </c>
      <c r="Y10" s="14">
        <v>0.34923349698140999</v>
      </c>
      <c r="Z10" s="14">
        <v>0.25705235114854702</v>
      </c>
      <c r="AA10" s="14">
        <v>0.19535105132692199</v>
      </c>
      <c r="AB10" s="14">
        <v>0.23084930124223799</v>
      </c>
      <c r="AC10" s="14">
        <v>0.182715587060195</v>
      </c>
      <c r="AD10" s="14">
        <v>0.32940230245097102</v>
      </c>
      <c r="AE10" s="14"/>
      <c r="AF10" s="14">
        <v>0.25232396567857002</v>
      </c>
      <c r="AG10" s="14">
        <v>0.29136516249461297</v>
      </c>
      <c r="AH10" s="14">
        <v>0.15740974523121801</v>
      </c>
      <c r="AI10" s="14">
        <v>0.105621289002266</v>
      </c>
      <c r="AJ10" s="14"/>
      <c r="AK10" s="14">
        <v>0.26736306392951198</v>
      </c>
      <c r="AL10" s="14">
        <v>0.25494406863623698</v>
      </c>
      <c r="AM10" s="14">
        <v>0.226644880974121</v>
      </c>
      <c r="AN10" s="14">
        <v>0.23722548888554301</v>
      </c>
      <c r="AO10" s="14"/>
      <c r="AP10" s="14">
        <v>0.26182731684786598</v>
      </c>
      <c r="AQ10" s="14">
        <v>0.28428687995691798</v>
      </c>
      <c r="AR10" s="14">
        <v>0.25902994942204999</v>
      </c>
      <c r="AS10" s="14"/>
      <c r="AT10" s="14">
        <v>0.23798100960596999</v>
      </c>
      <c r="AU10" s="14" t="s">
        <v>80</v>
      </c>
      <c r="AV10" s="14"/>
      <c r="AW10" s="14">
        <v>0.250483796261251</v>
      </c>
      <c r="AX10" s="14">
        <v>0.170931900019508</v>
      </c>
      <c r="AY10" s="14"/>
      <c r="AZ10" s="14">
        <v>0.19967618152719999</v>
      </c>
      <c r="BA10" s="14">
        <v>0.269108493531241</v>
      </c>
    </row>
    <row r="11" spans="2:53" x14ac:dyDescent="0.35">
      <c r="B11" s="15" t="s">
        <v>202</v>
      </c>
      <c r="C11" s="14">
        <v>0.464153599931317</v>
      </c>
      <c r="D11" s="14">
        <v>0.46024959114890501</v>
      </c>
      <c r="E11" s="14">
        <v>0.469983409565494</v>
      </c>
      <c r="F11" s="14"/>
      <c r="G11" s="14">
        <v>0.412438875642123</v>
      </c>
      <c r="H11" s="14">
        <v>0.356764659785403</v>
      </c>
      <c r="I11" s="14">
        <v>0.52512524082494605</v>
      </c>
      <c r="J11" s="14">
        <v>0.51526597594970602</v>
      </c>
      <c r="K11" s="14">
        <v>0.51899243312679999</v>
      </c>
      <c r="L11" s="14">
        <v>0.46194403017785801</v>
      </c>
      <c r="M11" s="14"/>
      <c r="N11" s="14">
        <v>0.49703266997156897</v>
      </c>
      <c r="O11" s="14">
        <v>0.52510991357214798</v>
      </c>
      <c r="P11" s="14">
        <v>0.38579477471696899</v>
      </c>
      <c r="Q11" s="14">
        <v>0.38460826621114103</v>
      </c>
      <c r="R11" s="14"/>
      <c r="S11" s="14">
        <v>0.41512083215627299</v>
      </c>
      <c r="T11" s="14">
        <v>0.51295959942832703</v>
      </c>
      <c r="U11" s="14">
        <v>0.574029213999526</v>
      </c>
      <c r="V11" s="14">
        <v>0.59217958663929404</v>
      </c>
      <c r="W11" s="14">
        <v>0.27199210182827699</v>
      </c>
      <c r="X11" s="14">
        <v>0.53938017447103404</v>
      </c>
      <c r="Y11" s="14">
        <v>0.31279273161987198</v>
      </c>
      <c r="Z11" s="14">
        <v>0.59009652606530405</v>
      </c>
      <c r="AA11" s="14">
        <v>0.48433062730179899</v>
      </c>
      <c r="AB11" s="14">
        <v>0.35860915064896698</v>
      </c>
      <c r="AC11" s="14">
        <v>0.39039771954839297</v>
      </c>
      <c r="AD11" s="14">
        <v>0.48926641665660497</v>
      </c>
      <c r="AE11" s="14"/>
      <c r="AF11" s="14">
        <v>0.43068873360842103</v>
      </c>
      <c r="AG11" s="14">
        <v>0.41388397970685098</v>
      </c>
      <c r="AH11" s="14">
        <v>0.581391956549143</v>
      </c>
      <c r="AI11" s="14">
        <v>0.57879104840774498</v>
      </c>
      <c r="AJ11" s="14"/>
      <c r="AK11" s="14">
        <v>0.42862146069107099</v>
      </c>
      <c r="AL11" s="14">
        <v>0.45836991871041399</v>
      </c>
      <c r="AM11" s="14">
        <v>0.51678333081862704</v>
      </c>
      <c r="AN11" s="14">
        <v>0.48753866233370702</v>
      </c>
      <c r="AO11" s="14"/>
      <c r="AP11" s="14">
        <v>0.49090811711432297</v>
      </c>
      <c r="AQ11" s="14">
        <v>0.45028344202319398</v>
      </c>
      <c r="AR11" s="14">
        <v>0.43809201540220699</v>
      </c>
      <c r="AS11" s="14"/>
      <c r="AT11" s="14">
        <v>0.464153599931317</v>
      </c>
      <c r="AU11" s="14" t="s">
        <v>80</v>
      </c>
      <c r="AV11" s="14"/>
      <c r="AW11" s="14">
        <v>0.48382258209585599</v>
      </c>
      <c r="AX11" s="14">
        <v>0.238640051882787</v>
      </c>
      <c r="AY11" s="14"/>
      <c r="AZ11" s="14">
        <v>0.505509528870838</v>
      </c>
      <c r="BA11" s="14">
        <v>0.43054671333643701</v>
      </c>
    </row>
    <row r="12" spans="2:53" x14ac:dyDescent="0.35">
      <c r="B12" s="15" t="s">
        <v>203</v>
      </c>
      <c r="C12" s="14">
        <v>3.7101044815076499E-2</v>
      </c>
      <c r="D12" s="14">
        <v>3.5661926243774102E-2</v>
      </c>
      <c r="E12" s="14">
        <v>3.8826897745559197E-2</v>
      </c>
      <c r="F12" s="14"/>
      <c r="G12" s="14">
        <v>0.104877723357009</v>
      </c>
      <c r="H12" s="14">
        <v>5.6732733760925302E-2</v>
      </c>
      <c r="I12" s="14">
        <v>4.1204356408726099E-2</v>
      </c>
      <c r="J12" s="14">
        <v>2.0358837363378401E-2</v>
      </c>
      <c r="K12" s="14">
        <v>0</v>
      </c>
      <c r="L12" s="14">
        <v>1.7988834708079798E-2</v>
      </c>
      <c r="M12" s="14"/>
      <c r="N12" s="14">
        <v>3.2543195197897098E-2</v>
      </c>
      <c r="O12" s="14">
        <v>2.4100132291661899E-2</v>
      </c>
      <c r="P12" s="14">
        <v>4.2383410273425903E-2</v>
      </c>
      <c r="Q12" s="14">
        <v>6.46243236768798E-2</v>
      </c>
      <c r="R12" s="14"/>
      <c r="S12" s="14">
        <v>5.5528048526082799E-2</v>
      </c>
      <c r="T12" s="14">
        <v>1.9937885940026701E-2</v>
      </c>
      <c r="U12" s="14">
        <v>1.6209104949775299E-2</v>
      </c>
      <c r="V12" s="14">
        <v>3.32331747065224E-2</v>
      </c>
      <c r="W12" s="14">
        <v>5.0663597664912602E-2</v>
      </c>
      <c r="X12" s="14">
        <v>3.1540300550653599E-2</v>
      </c>
      <c r="Y12" s="14">
        <v>0</v>
      </c>
      <c r="Z12" s="14">
        <v>4.1497063707308303E-2</v>
      </c>
      <c r="AA12" s="14">
        <v>3.8370304523804001E-2</v>
      </c>
      <c r="AB12" s="14">
        <v>4.9887744943147398E-2</v>
      </c>
      <c r="AC12" s="14">
        <v>9.1476755763018502E-2</v>
      </c>
      <c r="AD12" s="14">
        <v>0</v>
      </c>
      <c r="AE12" s="14"/>
      <c r="AF12" s="14">
        <v>1.5534151116261099E-2</v>
      </c>
      <c r="AG12" s="14">
        <v>5.2427840879068398E-2</v>
      </c>
      <c r="AH12" s="14">
        <v>1.6035944891691401E-2</v>
      </c>
      <c r="AI12" s="14">
        <v>9.2680664703749804E-2</v>
      </c>
      <c r="AJ12" s="14"/>
      <c r="AK12" s="14">
        <v>1.9316364949592199E-2</v>
      </c>
      <c r="AL12" s="14">
        <v>6.2481166418485903E-2</v>
      </c>
      <c r="AM12" s="14">
        <v>1.10864596059725E-2</v>
      </c>
      <c r="AN12" s="14">
        <v>0</v>
      </c>
      <c r="AO12" s="14"/>
      <c r="AP12" s="14">
        <v>1.5781221734630899E-2</v>
      </c>
      <c r="AQ12" s="14">
        <v>6.0505419330655001E-2</v>
      </c>
      <c r="AR12" s="14">
        <v>3.8666389162176303E-2</v>
      </c>
      <c r="AS12" s="14"/>
      <c r="AT12" s="14">
        <v>3.7101044815076499E-2</v>
      </c>
      <c r="AU12" s="14" t="s">
        <v>80</v>
      </c>
      <c r="AV12" s="14"/>
      <c r="AW12" s="14">
        <v>2.8305917295967299E-2</v>
      </c>
      <c r="AX12" s="14">
        <v>0.16703865282720801</v>
      </c>
      <c r="AY12" s="14"/>
      <c r="AZ12" s="14">
        <v>3.8720999071671203E-2</v>
      </c>
      <c r="BA12" s="14">
        <v>3.5784628514287098E-2</v>
      </c>
    </row>
    <row r="13" spans="2:53" x14ac:dyDescent="0.35">
      <c r="B13" s="15" t="s">
        <v>204</v>
      </c>
      <c r="C13" s="14">
        <v>0.10604665460297701</v>
      </c>
      <c r="D13" s="14">
        <v>9.1722171162251995E-2</v>
      </c>
      <c r="E13" s="14">
        <v>0.122393866488707</v>
      </c>
      <c r="F13" s="14"/>
      <c r="G13" s="14">
        <v>7.95047506450169E-2</v>
      </c>
      <c r="H13" s="14">
        <v>7.2505370566471203E-2</v>
      </c>
      <c r="I13" s="14">
        <v>3.1562022196766099E-2</v>
      </c>
      <c r="J13" s="14">
        <v>9.7324829179788602E-2</v>
      </c>
      <c r="K13" s="14">
        <v>0.16856583585652901</v>
      </c>
      <c r="L13" s="14">
        <v>0.16791985185147601</v>
      </c>
      <c r="M13" s="14"/>
      <c r="N13" s="14">
        <v>6.7010830215566294E-2</v>
      </c>
      <c r="O13" s="14">
        <v>9.8156887565765405E-2</v>
      </c>
      <c r="P13" s="14">
        <v>0.13914018117485399</v>
      </c>
      <c r="Q13" s="14">
        <v>0.17762761379300701</v>
      </c>
      <c r="R13" s="14"/>
      <c r="S13" s="14">
        <v>5.33498036093661E-2</v>
      </c>
      <c r="T13" s="14">
        <v>8.9057606790024904E-2</v>
      </c>
      <c r="U13" s="14">
        <v>0.17211298491670499</v>
      </c>
      <c r="V13" s="14">
        <v>8.3662672756558504E-2</v>
      </c>
      <c r="W13" s="14">
        <v>0.154102248545673</v>
      </c>
      <c r="X13" s="14">
        <v>9.4756724666444803E-2</v>
      </c>
      <c r="Y13" s="14">
        <v>0.110074140259474</v>
      </c>
      <c r="Z13" s="14">
        <v>3.5438084152886302E-2</v>
      </c>
      <c r="AA13" s="14">
        <v>0.14900378187052701</v>
      </c>
      <c r="AB13" s="14">
        <v>0.18565617280671401</v>
      </c>
      <c r="AC13" s="14">
        <v>0.12195799516215</v>
      </c>
      <c r="AD13" s="14">
        <v>0</v>
      </c>
      <c r="AE13" s="14"/>
      <c r="AF13" s="14">
        <v>0.13551340352879199</v>
      </c>
      <c r="AG13" s="14">
        <v>7.6483944390439498E-2</v>
      </c>
      <c r="AH13" s="14">
        <v>6.6266837132170797E-2</v>
      </c>
      <c r="AI13" s="14">
        <v>7.0452289411850805E-2</v>
      </c>
      <c r="AJ13" s="14"/>
      <c r="AK13" s="14">
        <v>0.137789133846621</v>
      </c>
      <c r="AL13" s="14">
        <v>8.7557363481570602E-2</v>
      </c>
      <c r="AM13" s="14">
        <v>0.128076125984107</v>
      </c>
      <c r="AN13" s="14">
        <v>8.0700056449974994E-2</v>
      </c>
      <c r="AO13" s="14"/>
      <c r="AP13" s="14">
        <v>0.117018591044495</v>
      </c>
      <c r="AQ13" s="14">
        <v>6.6689593115006607E-2</v>
      </c>
      <c r="AR13" s="14">
        <v>0.116706858988877</v>
      </c>
      <c r="AS13" s="14"/>
      <c r="AT13" s="14">
        <v>0.10604665460297701</v>
      </c>
      <c r="AU13" s="14" t="s">
        <v>80</v>
      </c>
      <c r="AV13" s="14"/>
      <c r="AW13" s="14">
        <v>8.6828850972447094E-2</v>
      </c>
      <c r="AX13" s="14">
        <v>0.23802539341843301</v>
      </c>
      <c r="AY13" s="14"/>
      <c r="AZ13" s="14">
        <v>0.11390135747751701</v>
      </c>
      <c r="BA13" s="14">
        <v>9.9663721961634394E-2</v>
      </c>
    </row>
    <row r="14" spans="2:53" x14ac:dyDescent="0.35">
      <c r="B14" s="15" t="s">
        <v>109</v>
      </c>
      <c r="C14" s="23">
        <v>9.1125938732355402E-2</v>
      </c>
      <c r="D14" s="23">
        <v>7.7468599188114107E-2</v>
      </c>
      <c r="E14" s="23">
        <v>0.10352227829393899</v>
      </c>
      <c r="F14" s="23"/>
      <c r="G14" s="23">
        <v>1.48458271950792E-2</v>
      </c>
      <c r="H14" s="23">
        <v>2.64658121431493E-2</v>
      </c>
      <c r="I14" s="23">
        <v>2.4163861924374998E-2</v>
      </c>
      <c r="J14" s="23">
        <v>0.116155501156444</v>
      </c>
      <c r="K14" s="23">
        <v>0.14908204711164499</v>
      </c>
      <c r="L14" s="23">
        <v>0.17821344700134301</v>
      </c>
      <c r="M14" s="23"/>
      <c r="N14" s="23">
        <v>7.1170375755161802E-2</v>
      </c>
      <c r="O14" s="23">
        <v>9.9682150253363896E-2</v>
      </c>
      <c r="P14" s="23">
        <v>0.11883496787387</v>
      </c>
      <c r="Q14" s="23">
        <v>0.101706861651489</v>
      </c>
      <c r="R14" s="23"/>
      <c r="S14" s="23">
        <v>5.3440571908621497E-2</v>
      </c>
      <c r="T14" s="23">
        <v>0.149502073553446</v>
      </c>
      <c r="U14" s="23">
        <v>6.78701686948366E-2</v>
      </c>
      <c r="V14" s="23">
        <v>8.4870766442243298E-2</v>
      </c>
      <c r="W14" s="23">
        <v>4.6728907375660399E-2</v>
      </c>
      <c r="X14" s="23">
        <v>7.5358503338779206E-2</v>
      </c>
      <c r="Y14" s="23">
        <v>0.16177860972038999</v>
      </c>
      <c r="Z14" s="23">
        <v>4.1497063707308303E-2</v>
      </c>
      <c r="AA14" s="23">
        <v>5.9763783867456899E-2</v>
      </c>
      <c r="AB14" s="23">
        <v>0.100166914048815</v>
      </c>
      <c r="AC14" s="23">
        <v>0.18015024550263101</v>
      </c>
      <c r="AD14" s="23">
        <v>0.18133128089242401</v>
      </c>
      <c r="AE14" s="23"/>
      <c r="AF14" s="23">
        <v>0.11470778304220799</v>
      </c>
      <c r="AG14" s="23">
        <v>5.9088629248372201E-2</v>
      </c>
      <c r="AH14" s="23">
        <v>0.114628873033571</v>
      </c>
      <c r="AI14" s="23">
        <v>0.10394971714352499</v>
      </c>
      <c r="AJ14" s="23"/>
      <c r="AK14" s="23">
        <v>7.8660371281970495E-2</v>
      </c>
      <c r="AL14" s="23">
        <v>5.6867680195856099E-2</v>
      </c>
      <c r="AM14" s="23">
        <v>0.10447132058872401</v>
      </c>
      <c r="AN14" s="23">
        <v>0.113215338271575</v>
      </c>
      <c r="AO14" s="23"/>
      <c r="AP14" s="23">
        <v>7.2161787919288997E-2</v>
      </c>
      <c r="AQ14" s="23">
        <v>2.08036307714352E-2</v>
      </c>
      <c r="AR14" s="23">
        <v>0.115754739038812</v>
      </c>
      <c r="AS14" s="23"/>
      <c r="AT14" s="23">
        <v>9.1125938732355402E-2</v>
      </c>
      <c r="AU14" s="23" t="s">
        <v>80</v>
      </c>
      <c r="AV14" s="23"/>
      <c r="AW14" s="23">
        <v>9.1783804715793296E-2</v>
      </c>
      <c r="AX14" s="23">
        <v>0</v>
      </c>
      <c r="AY14" s="23"/>
      <c r="AZ14" s="23">
        <v>0.104337288644803</v>
      </c>
      <c r="BA14" s="23">
        <v>8.0390057574366902E-2</v>
      </c>
    </row>
    <row r="15" spans="2:53" x14ac:dyDescent="0.35">
      <c r="B15" s="34" t="s">
        <v>561</v>
      </c>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BA17"/>
  <sheetViews>
    <sheetView showGridLines="0" topLeftCell="A2" workbookViewId="0">
      <pane xSplit="2" topLeftCell="C1" activePane="topRight" state="frozen"/>
      <selection pane="topRight" activeCell="AF8" sqref="A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209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v>
      </c>
      <c r="D7" s="10">
        <v>116</v>
      </c>
      <c r="E7" s="10">
        <v>85</v>
      </c>
      <c r="F7" s="10"/>
      <c r="G7" s="10">
        <v>21</v>
      </c>
      <c r="H7" s="10">
        <v>62</v>
      </c>
      <c r="I7" s="10">
        <v>47</v>
      </c>
      <c r="J7" s="10">
        <v>26</v>
      </c>
      <c r="K7" s="10">
        <v>17</v>
      </c>
      <c r="L7" s="10">
        <v>28</v>
      </c>
      <c r="M7" s="10"/>
      <c r="N7" s="10">
        <v>95</v>
      </c>
      <c r="O7" s="10">
        <v>42</v>
      </c>
      <c r="P7" s="10">
        <v>35</v>
      </c>
      <c r="Q7" s="10">
        <v>26</v>
      </c>
      <c r="R7" s="10"/>
      <c r="S7" s="10">
        <v>52</v>
      </c>
      <c r="T7" s="10">
        <v>23</v>
      </c>
      <c r="U7" s="10">
        <v>10</v>
      </c>
      <c r="V7" s="10">
        <v>11</v>
      </c>
      <c r="W7" s="10">
        <v>21</v>
      </c>
      <c r="X7" s="10">
        <v>16</v>
      </c>
      <c r="Y7" s="10">
        <v>16</v>
      </c>
      <c r="Z7" s="10">
        <v>8</v>
      </c>
      <c r="AA7" s="10">
        <v>21</v>
      </c>
      <c r="AB7" s="10">
        <v>12</v>
      </c>
      <c r="AC7" s="10">
        <v>7</v>
      </c>
      <c r="AD7" s="10">
        <v>4</v>
      </c>
      <c r="AE7" s="10"/>
      <c r="AF7" s="10">
        <v>75</v>
      </c>
      <c r="AG7" s="10">
        <v>82</v>
      </c>
      <c r="AH7" s="10">
        <v>13</v>
      </c>
      <c r="AI7" s="10">
        <v>9</v>
      </c>
      <c r="AJ7" s="10"/>
      <c r="AK7" s="10">
        <v>51</v>
      </c>
      <c r="AL7" s="10">
        <v>78</v>
      </c>
      <c r="AM7" s="10">
        <v>19</v>
      </c>
      <c r="AN7" s="10">
        <v>22</v>
      </c>
      <c r="AO7" s="10"/>
      <c r="AP7" s="10">
        <v>40</v>
      </c>
      <c r="AQ7" s="10">
        <v>69</v>
      </c>
      <c r="AR7" s="10">
        <v>36</v>
      </c>
      <c r="AS7" s="10"/>
      <c r="AT7" s="10">
        <v>201</v>
      </c>
      <c r="AU7" s="10" t="s">
        <v>79</v>
      </c>
      <c r="AV7" s="10"/>
      <c r="AW7" s="10">
        <v>187</v>
      </c>
      <c r="AX7" s="10">
        <v>10</v>
      </c>
      <c r="AY7" s="10"/>
      <c r="AZ7" s="10">
        <v>74</v>
      </c>
      <c r="BA7" s="10">
        <v>127</v>
      </c>
    </row>
    <row r="8" spans="2:53" ht="30" customHeight="1" x14ac:dyDescent="0.35">
      <c r="B8" s="11" t="s">
        <v>20</v>
      </c>
      <c r="C8" s="11">
        <v>201</v>
      </c>
      <c r="D8" s="11">
        <v>117</v>
      </c>
      <c r="E8" s="11">
        <v>83</v>
      </c>
      <c r="F8" s="11"/>
      <c r="G8" s="11">
        <v>31</v>
      </c>
      <c r="H8" s="11">
        <v>59</v>
      </c>
      <c r="I8" s="11">
        <v>44</v>
      </c>
      <c r="J8" s="11">
        <v>24</v>
      </c>
      <c r="K8" s="11">
        <v>16</v>
      </c>
      <c r="L8" s="11">
        <v>27</v>
      </c>
      <c r="M8" s="11"/>
      <c r="N8" s="11">
        <v>90</v>
      </c>
      <c r="O8" s="11">
        <v>40</v>
      </c>
      <c r="P8" s="11">
        <v>39</v>
      </c>
      <c r="Q8" s="11">
        <v>28</v>
      </c>
      <c r="R8" s="11"/>
      <c r="S8" s="11">
        <v>51</v>
      </c>
      <c r="T8" s="11">
        <v>21</v>
      </c>
      <c r="U8" s="11">
        <v>9</v>
      </c>
      <c r="V8" s="11">
        <v>12</v>
      </c>
      <c r="W8" s="11">
        <v>21</v>
      </c>
      <c r="X8" s="11">
        <v>16</v>
      </c>
      <c r="Y8" s="11">
        <v>17</v>
      </c>
      <c r="Z8" s="11">
        <v>7</v>
      </c>
      <c r="AA8" s="11">
        <v>21</v>
      </c>
      <c r="AB8" s="11">
        <v>13</v>
      </c>
      <c r="AC8" s="11">
        <v>7</v>
      </c>
      <c r="AD8" s="11">
        <v>5</v>
      </c>
      <c r="AE8" s="11"/>
      <c r="AF8" s="11">
        <v>74</v>
      </c>
      <c r="AG8" s="11">
        <v>81</v>
      </c>
      <c r="AH8" s="11">
        <v>13</v>
      </c>
      <c r="AI8" s="11">
        <v>9</v>
      </c>
      <c r="AJ8" s="11"/>
      <c r="AK8" s="11">
        <v>51</v>
      </c>
      <c r="AL8" s="11">
        <v>78</v>
      </c>
      <c r="AM8" s="11">
        <v>19</v>
      </c>
      <c r="AN8" s="11">
        <v>22</v>
      </c>
      <c r="AO8" s="11"/>
      <c r="AP8" s="11">
        <v>40</v>
      </c>
      <c r="AQ8" s="11">
        <v>71</v>
      </c>
      <c r="AR8" s="11">
        <v>35</v>
      </c>
      <c r="AS8" s="11"/>
      <c r="AT8" s="11">
        <v>201</v>
      </c>
      <c r="AU8" s="11" t="s">
        <v>79</v>
      </c>
      <c r="AV8" s="11"/>
      <c r="AW8" s="11">
        <v>185</v>
      </c>
      <c r="AX8" s="11">
        <v>12</v>
      </c>
      <c r="AY8" s="11"/>
      <c r="AZ8" s="11">
        <v>71</v>
      </c>
      <c r="BA8" s="11">
        <v>130</v>
      </c>
    </row>
    <row r="9" spans="2:53" ht="29" x14ac:dyDescent="0.35">
      <c r="B9" s="15" t="s">
        <v>206</v>
      </c>
      <c r="C9" s="14">
        <v>0.37991604580311</v>
      </c>
      <c r="D9" s="14">
        <v>0.37884133610370502</v>
      </c>
      <c r="E9" s="14">
        <v>0.38143269311686001</v>
      </c>
      <c r="F9" s="14"/>
      <c r="G9" s="14">
        <v>0.57915296772904701</v>
      </c>
      <c r="H9" s="14">
        <v>0.32656676724518102</v>
      </c>
      <c r="I9" s="14">
        <v>0.50886538914755897</v>
      </c>
      <c r="J9" s="14">
        <v>0.30623771351085499</v>
      </c>
      <c r="K9" s="14">
        <v>0.238351445671909</v>
      </c>
      <c r="L9" s="14">
        <v>0.20958580999822099</v>
      </c>
      <c r="M9" s="14"/>
      <c r="N9" s="14">
        <v>0.380600577239321</v>
      </c>
      <c r="O9" s="14">
        <v>0.35325207117836399</v>
      </c>
      <c r="P9" s="14">
        <v>0.27226146165151399</v>
      </c>
      <c r="Q9" s="14">
        <v>0.53743750076174202</v>
      </c>
      <c r="R9" s="14"/>
      <c r="S9" s="14">
        <v>0.39325863173128101</v>
      </c>
      <c r="T9" s="14">
        <v>0.25948259784851002</v>
      </c>
      <c r="U9" s="14">
        <v>0.40762569532826798</v>
      </c>
      <c r="V9" s="14">
        <v>0.33341707074801602</v>
      </c>
      <c r="W9" s="14">
        <v>0.33610235862154297</v>
      </c>
      <c r="X9" s="14">
        <v>0.22640414317353699</v>
      </c>
      <c r="Y9" s="14">
        <v>0.44295168893574599</v>
      </c>
      <c r="Z9" s="14">
        <v>0.240176347160759</v>
      </c>
      <c r="AA9" s="14">
        <v>0.63130872541983296</v>
      </c>
      <c r="AB9" s="14">
        <v>0.33660855982253302</v>
      </c>
      <c r="AC9" s="14">
        <v>0.40665436846048703</v>
      </c>
      <c r="AD9" s="14">
        <v>0.50611380890004798</v>
      </c>
      <c r="AE9" s="14"/>
      <c r="AF9" s="14">
        <v>0.29492512413208799</v>
      </c>
      <c r="AG9" s="14">
        <v>0.444169424815058</v>
      </c>
      <c r="AH9" s="14">
        <v>0.53475954750431798</v>
      </c>
      <c r="AI9" s="14">
        <v>0.102002141180821</v>
      </c>
      <c r="AJ9" s="14"/>
      <c r="AK9" s="14">
        <v>0.37197036145360601</v>
      </c>
      <c r="AL9" s="14">
        <v>0.40108088044971602</v>
      </c>
      <c r="AM9" s="14">
        <v>0.44226664803932297</v>
      </c>
      <c r="AN9" s="14">
        <v>0.47784259331975298</v>
      </c>
      <c r="AO9" s="14"/>
      <c r="AP9" s="14">
        <v>0.35854851038681002</v>
      </c>
      <c r="AQ9" s="14">
        <v>0.41883249172945097</v>
      </c>
      <c r="AR9" s="14">
        <v>0.40117514517393899</v>
      </c>
      <c r="AS9" s="14"/>
      <c r="AT9" s="14">
        <v>0.37991604580311</v>
      </c>
      <c r="AU9" s="14" t="s">
        <v>80</v>
      </c>
      <c r="AV9" s="14"/>
      <c r="AW9" s="14">
        <v>0.37336238350505602</v>
      </c>
      <c r="AX9" s="14">
        <v>0.59707703592539196</v>
      </c>
      <c r="AY9" s="14"/>
      <c r="AZ9" s="14">
        <v>0.41705136424435002</v>
      </c>
      <c r="BA9" s="14">
        <v>0.35964542258020699</v>
      </c>
    </row>
    <row r="10" spans="2:53" ht="58" x14ac:dyDescent="0.35">
      <c r="B10" s="15" t="s">
        <v>207</v>
      </c>
      <c r="C10" s="14">
        <v>0.303800404973599</v>
      </c>
      <c r="D10" s="14">
        <v>0.33440804173652799</v>
      </c>
      <c r="E10" s="14">
        <v>0.26060642421541003</v>
      </c>
      <c r="F10" s="14"/>
      <c r="G10" s="14">
        <v>0.31451116611180102</v>
      </c>
      <c r="H10" s="14">
        <v>0.31748887170904999</v>
      </c>
      <c r="I10" s="14">
        <v>0.27038329840395597</v>
      </c>
      <c r="J10" s="14">
        <v>0.375327605768566</v>
      </c>
      <c r="K10" s="14">
        <v>0.28223471064682398</v>
      </c>
      <c r="L10" s="14">
        <v>0.26488609174608402</v>
      </c>
      <c r="M10" s="14"/>
      <c r="N10" s="14">
        <v>0.337136486041483</v>
      </c>
      <c r="O10" s="14">
        <v>0.227972011463562</v>
      </c>
      <c r="P10" s="14">
        <v>0.38070750527219599</v>
      </c>
      <c r="Q10" s="14">
        <v>0.22861991862487599</v>
      </c>
      <c r="R10" s="14"/>
      <c r="S10" s="14">
        <v>0.27998593785634401</v>
      </c>
      <c r="T10" s="14">
        <v>0.43121137103416002</v>
      </c>
      <c r="U10" s="14">
        <v>0.39600931049415999</v>
      </c>
      <c r="V10" s="14">
        <v>0.41563333917734901</v>
      </c>
      <c r="W10" s="14">
        <v>0.44340309385913401</v>
      </c>
      <c r="X10" s="14">
        <v>0.29222684814841299</v>
      </c>
      <c r="Y10" s="14">
        <v>0.16475541865496901</v>
      </c>
      <c r="Z10" s="14">
        <v>0.75982365283924103</v>
      </c>
      <c r="AA10" s="14">
        <v>9.1396116809448202E-2</v>
      </c>
      <c r="AB10" s="14">
        <v>0.18376398756384399</v>
      </c>
      <c r="AC10" s="14">
        <v>0.15475771788876</v>
      </c>
      <c r="AD10" s="14">
        <v>0.24865482344543999</v>
      </c>
      <c r="AE10" s="14"/>
      <c r="AF10" s="14">
        <v>0.26487303894702002</v>
      </c>
      <c r="AG10" s="14">
        <v>0.32887085284663797</v>
      </c>
      <c r="AH10" s="14">
        <v>0.29821189981990898</v>
      </c>
      <c r="AI10" s="14">
        <v>0.118599046533168</v>
      </c>
      <c r="AJ10" s="14"/>
      <c r="AK10" s="14">
        <v>0.213078102217408</v>
      </c>
      <c r="AL10" s="14">
        <v>0.34206664585770402</v>
      </c>
      <c r="AM10" s="14">
        <v>0.30825078105165699</v>
      </c>
      <c r="AN10" s="14">
        <v>0.25989272983678702</v>
      </c>
      <c r="AO10" s="14"/>
      <c r="AP10" s="14">
        <v>0.20433090716267599</v>
      </c>
      <c r="AQ10" s="14">
        <v>0.31472756403298102</v>
      </c>
      <c r="AR10" s="14">
        <v>0.31977437704693501</v>
      </c>
      <c r="AS10" s="14"/>
      <c r="AT10" s="14">
        <v>0.303800404973599</v>
      </c>
      <c r="AU10" s="14" t="s">
        <v>80</v>
      </c>
      <c r="AV10" s="14"/>
      <c r="AW10" s="14">
        <v>0.31955156533810902</v>
      </c>
      <c r="AX10" s="14">
        <v>7.8540669293052603E-2</v>
      </c>
      <c r="AY10" s="14"/>
      <c r="AZ10" s="14">
        <v>0.23072285059410899</v>
      </c>
      <c r="BA10" s="14">
        <v>0.34369039738666601</v>
      </c>
    </row>
    <row r="11" spans="2:53" ht="87" x14ac:dyDescent="0.35">
      <c r="B11" s="15" t="s">
        <v>208</v>
      </c>
      <c r="C11" s="14">
        <v>0.24039837875924</v>
      </c>
      <c r="D11" s="14">
        <v>0.229825437358542</v>
      </c>
      <c r="E11" s="14">
        <v>0.25531908077084903</v>
      </c>
      <c r="F11" s="14"/>
      <c r="G11" s="14">
        <v>0.106335866159152</v>
      </c>
      <c r="H11" s="14">
        <v>0.35594436104576899</v>
      </c>
      <c r="I11" s="14">
        <v>0.17581540662209899</v>
      </c>
      <c r="J11" s="14">
        <v>0.23896372613209099</v>
      </c>
      <c r="K11" s="14">
        <v>0.295834724603871</v>
      </c>
      <c r="L11" s="14">
        <v>0.21567270480637801</v>
      </c>
      <c r="M11" s="14"/>
      <c r="N11" s="14">
        <v>0.21784988771168401</v>
      </c>
      <c r="O11" s="14">
        <v>0.30514531986771998</v>
      </c>
      <c r="P11" s="14">
        <v>0.29411333919994798</v>
      </c>
      <c r="Q11" s="14">
        <v>0.168377504739253</v>
      </c>
      <c r="R11" s="14"/>
      <c r="S11" s="14">
        <v>0.23474055651550799</v>
      </c>
      <c r="T11" s="14">
        <v>0.17936362323358901</v>
      </c>
      <c r="U11" s="14">
        <v>0.196364994177572</v>
      </c>
      <c r="V11" s="14">
        <v>0.17141457722272099</v>
      </c>
      <c r="W11" s="14">
        <v>0.17794107096575101</v>
      </c>
      <c r="X11" s="14">
        <v>0.48136900867805099</v>
      </c>
      <c r="Y11" s="14">
        <v>0.27754279765009898</v>
      </c>
      <c r="Z11" s="14">
        <v>0</v>
      </c>
      <c r="AA11" s="14">
        <v>0.233426060594075</v>
      </c>
      <c r="AB11" s="14">
        <v>0.32152348673204401</v>
      </c>
      <c r="AC11" s="14">
        <v>0.30156981477157302</v>
      </c>
      <c r="AD11" s="14">
        <v>0.24523136765451301</v>
      </c>
      <c r="AE11" s="14"/>
      <c r="AF11" s="14">
        <v>0.310831834313129</v>
      </c>
      <c r="AG11" s="14">
        <v>0.21585347188055501</v>
      </c>
      <c r="AH11" s="14">
        <v>9.2570771276373698E-2</v>
      </c>
      <c r="AI11" s="14">
        <v>0.44613813693250498</v>
      </c>
      <c r="AJ11" s="14"/>
      <c r="AK11" s="14">
        <v>0.28659031895938702</v>
      </c>
      <c r="AL11" s="14">
        <v>0.23196041871284201</v>
      </c>
      <c r="AM11" s="14">
        <v>0.19383494390095801</v>
      </c>
      <c r="AN11" s="14">
        <v>0.17964573623597299</v>
      </c>
      <c r="AO11" s="14"/>
      <c r="AP11" s="14">
        <v>0.315331455609485</v>
      </c>
      <c r="AQ11" s="14">
        <v>0.25376069423910402</v>
      </c>
      <c r="AR11" s="14">
        <v>0.16657914161211601</v>
      </c>
      <c r="AS11" s="14"/>
      <c r="AT11" s="14">
        <v>0.24039837875924</v>
      </c>
      <c r="AU11" s="14" t="s">
        <v>80</v>
      </c>
      <c r="AV11" s="14"/>
      <c r="AW11" s="14">
        <v>0.23970142089058999</v>
      </c>
      <c r="AX11" s="14">
        <v>0.324382294781556</v>
      </c>
      <c r="AY11" s="14"/>
      <c r="AZ11" s="14">
        <v>0.25858447839892801</v>
      </c>
      <c r="BA11" s="14">
        <v>0.23047134462666299</v>
      </c>
    </row>
    <row r="12" spans="2:53" x14ac:dyDescent="0.35">
      <c r="B12" s="15" t="s">
        <v>109</v>
      </c>
      <c r="C12" s="23">
        <v>7.5885170464050494E-2</v>
      </c>
      <c r="D12" s="23">
        <v>5.6925184801225201E-2</v>
      </c>
      <c r="E12" s="23">
        <v>0.102641801896881</v>
      </c>
      <c r="F12" s="23"/>
      <c r="G12" s="23">
        <v>0</v>
      </c>
      <c r="H12" s="23">
        <v>0</v>
      </c>
      <c r="I12" s="23">
        <v>4.4935905826386E-2</v>
      </c>
      <c r="J12" s="23">
        <v>7.9470954588487699E-2</v>
      </c>
      <c r="K12" s="23">
        <v>0.18357911907739599</v>
      </c>
      <c r="L12" s="23">
        <v>0.30985539344931801</v>
      </c>
      <c r="M12" s="23"/>
      <c r="N12" s="23">
        <v>6.4413049007512199E-2</v>
      </c>
      <c r="O12" s="23">
        <v>0.11363059749035399</v>
      </c>
      <c r="P12" s="23">
        <v>5.2917693876341799E-2</v>
      </c>
      <c r="Q12" s="23">
        <v>6.5565075874128506E-2</v>
      </c>
      <c r="R12" s="23"/>
      <c r="S12" s="23">
        <v>9.2014873896867605E-2</v>
      </c>
      <c r="T12" s="23">
        <v>0.12994240788374201</v>
      </c>
      <c r="U12" s="23">
        <v>0</v>
      </c>
      <c r="V12" s="23">
        <v>7.95350128519135E-2</v>
      </c>
      <c r="W12" s="23">
        <v>4.2553476553572403E-2</v>
      </c>
      <c r="X12" s="23">
        <v>0</v>
      </c>
      <c r="Y12" s="23">
        <v>0.114750094759186</v>
      </c>
      <c r="Z12" s="23">
        <v>0</v>
      </c>
      <c r="AA12" s="23">
        <v>4.3869097176644598E-2</v>
      </c>
      <c r="AB12" s="23">
        <v>0.15810396588157799</v>
      </c>
      <c r="AC12" s="23">
        <v>0.13701809887918001</v>
      </c>
      <c r="AD12" s="23">
        <v>0</v>
      </c>
      <c r="AE12" s="23"/>
      <c r="AF12" s="23">
        <v>0.12937000260776399</v>
      </c>
      <c r="AG12" s="23">
        <v>1.1106250457749101E-2</v>
      </c>
      <c r="AH12" s="23">
        <v>7.4457781399400097E-2</v>
      </c>
      <c r="AI12" s="23">
        <v>0.33326067535350601</v>
      </c>
      <c r="AJ12" s="23"/>
      <c r="AK12" s="23">
        <v>0.12836121736959899</v>
      </c>
      <c r="AL12" s="23">
        <v>2.4892054979738499E-2</v>
      </c>
      <c r="AM12" s="23">
        <v>5.5647627008062202E-2</v>
      </c>
      <c r="AN12" s="23">
        <v>8.2618940607487104E-2</v>
      </c>
      <c r="AO12" s="23"/>
      <c r="AP12" s="23">
        <v>0.12178912684102899</v>
      </c>
      <c r="AQ12" s="23">
        <v>1.26792499984633E-2</v>
      </c>
      <c r="AR12" s="23">
        <v>0.11247133616700999</v>
      </c>
      <c r="AS12" s="23"/>
      <c r="AT12" s="23">
        <v>7.5885170464050494E-2</v>
      </c>
      <c r="AU12" s="23" t="s">
        <v>80</v>
      </c>
      <c r="AV12" s="23"/>
      <c r="AW12" s="23">
        <v>6.7384630266244902E-2</v>
      </c>
      <c r="AX12" s="23">
        <v>0</v>
      </c>
      <c r="AY12" s="23"/>
      <c r="AZ12" s="23">
        <v>9.3641306762613494E-2</v>
      </c>
      <c r="BA12" s="23">
        <v>6.6192835406463396E-2</v>
      </c>
    </row>
    <row r="13" spans="2:53" x14ac:dyDescent="0.35">
      <c r="B13" t="s">
        <v>567</v>
      </c>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BA28"/>
  <sheetViews>
    <sheetView showGridLines="0" workbookViewId="0">
      <pane xSplit="2" topLeftCell="C1" activePane="topRight" state="frozen"/>
      <selection pane="topRight" activeCell="AD8" sqref="AD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224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ht="43.5" x14ac:dyDescent="0.35">
      <c r="B9" s="15" t="s">
        <v>210</v>
      </c>
      <c r="C9" s="14">
        <v>0.458667643011899</v>
      </c>
      <c r="D9" s="14">
        <v>0.43771942982641598</v>
      </c>
      <c r="E9" s="14">
        <v>0.47997162820544398</v>
      </c>
      <c r="F9" s="14"/>
      <c r="G9" s="14">
        <v>0.420698896050893</v>
      </c>
      <c r="H9" s="14">
        <v>0.404175650677701</v>
      </c>
      <c r="I9" s="14">
        <v>0.477300735502593</v>
      </c>
      <c r="J9" s="14">
        <v>0.45127864500123899</v>
      </c>
      <c r="K9" s="14">
        <v>0.49576627108293098</v>
      </c>
      <c r="L9" s="14">
        <v>0.49412938721716798</v>
      </c>
      <c r="M9" s="14"/>
      <c r="N9" s="14">
        <v>0.46541580381048397</v>
      </c>
      <c r="O9" s="14">
        <v>0.45051764365535502</v>
      </c>
      <c r="P9" s="14">
        <v>0.48143834331088697</v>
      </c>
      <c r="Q9" s="14">
        <v>0.44070904040221898</v>
      </c>
      <c r="R9" s="14"/>
      <c r="S9" s="14">
        <v>0.44637513342061302</v>
      </c>
      <c r="T9" s="14">
        <v>0.47071213122005801</v>
      </c>
      <c r="U9" s="14">
        <v>0.48381784891174601</v>
      </c>
      <c r="V9" s="14">
        <v>0.418940641493946</v>
      </c>
      <c r="W9" s="14">
        <v>0.42106785298201699</v>
      </c>
      <c r="X9" s="14">
        <v>0.50466467265928205</v>
      </c>
      <c r="Y9" s="14">
        <v>0.408043621463618</v>
      </c>
      <c r="Z9" s="14">
        <v>0.40918774228947402</v>
      </c>
      <c r="AA9" s="14">
        <v>0.46257538175881102</v>
      </c>
      <c r="AB9" s="14">
        <v>0.53907380451979203</v>
      </c>
      <c r="AC9" s="14">
        <v>0.45157028266939597</v>
      </c>
      <c r="AD9" s="14">
        <v>0.42276281737080601</v>
      </c>
      <c r="AE9" s="14"/>
      <c r="AF9" s="14">
        <v>0.48644817961451697</v>
      </c>
      <c r="AG9" s="14">
        <v>0.43393756169534298</v>
      </c>
      <c r="AH9" s="14">
        <v>0.496807338338973</v>
      </c>
      <c r="AI9" s="14">
        <v>0.43441222353575998</v>
      </c>
      <c r="AJ9" s="14"/>
      <c r="AK9" s="14">
        <v>0.459864073884308</v>
      </c>
      <c r="AL9" s="14">
        <v>0.46320251641215099</v>
      </c>
      <c r="AM9" s="14">
        <v>0.45919080826222403</v>
      </c>
      <c r="AN9" s="14">
        <v>0.52418177060765703</v>
      </c>
      <c r="AO9" s="14"/>
      <c r="AP9" s="14">
        <v>0.46578017108613001</v>
      </c>
      <c r="AQ9" s="14">
        <v>0.41253891240899399</v>
      </c>
      <c r="AR9" s="14">
        <v>0.47675985445025798</v>
      </c>
      <c r="AS9" s="14"/>
      <c r="AT9" s="14">
        <v>0.448314092197584</v>
      </c>
      <c r="AU9" s="14">
        <v>0.46778249831158603</v>
      </c>
      <c r="AV9" s="14"/>
      <c r="AW9" s="14">
        <v>0.46936685520443899</v>
      </c>
      <c r="AX9" s="14">
        <v>0.40122963524966199</v>
      </c>
      <c r="AY9" s="14"/>
      <c r="AZ9" s="14">
        <v>1</v>
      </c>
      <c r="BA9" s="14">
        <v>0</v>
      </c>
    </row>
    <row r="10" spans="2:53" ht="58" x14ac:dyDescent="0.35">
      <c r="B10" s="15" t="s">
        <v>211</v>
      </c>
      <c r="C10" s="14">
        <v>0.28661793048797901</v>
      </c>
      <c r="D10" s="14">
        <v>0.269108157647998</v>
      </c>
      <c r="E10" s="14">
        <v>0.30191043870161099</v>
      </c>
      <c r="F10" s="14"/>
      <c r="G10" s="14">
        <v>0.23786710528076599</v>
      </c>
      <c r="H10" s="14">
        <v>0.28280962299767398</v>
      </c>
      <c r="I10" s="14">
        <v>0.26200750519487098</v>
      </c>
      <c r="J10" s="14">
        <v>0.29858441907340499</v>
      </c>
      <c r="K10" s="14">
        <v>0.28432236267524902</v>
      </c>
      <c r="L10" s="14">
        <v>0.33389987346217098</v>
      </c>
      <c r="M10" s="14"/>
      <c r="N10" s="14">
        <v>0.30993187697257102</v>
      </c>
      <c r="O10" s="14">
        <v>0.30924579691392401</v>
      </c>
      <c r="P10" s="14">
        <v>0.25719502183015303</v>
      </c>
      <c r="Q10" s="14">
        <v>0.26519941331340402</v>
      </c>
      <c r="R10" s="14"/>
      <c r="S10" s="14">
        <v>0.28888518050825901</v>
      </c>
      <c r="T10" s="14">
        <v>0.30702090537726001</v>
      </c>
      <c r="U10" s="14">
        <v>0.196782617988148</v>
      </c>
      <c r="V10" s="14">
        <v>0.31876334804892398</v>
      </c>
      <c r="W10" s="14">
        <v>0.28009444705352798</v>
      </c>
      <c r="X10" s="14">
        <v>0.26488457089336398</v>
      </c>
      <c r="Y10" s="14">
        <v>0.26341950209404502</v>
      </c>
      <c r="Z10" s="14">
        <v>0.29238575318016202</v>
      </c>
      <c r="AA10" s="14">
        <v>0.234538946587591</v>
      </c>
      <c r="AB10" s="14">
        <v>0.33075275544174698</v>
      </c>
      <c r="AC10" s="14">
        <v>0.35373116420136103</v>
      </c>
      <c r="AD10" s="14">
        <v>0.41245191442867601</v>
      </c>
      <c r="AE10" s="14"/>
      <c r="AF10" s="14">
        <v>0.260611762063027</v>
      </c>
      <c r="AG10" s="14">
        <v>0.31330756068769999</v>
      </c>
      <c r="AH10" s="14">
        <v>0.29782703709316</v>
      </c>
      <c r="AI10" s="14">
        <v>0.305141122342381</v>
      </c>
      <c r="AJ10" s="14"/>
      <c r="AK10" s="14">
        <v>0.25835229887598499</v>
      </c>
      <c r="AL10" s="14">
        <v>0.31244866978141</v>
      </c>
      <c r="AM10" s="14">
        <v>0.24340938669871401</v>
      </c>
      <c r="AN10" s="14">
        <v>0.26101712755296103</v>
      </c>
      <c r="AO10" s="14"/>
      <c r="AP10" s="14">
        <v>0.26291304407455901</v>
      </c>
      <c r="AQ10" s="14">
        <v>0.33071946594625301</v>
      </c>
      <c r="AR10" s="14">
        <v>0.229228605862973</v>
      </c>
      <c r="AS10" s="14"/>
      <c r="AT10" s="14">
        <v>0.27501827606916102</v>
      </c>
      <c r="AU10" s="14">
        <v>0.29428974538049901</v>
      </c>
      <c r="AV10" s="14"/>
      <c r="AW10" s="14">
        <v>0.287173158094021</v>
      </c>
      <c r="AX10" s="14">
        <v>0.28672322890229901</v>
      </c>
      <c r="AY10" s="14"/>
      <c r="AZ10" s="14">
        <v>0.25892101424126002</v>
      </c>
      <c r="BA10" s="14">
        <v>0.31008536067128101</v>
      </c>
    </row>
    <row r="11" spans="2:53" ht="29" x14ac:dyDescent="0.35">
      <c r="B11" s="15" t="s">
        <v>212</v>
      </c>
      <c r="C11" s="14">
        <v>0.28444263878445097</v>
      </c>
      <c r="D11" s="14">
        <v>0.29264495072346802</v>
      </c>
      <c r="E11" s="14">
        <v>0.27557763166261601</v>
      </c>
      <c r="F11" s="14"/>
      <c r="G11" s="14">
        <v>0.37335590425755999</v>
      </c>
      <c r="H11" s="14">
        <v>0.29542373821634998</v>
      </c>
      <c r="I11" s="14">
        <v>0.30802421606095598</v>
      </c>
      <c r="J11" s="14">
        <v>0.291474104062039</v>
      </c>
      <c r="K11" s="14">
        <v>0.24237405303169199</v>
      </c>
      <c r="L11" s="14">
        <v>0.21999552719322699</v>
      </c>
      <c r="M11" s="14"/>
      <c r="N11" s="14">
        <v>0.26286553052503803</v>
      </c>
      <c r="O11" s="14">
        <v>0.299724210321833</v>
      </c>
      <c r="P11" s="14">
        <v>0.28624913625235099</v>
      </c>
      <c r="Q11" s="14">
        <v>0.29013576272486902</v>
      </c>
      <c r="R11" s="14"/>
      <c r="S11" s="14">
        <v>0.28302357245420401</v>
      </c>
      <c r="T11" s="14">
        <v>0.23717710251669699</v>
      </c>
      <c r="U11" s="14">
        <v>0.26582573944207699</v>
      </c>
      <c r="V11" s="14">
        <v>0.32714926730312599</v>
      </c>
      <c r="W11" s="14">
        <v>0.25215471400321599</v>
      </c>
      <c r="X11" s="14">
        <v>0.259184762168859</v>
      </c>
      <c r="Y11" s="14">
        <v>0.31056440885810099</v>
      </c>
      <c r="Z11" s="14">
        <v>0.32851119765883402</v>
      </c>
      <c r="AA11" s="14">
        <v>0.30229717834721498</v>
      </c>
      <c r="AB11" s="14">
        <v>0.32534470842858099</v>
      </c>
      <c r="AC11" s="14">
        <v>0.25448180036801499</v>
      </c>
      <c r="AD11" s="14">
        <v>0.30229502326992203</v>
      </c>
      <c r="AE11" s="14"/>
      <c r="AF11" s="14">
        <v>0.22663816847264101</v>
      </c>
      <c r="AG11" s="14">
        <v>0.329370058349225</v>
      </c>
      <c r="AH11" s="14">
        <v>0.26400148369223198</v>
      </c>
      <c r="AI11" s="14">
        <v>0.30257878123555598</v>
      </c>
      <c r="AJ11" s="14"/>
      <c r="AK11" s="14">
        <v>0.23390824117177</v>
      </c>
      <c r="AL11" s="14">
        <v>0.30941526363974597</v>
      </c>
      <c r="AM11" s="14">
        <v>0.21339434871292901</v>
      </c>
      <c r="AN11" s="14">
        <v>0.29072721841126697</v>
      </c>
      <c r="AO11" s="14"/>
      <c r="AP11" s="14">
        <v>0.25623120334393201</v>
      </c>
      <c r="AQ11" s="14">
        <v>0.31320468079593999</v>
      </c>
      <c r="AR11" s="14">
        <v>0.20471936582209899</v>
      </c>
      <c r="AS11" s="14"/>
      <c r="AT11" s="14">
        <v>0.27519582888882899</v>
      </c>
      <c r="AU11" s="14">
        <v>0.28938826461775902</v>
      </c>
      <c r="AV11" s="14"/>
      <c r="AW11" s="14">
        <v>0.28397788222470899</v>
      </c>
      <c r="AX11" s="14">
        <v>0.298536194234296</v>
      </c>
      <c r="AY11" s="14"/>
      <c r="AZ11" s="14">
        <v>0.23697243910186699</v>
      </c>
      <c r="BA11" s="14">
        <v>0.32466385283279797</v>
      </c>
    </row>
    <row r="12" spans="2:53" ht="29" x14ac:dyDescent="0.35">
      <c r="B12" s="15" t="s">
        <v>213</v>
      </c>
      <c r="C12" s="14">
        <v>0.28084318643158901</v>
      </c>
      <c r="D12" s="14">
        <v>0.27433786141751598</v>
      </c>
      <c r="E12" s="14">
        <v>0.288308350110278</v>
      </c>
      <c r="F12" s="14"/>
      <c r="G12" s="14">
        <v>0.19490217648561101</v>
      </c>
      <c r="H12" s="14">
        <v>0.228019002105113</v>
      </c>
      <c r="I12" s="14">
        <v>0.25418757692652599</v>
      </c>
      <c r="J12" s="14">
        <v>0.32347673508535701</v>
      </c>
      <c r="K12" s="14">
        <v>0.34749117413082797</v>
      </c>
      <c r="L12" s="14">
        <v>0.32298071873594703</v>
      </c>
      <c r="M12" s="14"/>
      <c r="N12" s="14">
        <v>0.299790019289573</v>
      </c>
      <c r="O12" s="14">
        <v>0.29386292680936099</v>
      </c>
      <c r="P12" s="14">
        <v>0.27064609074649798</v>
      </c>
      <c r="Q12" s="14">
        <v>0.25724335717070701</v>
      </c>
      <c r="R12" s="14"/>
      <c r="S12" s="14">
        <v>0.250974899742885</v>
      </c>
      <c r="T12" s="14">
        <v>0.290778089737941</v>
      </c>
      <c r="U12" s="14">
        <v>0.29895129531217302</v>
      </c>
      <c r="V12" s="14">
        <v>0.28455676219178699</v>
      </c>
      <c r="W12" s="14">
        <v>0.24822272962368799</v>
      </c>
      <c r="X12" s="14">
        <v>0.310074456551863</v>
      </c>
      <c r="Y12" s="14">
        <v>0.24297981514717201</v>
      </c>
      <c r="Z12" s="14">
        <v>0.330187597660837</v>
      </c>
      <c r="AA12" s="14">
        <v>0.29241748103923898</v>
      </c>
      <c r="AB12" s="14">
        <v>0.26400827516824099</v>
      </c>
      <c r="AC12" s="14">
        <v>0.30820293689195299</v>
      </c>
      <c r="AD12" s="14">
        <v>0.30457470869598102</v>
      </c>
      <c r="AE12" s="14"/>
      <c r="AF12" s="14">
        <v>0.31816777130735002</v>
      </c>
      <c r="AG12" s="14">
        <v>0.28477835317632799</v>
      </c>
      <c r="AH12" s="14">
        <v>0.25762468640784703</v>
      </c>
      <c r="AI12" s="14">
        <v>0.27067901800454103</v>
      </c>
      <c r="AJ12" s="14"/>
      <c r="AK12" s="14">
        <v>0.30735299155166101</v>
      </c>
      <c r="AL12" s="14">
        <v>0.26591742171610899</v>
      </c>
      <c r="AM12" s="14">
        <v>0.33246205735429302</v>
      </c>
      <c r="AN12" s="14">
        <v>0.30857617762462403</v>
      </c>
      <c r="AO12" s="14"/>
      <c r="AP12" s="14">
        <v>0.28618285661971998</v>
      </c>
      <c r="AQ12" s="14">
        <v>0.26579999497675</v>
      </c>
      <c r="AR12" s="14">
        <v>0.34760599938275</v>
      </c>
      <c r="AS12" s="14"/>
      <c r="AT12" s="14">
        <v>0.25677606442446899</v>
      </c>
      <c r="AU12" s="14">
        <v>0.29543520435972698</v>
      </c>
      <c r="AV12" s="14"/>
      <c r="AW12" s="14">
        <v>0.28896579216556401</v>
      </c>
      <c r="AX12" s="14">
        <v>0.27428856340618502</v>
      </c>
      <c r="AY12" s="14"/>
      <c r="AZ12" s="14">
        <v>0.27572349627692699</v>
      </c>
      <c r="BA12" s="14">
        <v>0.285181069038968</v>
      </c>
    </row>
    <row r="13" spans="2:53" ht="43.5" x14ac:dyDescent="0.35">
      <c r="B13" s="15" t="s">
        <v>214</v>
      </c>
      <c r="C13" s="14">
        <v>0.26415545432850301</v>
      </c>
      <c r="D13" s="14">
        <v>0.27299817994012199</v>
      </c>
      <c r="E13" s="14">
        <v>0.25655712707667699</v>
      </c>
      <c r="F13" s="14"/>
      <c r="G13" s="14">
        <v>0.228483414617214</v>
      </c>
      <c r="H13" s="14">
        <v>0.20107624853752301</v>
      </c>
      <c r="I13" s="14">
        <v>0.30904112642127202</v>
      </c>
      <c r="J13" s="14">
        <v>0.27583716515628898</v>
      </c>
      <c r="K13" s="14">
        <v>0.24379258066566201</v>
      </c>
      <c r="L13" s="14">
        <v>0.30704058738962098</v>
      </c>
      <c r="M13" s="14"/>
      <c r="N13" s="14">
        <v>0.23520764073940501</v>
      </c>
      <c r="O13" s="14">
        <v>0.25966343483432403</v>
      </c>
      <c r="P13" s="14">
        <v>0.269654736146898</v>
      </c>
      <c r="Q13" s="14">
        <v>0.29832068665443401</v>
      </c>
      <c r="R13" s="14"/>
      <c r="S13" s="14">
        <v>0.21309400509127799</v>
      </c>
      <c r="T13" s="14">
        <v>0.24719613037252</v>
      </c>
      <c r="U13" s="14">
        <v>0.23251326525761101</v>
      </c>
      <c r="V13" s="14">
        <v>0.27602945994898198</v>
      </c>
      <c r="W13" s="14">
        <v>0.33343975676930099</v>
      </c>
      <c r="X13" s="14">
        <v>0.27789143399676203</v>
      </c>
      <c r="Y13" s="14">
        <v>0.304830495626841</v>
      </c>
      <c r="Z13" s="14">
        <v>0.17094566060189101</v>
      </c>
      <c r="AA13" s="14">
        <v>0.30123020098876202</v>
      </c>
      <c r="AB13" s="14">
        <v>0.22530677349275299</v>
      </c>
      <c r="AC13" s="14">
        <v>0.35529842185416199</v>
      </c>
      <c r="AD13" s="14">
        <v>0.26507305740692999</v>
      </c>
      <c r="AE13" s="14"/>
      <c r="AF13" s="14">
        <v>0.30569250146233301</v>
      </c>
      <c r="AG13" s="14">
        <v>0.215864220963358</v>
      </c>
      <c r="AH13" s="14">
        <v>0.269723738035479</v>
      </c>
      <c r="AI13" s="14">
        <v>0.28148936682584103</v>
      </c>
      <c r="AJ13" s="14"/>
      <c r="AK13" s="14">
        <v>0.28664546341706598</v>
      </c>
      <c r="AL13" s="14">
        <v>0.243316505674394</v>
      </c>
      <c r="AM13" s="14">
        <v>0.29697178737364899</v>
      </c>
      <c r="AN13" s="14">
        <v>0.21993116556087</v>
      </c>
      <c r="AO13" s="14"/>
      <c r="AP13" s="14">
        <v>0.25633525048915801</v>
      </c>
      <c r="AQ13" s="14">
        <v>0.228616014929128</v>
      </c>
      <c r="AR13" s="14">
        <v>0.34406115570302198</v>
      </c>
      <c r="AS13" s="14"/>
      <c r="AT13" s="14">
        <v>0.24841054075258201</v>
      </c>
      <c r="AU13" s="14">
        <v>0.27561421341841602</v>
      </c>
      <c r="AV13" s="14"/>
      <c r="AW13" s="14">
        <v>0.27226491139907</v>
      </c>
      <c r="AX13" s="14">
        <v>0.19708422470128201</v>
      </c>
      <c r="AY13" s="14"/>
      <c r="AZ13" s="14">
        <v>0.24959182038783101</v>
      </c>
      <c r="BA13" s="14">
        <v>0.27649513357919803</v>
      </c>
    </row>
    <row r="14" spans="2:53" ht="43.5" x14ac:dyDescent="0.35">
      <c r="B14" s="15" t="s">
        <v>215</v>
      </c>
      <c r="C14" s="14">
        <v>0.24764789657264999</v>
      </c>
      <c r="D14" s="14">
        <v>0.28123109957984099</v>
      </c>
      <c r="E14" s="14">
        <v>0.215808805783095</v>
      </c>
      <c r="F14" s="14"/>
      <c r="G14" s="14">
        <v>0.14316284729523701</v>
      </c>
      <c r="H14" s="14">
        <v>0.237437605870087</v>
      </c>
      <c r="I14" s="14">
        <v>0.21100430876594101</v>
      </c>
      <c r="J14" s="14">
        <v>0.253933024123074</v>
      </c>
      <c r="K14" s="14">
        <v>0.27506631854827301</v>
      </c>
      <c r="L14" s="14">
        <v>0.33147954784339501</v>
      </c>
      <c r="M14" s="14"/>
      <c r="N14" s="14">
        <v>0.27225997717464401</v>
      </c>
      <c r="O14" s="14">
        <v>0.26686607437766702</v>
      </c>
      <c r="P14" s="14">
        <v>0.23199308033819699</v>
      </c>
      <c r="Q14" s="14">
        <v>0.21375688286823399</v>
      </c>
      <c r="R14" s="14"/>
      <c r="S14" s="14">
        <v>0.225529151540559</v>
      </c>
      <c r="T14" s="14">
        <v>0.26335008413670902</v>
      </c>
      <c r="U14" s="14">
        <v>0.30632287821436399</v>
      </c>
      <c r="V14" s="14">
        <v>0.28903659258693798</v>
      </c>
      <c r="W14" s="14">
        <v>0.19148814669803199</v>
      </c>
      <c r="X14" s="14">
        <v>0.21436941654675401</v>
      </c>
      <c r="Y14" s="14">
        <v>0.25634291603280601</v>
      </c>
      <c r="Z14" s="14">
        <v>0.24036061693880401</v>
      </c>
      <c r="AA14" s="14">
        <v>0.23702247811389299</v>
      </c>
      <c r="AB14" s="14">
        <v>0.25761739405504502</v>
      </c>
      <c r="AC14" s="14">
        <v>0.22720002468567499</v>
      </c>
      <c r="AD14" s="14">
        <v>0.26316231963386699</v>
      </c>
      <c r="AE14" s="14"/>
      <c r="AF14" s="14">
        <v>0.29826135659505998</v>
      </c>
      <c r="AG14" s="14">
        <v>0.253319689531665</v>
      </c>
      <c r="AH14" s="14">
        <v>0.26331087926513302</v>
      </c>
      <c r="AI14" s="14">
        <v>0.192665672712658</v>
      </c>
      <c r="AJ14" s="14"/>
      <c r="AK14" s="14">
        <v>0.315209895040166</v>
      </c>
      <c r="AL14" s="14">
        <v>0.24077222309258201</v>
      </c>
      <c r="AM14" s="14">
        <v>0.25601933070997002</v>
      </c>
      <c r="AN14" s="14">
        <v>0.25408874899193301</v>
      </c>
      <c r="AO14" s="14"/>
      <c r="AP14" s="14">
        <v>0.32114446100843702</v>
      </c>
      <c r="AQ14" s="14">
        <v>0.26819621440853297</v>
      </c>
      <c r="AR14" s="14">
        <v>0.24292114117354699</v>
      </c>
      <c r="AS14" s="14"/>
      <c r="AT14" s="14">
        <v>0.25521476123940301</v>
      </c>
      <c r="AU14" s="14">
        <v>0.24450967326746101</v>
      </c>
      <c r="AV14" s="14"/>
      <c r="AW14" s="14">
        <v>0.25456478361885199</v>
      </c>
      <c r="AX14" s="14">
        <v>0.24115173894379199</v>
      </c>
      <c r="AY14" s="14"/>
      <c r="AZ14" s="14">
        <v>0.198868386917259</v>
      </c>
      <c r="BA14" s="14">
        <v>0.28897848106864699</v>
      </c>
    </row>
    <row r="15" spans="2:53" ht="43.5" x14ac:dyDescent="0.35">
      <c r="B15" s="15" t="s">
        <v>216</v>
      </c>
      <c r="C15" s="14">
        <v>0.17321887689930901</v>
      </c>
      <c r="D15" s="14">
        <v>0.16597769896448</v>
      </c>
      <c r="E15" s="14">
        <v>0.18097834691732501</v>
      </c>
      <c r="F15" s="14"/>
      <c r="G15" s="14">
        <v>0.17486426667886501</v>
      </c>
      <c r="H15" s="14">
        <v>0.143988362093081</v>
      </c>
      <c r="I15" s="14">
        <v>0.137172226811863</v>
      </c>
      <c r="J15" s="14">
        <v>0.180940109385125</v>
      </c>
      <c r="K15" s="14">
        <v>0.20902664676650801</v>
      </c>
      <c r="L15" s="14">
        <v>0.194820573525329</v>
      </c>
      <c r="M15" s="14"/>
      <c r="N15" s="14">
        <v>0.186310305439015</v>
      </c>
      <c r="O15" s="14">
        <v>0.181035225744621</v>
      </c>
      <c r="P15" s="14">
        <v>0.16538493895065201</v>
      </c>
      <c r="Q15" s="14">
        <v>0.15914681158636099</v>
      </c>
      <c r="R15" s="14"/>
      <c r="S15" s="14">
        <v>0.165558931337595</v>
      </c>
      <c r="T15" s="14">
        <v>0.20487764697316299</v>
      </c>
      <c r="U15" s="14">
        <v>0.167627936229677</v>
      </c>
      <c r="V15" s="14">
        <v>0.16132244798724599</v>
      </c>
      <c r="W15" s="14">
        <v>0.118242762936456</v>
      </c>
      <c r="X15" s="14">
        <v>0.20768275952311399</v>
      </c>
      <c r="Y15" s="14">
        <v>0.18489914044617201</v>
      </c>
      <c r="Z15" s="14">
        <v>0.19638438584444001</v>
      </c>
      <c r="AA15" s="14">
        <v>0.20679303995096099</v>
      </c>
      <c r="AB15" s="14">
        <v>0.14365496906304201</v>
      </c>
      <c r="AC15" s="14">
        <v>0.10399448353551199</v>
      </c>
      <c r="AD15" s="14">
        <v>0.16747792546603801</v>
      </c>
      <c r="AE15" s="14"/>
      <c r="AF15" s="14">
        <v>0.206400952786434</v>
      </c>
      <c r="AG15" s="14">
        <v>0.13291168411218901</v>
      </c>
      <c r="AH15" s="14">
        <v>0.18925880529168901</v>
      </c>
      <c r="AI15" s="14">
        <v>0.15988019981658999</v>
      </c>
      <c r="AJ15" s="14"/>
      <c r="AK15" s="14">
        <v>0.19125550310353501</v>
      </c>
      <c r="AL15" s="14">
        <v>0.14514689304058701</v>
      </c>
      <c r="AM15" s="14">
        <v>0.209325906654449</v>
      </c>
      <c r="AN15" s="14">
        <v>0.18161181506583601</v>
      </c>
      <c r="AO15" s="14"/>
      <c r="AP15" s="14">
        <v>0.206926938497806</v>
      </c>
      <c r="AQ15" s="14">
        <v>0.12738905429217701</v>
      </c>
      <c r="AR15" s="14">
        <v>0.198927954655884</v>
      </c>
      <c r="AS15" s="14"/>
      <c r="AT15" s="14">
        <v>0.195737359587978</v>
      </c>
      <c r="AU15" s="14">
        <v>0.16254348634830501</v>
      </c>
      <c r="AV15" s="14"/>
      <c r="AW15" s="14">
        <v>0.17549719585760201</v>
      </c>
      <c r="AX15" s="14">
        <v>0.14540433139356301</v>
      </c>
      <c r="AY15" s="14"/>
      <c r="AZ15" s="14">
        <v>0.15512623451037799</v>
      </c>
      <c r="BA15" s="14">
        <v>0.18854866373592</v>
      </c>
    </row>
    <row r="16" spans="2:53" ht="58" x14ac:dyDescent="0.35">
      <c r="B16" s="15" t="s">
        <v>217</v>
      </c>
      <c r="C16" s="14">
        <v>0.16742375686163199</v>
      </c>
      <c r="D16" s="14">
        <v>0.15314996755993701</v>
      </c>
      <c r="E16" s="14">
        <v>0.18005837746032799</v>
      </c>
      <c r="F16" s="14"/>
      <c r="G16" s="14">
        <v>0.10888594230615201</v>
      </c>
      <c r="H16" s="14">
        <v>0.124495572718079</v>
      </c>
      <c r="I16" s="14">
        <v>0.129619092899809</v>
      </c>
      <c r="J16" s="14">
        <v>0.16138226281875101</v>
      </c>
      <c r="K16" s="14">
        <v>0.211306202734445</v>
      </c>
      <c r="L16" s="14">
        <v>0.24730150494785899</v>
      </c>
      <c r="M16" s="14"/>
      <c r="N16" s="14">
        <v>0.179054431094269</v>
      </c>
      <c r="O16" s="14">
        <v>0.17338432307631599</v>
      </c>
      <c r="P16" s="14">
        <v>0.15316610039141901</v>
      </c>
      <c r="Q16" s="14">
        <v>0.16042493278572201</v>
      </c>
      <c r="R16" s="14"/>
      <c r="S16" s="14">
        <v>0.20482333341248599</v>
      </c>
      <c r="T16" s="14">
        <v>0.16120086335747499</v>
      </c>
      <c r="U16" s="14">
        <v>0.12113823844596899</v>
      </c>
      <c r="V16" s="14">
        <v>0.166647047552934</v>
      </c>
      <c r="W16" s="14">
        <v>0.159065867906338</v>
      </c>
      <c r="X16" s="14">
        <v>0.157296931978919</v>
      </c>
      <c r="Y16" s="14">
        <v>0.147316910446672</v>
      </c>
      <c r="Z16" s="14">
        <v>0.129269626286246</v>
      </c>
      <c r="AA16" s="14">
        <v>0.20025976895328401</v>
      </c>
      <c r="AB16" s="14">
        <v>0.179063874453572</v>
      </c>
      <c r="AC16" s="14">
        <v>0.18873056483723499</v>
      </c>
      <c r="AD16" s="14">
        <v>0.10839254693087599</v>
      </c>
      <c r="AE16" s="14"/>
      <c r="AF16" s="14">
        <v>0.16701405986686299</v>
      </c>
      <c r="AG16" s="14">
        <v>0.183801828203083</v>
      </c>
      <c r="AH16" s="14">
        <v>0.21723936216511999</v>
      </c>
      <c r="AI16" s="14">
        <v>0.12656254609420001</v>
      </c>
      <c r="AJ16" s="14"/>
      <c r="AK16" s="14">
        <v>0.19799205348429899</v>
      </c>
      <c r="AL16" s="14">
        <v>0.17397501664343501</v>
      </c>
      <c r="AM16" s="14">
        <v>0.13017783623784401</v>
      </c>
      <c r="AN16" s="14">
        <v>0.20851070294649099</v>
      </c>
      <c r="AO16" s="14"/>
      <c r="AP16" s="14">
        <v>0.16849223361972099</v>
      </c>
      <c r="AQ16" s="14">
        <v>0.17665223292038301</v>
      </c>
      <c r="AR16" s="14">
        <v>0.14025643639890001</v>
      </c>
      <c r="AS16" s="14"/>
      <c r="AT16" s="14">
        <v>0.17877211534761001</v>
      </c>
      <c r="AU16" s="14">
        <v>0.16378334829751301</v>
      </c>
      <c r="AV16" s="14"/>
      <c r="AW16" s="14">
        <v>0.15499735001057399</v>
      </c>
      <c r="AX16" s="14">
        <v>0.19790640679065799</v>
      </c>
      <c r="AY16" s="14"/>
      <c r="AZ16" s="14">
        <v>0.131207724495605</v>
      </c>
      <c r="BA16" s="14">
        <v>0.19810938278096599</v>
      </c>
    </row>
    <row r="17" spans="2:53" ht="29" x14ac:dyDescent="0.35">
      <c r="B17" s="15" t="s">
        <v>218</v>
      </c>
      <c r="C17" s="14">
        <v>0.15146497549066901</v>
      </c>
      <c r="D17" s="14">
        <v>0.130634092135718</v>
      </c>
      <c r="E17" s="14">
        <v>0.17142010877679401</v>
      </c>
      <c r="F17" s="14"/>
      <c r="G17" s="14">
        <v>0.147886336743037</v>
      </c>
      <c r="H17" s="14">
        <v>0.141915762412052</v>
      </c>
      <c r="I17" s="14">
        <v>0.14992179862646801</v>
      </c>
      <c r="J17" s="14">
        <v>0.15749509593783401</v>
      </c>
      <c r="K17" s="14">
        <v>0.17967673583065799</v>
      </c>
      <c r="L17" s="14">
        <v>0.13893864558544999</v>
      </c>
      <c r="M17" s="14"/>
      <c r="N17" s="14">
        <v>0.11780103741773799</v>
      </c>
      <c r="O17" s="14">
        <v>0.14532438123220101</v>
      </c>
      <c r="P17" s="14">
        <v>0.16089704050558301</v>
      </c>
      <c r="Q17" s="14">
        <v>0.181465361921191</v>
      </c>
      <c r="R17" s="14"/>
      <c r="S17" s="14">
        <v>0.13440359384933401</v>
      </c>
      <c r="T17" s="14">
        <v>0.182874483826651</v>
      </c>
      <c r="U17" s="14">
        <v>0.17834978839297</v>
      </c>
      <c r="V17" s="14">
        <v>0.105730662670178</v>
      </c>
      <c r="W17" s="14">
        <v>0.23714815762097399</v>
      </c>
      <c r="X17" s="14">
        <v>0.18160449897705599</v>
      </c>
      <c r="Y17" s="14">
        <v>0.11520081533260799</v>
      </c>
      <c r="Z17" s="14">
        <v>0.102598261477911</v>
      </c>
      <c r="AA17" s="14">
        <v>0.11139392324523199</v>
      </c>
      <c r="AB17" s="14">
        <v>9.6994954962469501E-2</v>
      </c>
      <c r="AC17" s="14">
        <v>0.158457334461998</v>
      </c>
      <c r="AD17" s="14">
        <v>0.33120111298099097</v>
      </c>
      <c r="AE17" s="14"/>
      <c r="AF17" s="14">
        <v>0.14010747921007899</v>
      </c>
      <c r="AG17" s="14">
        <v>0.13767575036205801</v>
      </c>
      <c r="AH17" s="14">
        <v>0.10144935784779199</v>
      </c>
      <c r="AI17" s="14">
        <v>0.201757243362094</v>
      </c>
      <c r="AJ17" s="14"/>
      <c r="AK17" s="14">
        <v>0.141933258254891</v>
      </c>
      <c r="AL17" s="14">
        <v>0.135017069012972</v>
      </c>
      <c r="AM17" s="14">
        <v>0.15133164318508499</v>
      </c>
      <c r="AN17" s="14">
        <v>0.131788183830438</v>
      </c>
      <c r="AO17" s="14"/>
      <c r="AP17" s="14">
        <v>0.14330838778791599</v>
      </c>
      <c r="AQ17" s="14">
        <v>0.12082620588908401</v>
      </c>
      <c r="AR17" s="14">
        <v>0.16524161064176299</v>
      </c>
      <c r="AS17" s="14"/>
      <c r="AT17" s="14">
        <v>0.13253390084390601</v>
      </c>
      <c r="AU17" s="14">
        <v>0.16147287065063501</v>
      </c>
      <c r="AV17" s="14"/>
      <c r="AW17" s="14">
        <v>0.14949249811085399</v>
      </c>
      <c r="AX17" s="14">
        <v>0.18094062527988899</v>
      </c>
      <c r="AY17" s="14"/>
      <c r="AZ17" s="14">
        <v>0.118588758312879</v>
      </c>
      <c r="BA17" s="14">
        <v>0.17932079613287599</v>
      </c>
    </row>
    <row r="18" spans="2:53" ht="29" x14ac:dyDescent="0.35">
      <c r="B18" s="15" t="s">
        <v>219</v>
      </c>
      <c r="C18" s="14">
        <v>0.12694062304277301</v>
      </c>
      <c r="D18" s="14">
        <v>0.10129618031771299</v>
      </c>
      <c r="E18" s="14">
        <v>0.150527315346944</v>
      </c>
      <c r="F18" s="14"/>
      <c r="G18" s="14">
        <v>0.20607676514619699</v>
      </c>
      <c r="H18" s="14">
        <v>0.14024941844160599</v>
      </c>
      <c r="I18" s="14">
        <v>0.145260064875565</v>
      </c>
      <c r="J18" s="14">
        <v>0.12334191970829</v>
      </c>
      <c r="K18" s="14">
        <v>8.0019485388825903E-2</v>
      </c>
      <c r="L18" s="14">
        <v>8.3276784259402895E-2</v>
      </c>
      <c r="M18" s="14"/>
      <c r="N18" s="14">
        <v>0.11438982186219</v>
      </c>
      <c r="O18" s="14">
        <v>0.125810055495236</v>
      </c>
      <c r="P18" s="14">
        <v>9.5977261291765606E-2</v>
      </c>
      <c r="Q18" s="14">
        <v>0.16601681322480299</v>
      </c>
      <c r="R18" s="14"/>
      <c r="S18" s="14">
        <v>0.13934289101897901</v>
      </c>
      <c r="T18" s="14">
        <v>0.10486592605313</v>
      </c>
      <c r="U18" s="14">
        <v>9.39528296739848E-2</v>
      </c>
      <c r="V18" s="14">
        <v>0.173612713663229</v>
      </c>
      <c r="W18" s="14">
        <v>0.12090377648154201</v>
      </c>
      <c r="X18" s="14">
        <v>0.104142505793891</v>
      </c>
      <c r="Y18" s="14">
        <v>0.11324877696154501</v>
      </c>
      <c r="Z18" s="14">
        <v>0.19308340382755601</v>
      </c>
      <c r="AA18" s="14">
        <v>0.15829445978567999</v>
      </c>
      <c r="AB18" s="14">
        <v>0.12386232174041301</v>
      </c>
      <c r="AC18" s="14">
        <v>0.112831154114237</v>
      </c>
      <c r="AD18" s="14">
        <v>6.1455395579375099E-2</v>
      </c>
      <c r="AE18" s="14"/>
      <c r="AF18" s="14">
        <v>9.4489772875589406E-2</v>
      </c>
      <c r="AG18" s="14">
        <v>0.13125437093592099</v>
      </c>
      <c r="AH18" s="14">
        <v>0.15256556632021401</v>
      </c>
      <c r="AI18" s="14">
        <v>0.12581562768756199</v>
      </c>
      <c r="AJ18" s="14"/>
      <c r="AK18" s="14">
        <v>7.8708112163509494E-2</v>
      </c>
      <c r="AL18" s="14">
        <v>0.128816927649333</v>
      </c>
      <c r="AM18" s="14">
        <v>0.1019101941503</v>
      </c>
      <c r="AN18" s="14">
        <v>0.15919281932780299</v>
      </c>
      <c r="AO18" s="14"/>
      <c r="AP18" s="14">
        <v>9.7963586272163797E-2</v>
      </c>
      <c r="AQ18" s="14">
        <v>0.11097756004515399</v>
      </c>
      <c r="AR18" s="14">
        <v>9.6625477856296896E-2</v>
      </c>
      <c r="AS18" s="14"/>
      <c r="AT18" s="14">
        <v>0.13114175329354599</v>
      </c>
      <c r="AU18" s="14">
        <v>0.125336945618576</v>
      </c>
      <c r="AV18" s="14"/>
      <c r="AW18" s="14">
        <v>0.12956779268000901</v>
      </c>
      <c r="AX18" s="14">
        <v>0.111862772170415</v>
      </c>
      <c r="AY18" s="14"/>
      <c r="AZ18" s="14">
        <v>9.9336402445312597E-2</v>
      </c>
      <c r="BA18" s="14">
        <v>0.15032951276121301</v>
      </c>
    </row>
    <row r="19" spans="2:53" ht="43.5" x14ac:dyDescent="0.35">
      <c r="B19" s="15" t="s">
        <v>220</v>
      </c>
      <c r="C19" s="14">
        <v>8.8486959874300095E-2</v>
      </c>
      <c r="D19" s="14">
        <v>0.110298013286329</v>
      </c>
      <c r="E19" s="14">
        <v>6.7523104534619502E-2</v>
      </c>
      <c r="F19" s="14"/>
      <c r="G19" s="14">
        <v>4.3881915495482197E-2</v>
      </c>
      <c r="H19" s="14">
        <v>0.10347602735201</v>
      </c>
      <c r="I19" s="14">
        <v>9.61858224801279E-2</v>
      </c>
      <c r="J19" s="14">
        <v>9.7297771124278301E-2</v>
      </c>
      <c r="K19" s="14">
        <v>0.10137639057693</v>
      </c>
      <c r="L19" s="14">
        <v>8.3741688964661706E-2</v>
      </c>
      <c r="M19" s="14"/>
      <c r="N19" s="14">
        <v>8.8480709129649796E-2</v>
      </c>
      <c r="O19" s="14">
        <v>8.1133351772429196E-2</v>
      </c>
      <c r="P19" s="14">
        <v>9.91866304232525E-2</v>
      </c>
      <c r="Q19" s="14">
        <v>8.4696034132966294E-2</v>
      </c>
      <c r="R19" s="14"/>
      <c r="S19" s="14">
        <v>0.101877880484014</v>
      </c>
      <c r="T19" s="14">
        <v>8.2954708528243395E-2</v>
      </c>
      <c r="U19" s="14">
        <v>4.56787978988255E-2</v>
      </c>
      <c r="V19" s="14">
        <v>0.14074768775820301</v>
      </c>
      <c r="W19" s="14">
        <v>0.12875906016279501</v>
      </c>
      <c r="X19" s="14">
        <v>5.0768309165812597E-2</v>
      </c>
      <c r="Y19" s="14">
        <v>8.9826264161719405E-2</v>
      </c>
      <c r="Z19" s="14">
        <v>5.8651888084875099E-2</v>
      </c>
      <c r="AA19" s="14">
        <v>7.5374450318057604E-2</v>
      </c>
      <c r="AB19" s="14">
        <v>9.4213220039543702E-2</v>
      </c>
      <c r="AC19" s="14">
        <v>0.13226354386011799</v>
      </c>
      <c r="AD19" s="14">
        <v>1.9480158814972299E-2</v>
      </c>
      <c r="AE19" s="14"/>
      <c r="AF19" s="14">
        <v>0.101022351523891</v>
      </c>
      <c r="AG19" s="14">
        <v>8.9344701223273704E-2</v>
      </c>
      <c r="AH19" s="14">
        <v>6.1506519740961801E-2</v>
      </c>
      <c r="AI19" s="14">
        <v>7.7419865911994595E-2</v>
      </c>
      <c r="AJ19" s="14"/>
      <c r="AK19" s="14">
        <v>0.11237876178341499</v>
      </c>
      <c r="AL19" s="14">
        <v>9.4100393580579506E-2</v>
      </c>
      <c r="AM19" s="14">
        <v>7.6077382101212399E-2</v>
      </c>
      <c r="AN19" s="14">
        <v>5.9901896483287698E-2</v>
      </c>
      <c r="AO19" s="14"/>
      <c r="AP19" s="14">
        <v>0.11511519527149799</v>
      </c>
      <c r="AQ19" s="14">
        <v>9.5705656566082098E-2</v>
      </c>
      <c r="AR19" s="14">
        <v>8.9917227818401599E-2</v>
      </c>
      <c r="AS19" s="14"/>
      <c r="AT19" s="14">
        <v>9.7828031380751704E-2</v>
      </c>
      <c r="AU19" s="14">
        <v>8.4227661199560697E-2</v>
      </c>
      <c r="AV19" s="14"/>
      <c r="AW19" s="14">
        <v>8.88838494474503E-2</v>
      </c>
      <c r="AX19" s="14">
        <v>9.3645781349430302E-2</v>
      </c>
      <c r="AY19" s="14"/>
      <c r="AZ19" s="14">
        <v>6.5950108924005102E-2</v>
      </c>
      <c r="BA19" s="14">
        <v>0.107582297835983</v>
      </c>
    </row>
    <row r="20" spans="2:53" ht="29" x14ac:dyDescent="0.35">
      <c r="B20" s="15" t="s">
        <v>221</v>
      </c>
      <c r="C20" s="14">
        <v>7.9721694867340806E-2</v>
      </c>
      <c r="D20" s="14">
        <v>8.3979785096752094E-2</v>
      </c>
      <c r="E20" s="14">
        <v>7.58754497570895E-2</v>
      </c>
      <c r="F20" s="14"/>
      <c r="G20" s="14">
        <v>0.160259357599046</v>
      </c>
      <c r="H20" s="14">
        <v>0.123998563925153</v>
      </c>
      <c r="I20" s="14">
        <v>8.9629811649098098E-2</v>
      </c>
      <c r="J20" s="14">
        <v>6.2377150651834502E-2</v>
      </c>
      <c r="K20" s="14">
        <v>3.1320082597914502E-2</v>
      </c>
      <c r="L20" s="14">
        <v>2.8880016952820501E-2</v>
      </c>
      <c r="M20" s="14"/>
      <c r="N20" s="14">
        <v>9.9404005893259401E-2</v>
      </c>
      <c r="O20" s="14">
        <v>6.4107079772010703E-2</v>
      </c>
      <c r="P20" s="14">
        <v>9.0989307922004894E-2</v>
      </c>
      <c r="Q20" s="14">
        <v>6.6215354286138506E-2</v>
      </c>
      <c r="R20" s="14"/>
      <c r="S20" s="14">
        <v>0.12635642428893201</v>
      </c>
      <c r="T20" s="14">
        <v>7.4795720290203593E-2</v>
      </c>
      <c r="U20" s="14">
        <v>9.7283697029956595E-2</v>
      </c>
      <c r="V20" s="14">
        <v>5.86783525780624E-2</v>
      </c>
      <c r="W20" s="14">
        <v>0.125222773290974</v>
      </c>
      <c r="X20" s="14">
        <v>5.4826019427633203E-2</v>
      </c>
      <c r="Y20" s="14">
        <v>6.9841233928561397E-2</v>
      </c>
      <c r="Z20" s="14">
        <v>4.4684445037484997E-2</v>
      </c>
      <c r="AA20" s="14">
        <v>6.6173108133196198E-2</v>
      </c>
      <c r="AB20" s="14">
        <v>7.2070101748739901E-2</v>
      </c>
      <c r="AC20" s="14">
        <v>2.7180164204806099E-2</v>
      </c>
      <c r="AD20" s="14">
        <v>0.101198456475164</v>
      </c>
      <c r="AE20" s="14"/>
      <c r="AF20" s="14">
        <v>7.1730510637233E-2</v>
      </c>
      <c r="AG20" s="14">
        <v>9.1069583950300195E-2</v>
      </c>
      <c r="AH20" s="14">
        <v>7.7607429185769003E-2</v>
      </c>
      <c r="AI20" s="14">
        <v>6.1941725284061999E-2</v>
      </c>
      <c r="AJ20" s="14"/>
      <c r="AK20" s="14">
        <v>6.5468096655385499E-2</v>
      </c>
      <c r="AL20" s="14">
        <v>9.5666059220528399E-2</v>
      </c>
      <c r="AM20" s="14">
        <v>9.4009792215547505E-2</v>
      </c>
      <c r="AN20" s="14">
        <v>8.1482935164854706E-2</v>
      </c>
      <c r="AO20" s="14"/>
      <c r="AP20" s="14">
        <v>7.5825825599589503E-2</v>
      </c>
      <c r="AQ20" s="14">
        <v>9.6991979538765205E-2</v>
      </c>
      <c r="AR20" s="14">
        <v>7.3112050447997998E-2</v>
      </c>
      <c r="AS20" s="14"/>
      <c r="AT20" s="14">
        <v>0.101940284387934</v>
      </c>
      <c r="AU20" s="14">
        <v>6.8783761651611305E-2</v>
      </c>
      <c r="AV20" s="14"/>
      <c r="AW20" s="14">
        <v>9.2685262760759002E-2</v>
      </c>
      <c r="AX20" s="14">
        <v>4.7025400055967399E-2</v>
      </c>
      <c r="AY20" s="14"/>
      <c r="AZ20" s="14">
        <v>5.6423399185462998E-2</v>
      </c>
      <c r="BA20" s="14">
        <v>9.9462200360228098E-2</v>
      </c>
    </row>
    <row r="21" spans="2:53" ht="43.5" x14ac:dyDescent="0.35">
      <c r="B21" s="15" t="s">
        <v>222</v>
      </c>
      <c r="C21" s="14">
        <v>5.6977693834096697E-2</v>
      </c>
      <c r="D21" s="14">
        <v>5.0971729563097298E-2</v>
      </c>
      <c r="E21" s="14">
        <v>6.20741751591204E-2</v>
      </c>
      <c r="F21" s="14"/>
      <c r="G21" s="14">
        <v>6.4889482297209894E-2</v>
      </c>
      <c r="H21" s="14">
        <v>0.100716576969271</v>
      </c>
      <c r="I21" s="14">
        <v>6.3056360389472196E-2</v>
      </c>
      <c r="J21" s="14">
        <v>4.5679647980180697E-2</v>
      </c>
      <c r="K21" s="14">
        <v>5.7237569410278299E-2</v>
      </c>
      <c r="L21" s="14">
        <v>2.0121796839409199E-2</v>
      </c>
      <c r="M21" s="14"/>
      <c r="N21" s="14">
        <v>7.0074935860426499E-2</v>
      </c>
      <c r="O21" s="14">
        <v>4.5912930706298503E-2</v>
      </c>
      <c r="P21" s="14">
        <v>6.9926338524500406E-2</v>
      </c>
      <c r="Q21" s="14">
        <v>4.2217439521834703E-2</v>
      </c>
      <c r="R21" s="14"/>
      <c r="S21" s="14">
        <v>6.41893160221432E-2</v>
      </c>
      <c r="T21" s="14">
        <v>6.2903534017667906E-2</v>
      </c>
      <c r="U21" s="14">
        <v>5.7902104363465601E-2</v>
      </c>
      <c r="V21" s="14">
        <v>3.14012851736548E-2</v>
      </c>
      <c r="W21" s="14">
        <v>4.9832669948504597E-2</v>
      </c>
      <c r="X21" s="14">
        <v>7.3568855651075807E-2</v>
      </c>
      <c r="Y21" s="14">
        <v>2.9187422327216099E-2</v>
      </c>
      <c r="Z21" s="14">
        <v>5.7815705593584198E-2</v>
      </c>
      <c r="AA21" s="14">
        <v>6.1411108323499698E-2</v>
      </c>
      <c r="AB21" s="14">
        <v>8.7966978982341196E-2</v>
      </c>
      <c r="AC21" s="14">
        <v>4.7246207900975203E-2</v>
      </c>
      <c r="AD21" s="14">
        <v>1.8742876272827901E-2</v>
      </c>
      <c r="AE21" s="14"/>
      <c r="AF21" s="14">
        <v>5.8073952769744801E-2</v>
      </c>
      <c r="AG21" s="14">
        <v>7.2248509908937206E-2</v>
      </c>
      <c r="AH21" s="14">
        <v>4.5466092399444602E-2</v>
      </c>
      <c r="AI21" s="14">
        <v>5.4672847390246401E-2</v>
      </c>
      <c r="AJ21" s="14"/>
      <c r="AK21" s="14">
        <v>5.5785921909288702E-2</v>
      </c>
      <c r="AL21" s="14">
        <v>7.4811363642624501E-2</v>
      </c>
      <c r="AM21" s="14">
        <v>4.4545266931456898E-2</v>
      </c>
      <c r="AN21" s="14">
        <v>3.9884505772151198E-2</v>
      </c>
      <c r="AO21" s="14"/>
      <c r="AP21" s="14">
        <v>6.0658849471415997E-2</v>
      </c>
      <c r="AQ21" s="14">
        <v>6.8903256988887399E-2</v>
      </c>
      <c r="AR21" s="14">
        <v>5.4472462928591397E-2</v>
      </c>
      <c r="AS21" s="14"/>
      <c r="AT21" s="14">
        <v>7.9898166671699897E-2</v>
      </c>
      <c r="AU21" s="14">
        <v>4.5933132318376597E-2</v>
      </c>
      <c r="AV21" s="14"/>
      <c r="AW21" s="14">
        <v>6.7826606101399706E-2</v>
      </c>
      <c r="AX21" s="14">
        <v>3.4036115868520997E-2</v>
      </c>
      <c r="AY21" s="14"/>
      <c r="AZ21" s="14">
        <v>3.4444787654794397E-2</v>
      </c>
      <c r="BA21" s="14">
        <v>7.60696894150963E-2</v>
      </c>
    </row>
    <row r="22" spans="2:53" x14ac:dyDescent="0.35">
      <c r="B22" s="15" t="s">
        <v>71</v>
      </c>
      <c r="C22" s="14">
        <v>3.0350955427000101E-2</v>
      </c>
      <c r="D22" s="14">
        <v>2.7981030094823001E-2</v>
      </c>
      <c r="E22" s="14">
        <v>3.2786553747821599E-2</v>
      </c>
      <c r="F22" s="14"/>
      <c r="G22" s="14">
        <v>2.88581596678795E-2</v>
      </c>
      <c r="H22" s="14">
        <v>5.4881237999956499E-2</v>
      </c>
      <c r="I22" s="14">
        <v>3.6168642909355002E-2</v>
      </c>
      <c r="J22" s="14">
        <v>1.90319879151181E-2</v>
      </c>
      <c r="K22" s="14">
        <v>1.30936149209101E-2</v>
      </c>
      <c r="L22" s="14">
        <v>2.7455224188282199E-2</v>
      </c>
      <c r="M22" s="14"/>
      <c r="N22" s="14">
        <v>2.0306673325324001E-2</v>
      </c>
      <c r="O22" s="14">
        <v>2.1695866232692401E-2</v>
      </c>
      <c r="P22" s="14">
        <v>3.8967281157093199E-2</v>
      </c>
      <c r="Q22" s="14">
        <v>4.3201422156686202E-2</v>
      </c>
      <c r="R22" s="14"/>
      <c r="S22" s="14">
        <v>6.7334201184085299E-3</v>
      </c>
      <c r="T22" s="14">
        <v>2.8601475229705901E-2</v>
      </c>
      <c r="U22" s="14">
        <v>6.1013831331645799E-2</v>
      </c>
      <c r="V22" s="14">
        <v>1.5944073722769E-2</v>
      </c>
      <c r="W22" s="14">
        <v>2.0563138804140499E-2</v>
      </c>
      <c r="X22" s="14">
        <v>3.2264749489811603E-2</v>
      </c>
      <c r="Y22" s="14">
        <v>7.1769331221553004E-2</v>
      </c>
      <c r="Z22" s="14">
        <v>3.54015836628679E-2</v>
      </c>
      <c r="AA22" s="14">
        <v>2.6767231646010099E-2</v>
      </c>
      <c r="AB22" s="14">
        <v>2.05577170857414E-2</v>
      </c>
      <c r="AC22" s="14">
        <v>3.7212510952993397E-2</v>
      </c>
      <c r="AD22" s="14">
        <v>4.0681758011842803E-2</v>
      </c>
      <c r="AE22" s="14"/>
      <c r="AF22" s="14">
        <v>1.5768579880401999E-2</v>
      </c>
      <c r="AG22" s="14">
        <v>2.27816938673512E-2</v>
      </c>
      <c r="AH22" s="14">
        <v>2.6897271647802701E-2</v>
      </c>
      <c r="AI22" s="14">
        <v>4.6157883895073602E-2</v>
      </c>
      <c r="AJ22" s="14"/>
      <c r="AK22" s="14">
        <v>2.2300319991801501E-2</v>
      </c>
      <c r="AL22" s="14">
        <v>2.1235494469580101E-2</v>
      </c>
      <c r="AM22" s="14">
        <v>2.4545741033300299E-2</v>
      </c>
      <c r="AN22" s="14">
        <v>3.9400863407508098E-2</v>
      </c>
      <c r="AO22" s="14"/>
      <c r="AP22" s="14">
        <v>2.4355606646488601E-2</v>
      </c>
      <c r="AQ22" s="14">
        <v>2.3679499879242599E-2</v>
      </c>
      <c r="AR22" s="14">
        <v>1.7797996628958999E-2</v>
      </c>
      <c r="AS22" s="14"/>
      <c r="AT22" s="14">
        <v>1.2804872733606899E-2</v>
      </c>
      <c r="AU22" s="14">
        <v>3.4559092443789803E-2</v>
      </c>
      <c r="AV22" s="14"/>
      <c r="AW22" s="14">
        <v>1.4260809462659301E-2</v>
      </c>
      <c r="AX22" s="14">
        <v>6.6379149058490503E-2</v>
      </c>
      <c r="AY22" s="14"/>
      <c r="AZ22" s="14">
        <v>0</v>
      </c>
      <c r="BA22" s="14">
        <v>5.6067137009634199E-2</v>
      </c>
    </row>
    <row r="23" spans="2:53" x14ac:dyDescent="0.35">
      <c r="B23" s="15" t="s">
        <v>223</v>
      </c>
      <c r="C23" s="23">
        <v>2.1636015506718401E-2</v>
      </c>
      <c r="D23" s="23">
        <v>2.70497587283441E-2</v>
      </c>
      <c r="E23" s="23">
        <v>1.6431263973967301E-2</v>
      </c>
      <c r="F23" s="23"/>
      <c r="G23" s="23">
        <v>3.6602706917774602E-3</v>
      </c>
      <c r="H23" s="23">
        <v>1.1188001639977799E-2</v>
      </c>
      <c r="I23" s="23">
        <v>1.1340629387772101E-2</v>
      </c>
      <c r="J23" s="23">
        <v>1.32179783407377E-2</v>
      </c>
      <c r="K23" s="23">
        <v>5.1437697975168499E-2</v>
      </c>
      <c r="L23" s="23">
        <v>3.7182291925315997E-2</v>
      </c>
      <c r="M23" s="23"/>
      <c r="N23" s="23">
        <v>2.38732570092927E-2</v>
      </c>
      <c r="O23" s="23">
        <v>3.4188310382917399E-2</v>
      </c>
      <c r="P23" s="23">
        <v>2.09769405379958E-2</v>
      </c>
      <c r="Q23" s="23">
        <v>5.4234850033067399E-3</v>
      </c>
      <c r="R23" s="23"/>
      <c r="S23" s="23">
        <v>0</v>
      </c>
      <c r="T23" s="23">
        <v>2.80896845733218E-2</v>
      </c>
      <c r="U23" s="23">
        <v>2.27628442729099E-2</v>
      </c>
      <c r="V23" s="23">
        <v>3.1601358267510003E-2</v>
      </c>
      <c r="W23" s="23">
        <v>1.8067084041206299E-2</v>
      </c>
      <c r="X23" s="23">
        <v>1.47159935724663E-2</v>
      </c>
      <c r="Y23" s="23">
        <v>2.87859887644334E-2</v>
      </c>
      <c r="Z23" s="23">
        <v>4.6574894527376502E-2</v>
      </c>
      <c r="AA23" s="23">
        <v>1.8189210522968301E-2</v>
      </c>
      <c r="AB23" s="23">
        <v>2.9932699457968101E-2</v>
      </c>
      <c r="AC23" s="23">
        <v>3.7456659334435198E-2</v>
      </c>
      <c r="AD23" s="23">
        <v>0</v>
      </c>
      <c r="AE23" s="23"/>
      <c r="AF23" s="23">
        <v>3.6160624242171903E-2</v>
      </c>
      <c r="AG23" s="23">
        <v>6.5642468523680799E-3</v>
      </c>
      <c r="AH23" s="23">
        <v>1.9956804259572601E-2</v>
      </c>
      <c r="AI23" s="23">
        <v>2.3256629366266102E-2</v>
      </c>
      <c r="AJ23" s="23"/>
      <c r="AK23" s="23">
        <v>5.0956985581493697E-2</v>
      </c>
      <c r="AL23" s="23">
        <v>8.4773764945910001E-3</v>
      </c>
      <c r="AM23" s="23">
        <v>3.0454392485772599E-2</v>
      </c>
      <c r="AN23" s="23">
        <v>1.56262669658301E-2</v>
      </c>
      <c r="AO23" s="23"/>
      <c r="AP23" s="23">
        <v>3.8943700606287102E-2</v>
      </c>
      <c r="AQ23" s="23">
        <v>4.1802904910595903E-3</v>
      </c>
      <c r="AR23" s="23">
        <v>4.46195196117804E-2</v>
      </c>
      <c r="AS23" s="23"/>
      <c r="AT23" s="23">
        <v>2.6117107475111999E-2</v>
      </c>
      <c r="AU23" s="23">
        <v>1.8241992824050101E-2</v>
      </c>
      <c r="AV23" s="23"/>
      <c r="AW23" s="23">
        <v>2.06142320426945E-2</v>
      </c>
      <c r="AX23" s="23">
        <v>2.5868286683405298E-2</v>
      </c>
      <c r="AY23" s="23"/>
      <c r="AZ23" s="23">
        <v>1.38426383915306E-2</v>
      </c>
      <c r="BA23" s="23">
        <v>2.8239296959197E-2</v>
      </c>
    </row>
    <row r="24" spans="2:53" x14ac:dyDescent="0.35">
      <c r="B24" s="16"/>
    </row>
    <row r="25" spans="2:53" x14ac:dyDescent="0.35">
      <c r="B25" t="s">
        <v>76</v>
      </c>
    </row>
    <row r="26" spans="2:53" x14ac:dyDescent="0.35">
      <c r="B26" t="s">
        <v>77</v>
      </c>
    </row>
    <row r="28" spans="2:53" x14ac:dyDescent="0.35">
      <c r="B2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H17"/>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8" width="20.7265625" customWidth="1"/>
  </cols>
  <sheetData>
    <row r="2" spans="2:8" ht="40" customHeight="1" x14ac:dyDescent="0.35">
      <c r="D2" s="29" t="s">
        <v>234</v>
      </c>
      <c r="E2" s="26"/>
      <c r="F2" s="26"/>
      <c r="G2" s="26"/>
      <c r="H2" s="26"/>
    </row>
    <row r="6" spans="2:8" ht="50" customHeight="1" x14ac:dyDescent="0.35">
      <c r="B6" s="17" t="s">
        <v>15</v>
      </c>
      <c r="C6" s="17" t="s">
        <v>225</v>
      </c>
      <c r="D6" s="17" t="s">
        <v>226</v>
      </c>
      <c r="E6" s="17" t="s">
        <v>227</v>
      </c>
      <c r="F6" s="17" t="s">
        <v>228</v>
      </c>
      <c r="G6" s="17" t="s">
        <v>229</v>
      </c>
    </row>
    <row r="7" spans="2:8" x14ac:dyDescent="0.35">
      <c r="B7" s="15" t="s">
        <v>230</v>
      </c>
      <c r="C7" s="14">
        <v>0.133000934588303</v>
      </c>
      <c r="D7" s="14">
        <v>0.14842661556901099</v>
      </c>
      <c r="E7" s="14">
        <v>8.8011341167685095E-2</v>
      </c>
      <c r="F7" s="14">
        <v>0.14001199945221299</v>
      </c>
      <c r="G7" s="14">
        <v>0.160587304658658</v>
      </c>
    </row>
    <row r="8" spans="2:8" x14ac:dyDescent="0.35">
      <c r="B8" s="15" t="s">
        <v>231</v>
      </c>
      <c r="C8" s="14">
        <v>0.42343684068814003</v>
      </c>
      <c r="D8" s="14">
        <v>0.39368229409139799</v>
      </c>
      <c r="E8" s="14">
        <v>0.27649683812681602</v>
      </c>
      <c r="F8" s="14">
        <v>0.35125562721564502</v>
      </c>
      <c r="G8" s="14">
        <v>0.41441065000584298</v>
      </c>
    </row>
    <row r="9" spans="2:8" x14ac:dyDescent="0.35">
      <c r="B9" s="15" t="s">
        <v>232</v>
      </c>
      <c r="C9" s="14">
        <v>0.31099590874765998</v>
      </c>
      <c r="D9" s="14">
        <v>0.30197861489614802</v>
      </c>
      <c r="E9" s="14">
        <v>0.37666707314947101</v>
      </c>
      <c r="F9" s="14">
        <v>0.32903197818650998</v>
      </c>
      <c r="G9" s="14">
        <v>0.275627489316912</v>
      </c>
    </row>
    <row r="10" spans="2:8" x14ac:dyDescent="0.35">
      <c r="B10" s="15" t="s">
        <v>233</v>
      </c>
      <c r="C10" s="14">
        <v>0.13256631597589599</v>
      </c>
      <c r="D10" s="14">
        <v>0.155912475443443</v>
      </c>
      <c r="E10" s="14">
        <v>0.25882474755602702</v>
      </c>
      <c r="F10" s="14">
        <v>0.17970039514563199</v>
      </c>
      <c r="G10" s="14">
        <v>0.14937455601858701</v>
      </c>
    </row>
    <row r="11" spans="2:8" x14ac:dyDescent="0.35">
      <c r="B11" s="16"/>
      <c r="C11" s="16"/>
      <c r="D11" s="16"/>
      <c r="E11" s="16"/>
      <c r="F11" s="16"/>
      <c r="G11" s="16"/>
    </row>
    <row r="12" spans="2:8" x14ac:dyDescent="0.35">
      <c r="B12" t="s">
        <v>76</v>
      </c>
    </row>
    <row r="13" spans="2:8" x14ac:dyDescent="0.35">
      <c r="B13" t="s">
        <v>77</v>
      </c>
    </row>
    <row r="17" spans="2:2" x14ac:dyDescent="0.35">
      <c r="B17"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BA17"/>
  <sheetViews>
    <sheetView showGridLines="0" workbookViewId="0">
      <pane xSplit="2" topLeftCell="C1" activePane="topRight" state="frozen"/>
      <selection pane="topRight" activeCell="AI1" sqref="AI1:AI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235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230</v>
      </c>
      <c r="C9" s="14">
        <v>0.133000934588303</v>
      </c>
      <c r="D9" s="14">
        <v>0.15197583901938</v>
      </c>
      <c r="E9" s="14">
        <v>0.11498415186538501</v>
      </c>
      <c r="F9" s="14"/>
      <c r="G9" s="14">
        <v>0.18682761592359801</v>
      </c>
      <c r="H9" s="14">
        <v>0.17841701322447701</v>
      </c>
      <c r="I9" s="14">
        <v>0.16622444177540299</v>
      </c>
      <c r="J9" s="14">
        <v>0.10548174971676499</v>
      </c>
      <c r="K9" s="14">
        <v>0.10279676006043501</v>
      </c>
      <c r="L9" s="14">
        <v>7.5993366512689606E-2</v>
      </c>
      <c r="M9" s="14"/>
      <c r="N9" s="14">
        <v>0.17679428922020701</v>
      </c>
      <c r="O9" s="14">
        <v>0.103927801634407</v>
      </c>
      <c r="P9" s="14">
        <v>0.15289433573797501</v>
      </c>
      <c r="Q9" s="14">
        <v>0.100798553225422</v>
      </c>
      <c r="R9" s="14"/>
      <c r="S9" s="14">
        <v>0.18085527060312201</v>
      </c>
      <c r="T9" s="14">
        <v>0.112778634890512</v>
      </c>
      <c r="U9" s="14">
        <v>0.144477474567454</v>
      </c>
      <c r="V9" s="14">
        <v>0.11649883851005199</v>
      </c>
      <c r="W9" s="14">
        <v>0.122151966588101</v>
      </c>
      <c r="X9" s="14">
        <v>0.16237031732318399</v>
      </c>
      <c r="Y9" s="14">
        <v>0.13089164142186299</v>
      </c>
      <c r="Z9" s="14">
        <v>0.21357527502837501</v>
      </c>
      <c r="AA9" s="14">
        <v>0.10778054182883599</v>
      </c>
      <c r="AB9" s="14">
        <v>6.5121477684098497E-2</v>
      </c>
      <c r="AC9" s="14">
        <v>0.124755519227932</v>
      </c>
      <c r="AD9" s="14">
        <v>0.16180086027405</v>
      </c>
      <c r="AE9" s="14"/>
      <c r="AF9" s="14">
        <v>0.143412554855149</v>
      </c>
      <c r="AG9" s="14">
        <v>0.16905849446190899</v>
      </c>
      <c r="AH9" s="14">
        <v>0.106130115328817</v>
      </c>
      <c r="AI9" s="14">
        <v>9.7071233417197603E-2</v>
      </c>
      <c r="AJ9" s="14"/>
      <c r="AK9" s="14">
        <v>0.14564150714490501</v>
      </c>
      <c r="AL9" s="14">
        <v>0.167537562592976</v>
      </c>
      <c r="AM9" s="14">
        <v>0.148941151926301</v>
      </c>
      <c r="AN9" s="14">
        <v>0.12737360930952499</v>
      </c>
      <c r="AO9" s="14"/>
      <c r="AP9" s="14">
        <v>0.15195253781297499</v>
      </c>
      <c r="AQ9" s="14">
        <v>0.18287659581798099</v>
      </c>
      <c r="AR9" s="14">
        <v>0.152710612852792</v>
      </c>
      <c r="AS9" s="14"/>
      <c r="AT9" s="14">
        <v>0.238797107466548</v>
      </c>
      <c r="AU9" s="14">
        <v>8.0857816054539206E-2</v>
      </c>
      <c r="AV9" s="14"/>
      <c r="AW9" s="14">
        <v>0.17087647216834601</v>
      </c>
      <c r="AX9" s="14">
        <v>6.0957634405703398E-2</v>
      </c>
      <c r="AY9" s="14"/>
      <c r="AZ9" s="14">
        <v>0.127406541121975</v>
      </c>
      <c r="BA9" s="14">
        <v>0.13774103045022201</v>
      </c>
    </row>
    <row r="10" spans="2:53" x14ac:dyDescent="0.35">
      <c r="B10" s="15" t="s">
        <v>231</v>
      </c>
      <c r="C10" s="14">
        <v>0.42343684068814003</v>
      </c>
      <c r="D10" s="14">
        <v>0.42927513995442801</v>
      </c>
      <c r="E10" s="14">
        <v>0.41842684887839998</v>
      </c>
      <c r="F10" s="14"/>
      <c r="G10" s="14">
        <v>0.461913502756851</v>
      </c>
      <c r="H10" s="14">
        <v>0.40869811358170499</v>
      </c>
      <c r="I10" s="14">
        <v>0.42783263311962499</v>
      </c>
      <c r="J10" s="14">
        <v>0.427882434382371</v>
      </c>
      <c r="K10" s="14">
        <v>0.40057572271215502</v>
      </c>
      <c r="L10" s="14">
        <v>0.41816851215641898</v>
      </c>
      <c r="M10" s="14"/>
      <c r="N10" s="14">
        <v>0.49365323286722901</v>
      </c>
      <c r="O10" s="14">
        <v>0.42566373792719903</v>
      </c>
      <c r="P10" s="14">
        <v>0.390695664488101</v>
      </c>
      <c r="Q10" s="14">
        <v>0.37264336838253598</v>
      </c>
      <c r="R10" s="14"/>
      <c r="S10" s="14">
        <v>0.44154326054680398</v>
      </c>
      <c r="T10" s="14">
        <v>0.445036961477912</v>
      </c>
      <c r="U10" s="14">
        <v>0.39915607562868799</v>
      </c>
      <c r="V10" s="14">
        <v>0.46572264026722998</v>
      </c>
      <c r="W10" s="14">
        <v>0.42621243867802</v>
      </c>
      <c r="X10" s="14">
        <v>0.34472732352788898</v>
      </c>
      <c r="Y10" s="14">
        <v>0.40054865534026302</v>
      </c>
      <c r="Z10" s="14">
        <v>0.39641428945270601</v>
      </c>
      <c r="AA10" s="14">
        <v>0.50441438727857502</v>
      </c>
      <c r="AB10" s="14">
        <v>0.44347583177531102</v>
      </c>
      <c r="AC10" s="14">
        <v>0.27218949539432202</v>
      </c>
      <c r="AD10" s="14">
        <v>0.40619957456417999</v>
      </c>
      <c r="AE10" s="14"/>
      <c r="AF10" s="14">
        <v>0.43248560973731098</v>
      </c>
      <c r="AG10" s="14">
        <v>0.45525824869692999</v>
      </c>
      <c r="AH10" s="14">
        <v>0.43244050810576801</v>
      </c>
      <c r="AI10" s="14">
        <v>0.399082361041037</v>
      </c>
      <c r="AJ10" s="14"/>
      <c r="AK10" s="14">
        <v>0.45965962304992802</v>
      </c>
      <c r="AL10" s="14">
        <v>0.42099092136187599</v>
      </c>
      <c r="AM10" s="14">
        <v>0.38483577848980499</v>
      </c>
      <c r="AN10" s="14">
        <v>0.42767373535633801</v>
      </c>
      <c r="AO10" s="14"/>
      <c r="AP10" s="14">
        <v>0.44060041583132398</v>
      </c>
      <c r="AQ10" s="14">
        <v>0.447021229873307</v>
      </c>
      <c r="AR10" s="14">
        <v>0.401135908253273</v>
      </c>
      <c r="AS10" s="14"/>
      <c r="AT10" s="14">
        <v>0.54602300841145401</v>
      </c>
      <c r="AU10" s="14">
        <v>0.359379416176208</v>
      </c>
      <c r="AV10" s="14"/>
      <c r="AW10" s="14">
        <v>0.48157180472858802</v>
      </c>
      <c r="AX10" s="14">
        <v>0.30825698670143697</v>
      </c>
      <c r="AY10" s="14"/>
      <c r="AZ10" s="14">
        <v>0.41521173022973801</v>
      </c>
      <c r="BA10" s="14">
        <v>0.430405927199906</v>
      </c>
    </row>
    <row r="11" spans="2:53" x14ac:dyDescent="0.35">
      <c r="B11" s="15" t="s">
        <v>232</v>
      </c>
      <c r="C11" s="14">
        <v>0.31099590874765998</v>
      </c>
      <c r="D11" s="14">
        <v>0.316165358020711</v>
      </c>
      <c r="E11" s="14">
        <v>0.30617393437729901</v>
      </c>
      <c r="F11" s="14"/>
      <c r="G11" s="14">
        <v>0.26136400725069497</v>
      </c>
      <c r="H11" s="14">
        <v>0.31325471723475201</v>
      </c>
      <c r="I11" s="14">
        <v>0.27840083739604599</v>
      </c>
      <c r="J11" s="14">
        <v>0.32519689389734902</v>
      </c>
      <c r="K11" s="14">
        <v>0.33066818671819798</v>
      </c>
      <c r="L11" s="14">
        <v>0.34376008518067203</v>
      </c>
      <c r="M11" s="14"/>
      <c r="N11" s="14">
        <v>0.25990211182758799</v>
      </c>
      <c r="O11" s="14">
        <v>0.31746563146388102</v>
      </c>
      <c r="P11" s="14">
        <v>0.32154669973750699</v>
      </c>
      <c r="Q11" s="14">
        <v>0.34678418346442103</v>
      </c>
      <c r="R11" s="14"/>
      <c r="S11" s="14">
        <v>0.279914933522799</v>
      </c>
      <c r="T11" s="14">
        <v>0.31110024531442498</v>
      </c>
      <c r="U11" s="14">
        <v>0.32343985756037202</v>
      </c>
      <c r="V11" s="14">
        <v>0.29745760543525201</v>
      </c>
      <c r="W11" s="14">
        <v>0.29697116384861899</v>
      </c>
      <c r="X11" s="14">
        <v>0.36861881028539001</v>
      </c>
      <c r="Y11" s="14">
        <v>0.29747481654525598</v>
      </c>
      <c r="Z11" s="14">
        <v>0.28841263389882998</v>
      </c>
      <c r="AA11" s="14">
        <v>0.25962573236126002</v>
      </c>
      <c r="AB11" s="14">
        <v>0.33674770756006001</v>
      </c>
      <c r="AC11" s="14">
        <v>0.42655758323505999</v>
      </c>
      <c r="AD11" s="14">
        <v>0.30654889405799002</v>
      </c>
      <c r="AE11" s="14"/>
      <c r="AF11" s="14">
        <v>0.30667280394978502</v>
      </c>
      <c r="AG11" s="14">
        <v>0.26202982275100001</v>
      </c>
      <c r="AH11" s="14">
        <v>0.32305401066436501</v>
      </c>
      <c r="AI11" s="14">
        <v>0.313734276153536</v>
      </c>
      <c r="AJ11" s="14"/>
      <c r="AK11" s="14">
        <v>0.30023764423154398</v>
      </c>
      <c r="AL11" s="14">
        <v>0.29491905146921299</v>
      </c>
      <c r="AM11" s="14">
        <v>0.342255027854583</v>
      </c>
      <c r="AN11" s="14">
        <v>0.27798949545545498</v>
      </c>
      <c r="AO11" s="14"/>
      <c r="AP11" s="14">
        <v>0.30578530051327601</v>
      </c>
      <c r="AQ11" s="14">
        <v>0.26388779664892797</v>
      </c>
      <c r="AR11" s="14">
        <v>0.32261881264305903</v>
      </c>
      <c r="AS11" s="14"/>
      <c r="AT11" s="14">
        <v>0.18949293416902299</v>
      </c>
      <c r="AU11" s="14">
        <v>0.37336520645784199</v>
      </c>
      <c r="AV11" s="14"/>
      <c r="AW11" s="14">
        <v>0.276598993380402</v>
      </c>
      <c r="AX11" s="14">
        <v>0.30712436540307902</v>
      </c>
      <c r="AY11" s="14"/>
      <c r="AZ11" s="14">
        <v>0.331485326045446</v>
      </c>
      <c r="BA11" s="14">
        <v>0.29363534897814803</v>
      </c>
    </row>
    <row r="12" spans="2:53" x14ac:dyDescent="0.35">
      <c r="B12" s="15" t="s">
        <v>233</v>
      </c>
      <c r="C12" s="23">
        <v>0.13256631597589599</v>
      </c>
      <c r="D12" s="23">
        <v>0.102583663005481</v>
      </c>
      <c r="E12" s="23">
        <v>0.16041506487891599</v>
      </c>
      <c r="F12" s="23"/>
      <c r="G12" s="23">
        <v>8.9894874068856698E-2</v>
      </c>
      <c r="H12" s="23">
        <v>9.9630155959065506E-2</v>
      </c>
      <c r="I12" s="23">
        <v>0.127542087708926</v>
      </c>
      <c r="J12" s="23">
        <v>0.14143892200351499</v>
      </c>
      <c r="K12" s="23">
        <v>0.16595933050921199</v>
      </c>
      <c r="L12" s="23">
        <v>0.16207803615021901</v>
      </c>
      <c r="M12" s="23"/>
      <c r="N12" s="23">
        <v>6.9650366084975504E-2</v>
      </c>
      <c r="O12" s="23">
        <v>0.152942828974514</v>
      </c>
      <c r="P12" s="23">
        <v>0.134863300036417</v>
      </c>
      <c r="Q12" s="23">
        <v>0.179773894927621</v>
      </c>
      <c r="R12" s="23"/>
      <c r="S12" s="23">
        <v>9.76865353272756E-2</v>
      </c>
      <c r="T12" s="23">
        <v>0.13108415831715101</v>
      </c>
      <c r="U12" s="23">
        <v>0.13292659224348599</v>
      </c>
      <c r="V12" s="23">
        <v>0.120320915787466</v>
      </c>
      <c r="W12" s="23">
        <v>0.15466443088526</v>
      </c>
      <c r="X12" s="23">
        <v>0.124283548863537</v>
      </c>
      <c r="Y12" s="23">
        <v>0.17108488669261701</v>
      </c>
      <c r="Z12" s="23">
        <v>0.101597801620089</v>
      </c>
      <c r="AA12" s="23">
        <v>0.12817933853132801</v>
      </c>
      <c r="AB12" s="23">
        <v>0.15465498298052999</v>
      </c>
      <c r="AC12" s="23">
        <v>0.176497402142686</v>
      </c>
      <c r="AD12" s="23">
        <v>0.12545067110378</v>
      </c>
      <c r="AE12" s="23"/>
      <c r="AF12" s="23">
        <v>0.117429031457754</v>
      </c>
      <c r="AG12" s="23">
        <v>0.11365343409016</v>
      </c>
      <c r="AH12" s="23">
        <v>0.13837536590104901</v>
      </c>
      <c r="AI12" s="23">
        <v>0.190112129388229</v>
      </c>
      <c r="AJ12" s="23"/>
      <c r="AK12" s="23">
        <v>9.4461225573622604E-2</v>
      </c>
      <c r="AL12" s="23">
        <v>0.116552464575934</v>
      </c>
      <c r="AM12" s="23">
        <v>0.12396804172931</v>
      </c>
      <c r="AN12" s="23">
        <v>0.16696315987868199</v>
      </c>
      <c r="AO12" s="23"/>
      <c r="AP12" s="23">
        <v>0.101661745842425</v>
      </c>
      <c r="AQ12" s="23">
        <v>0.106214377659784</v>
      </c>
      <c r="AR12" s="23">
        <v>0.123534666250876</v>
      </c>
      <c r="AS12" s="23"/>
      <c r="AT12" s="23">
        <v>2.5686949952975002E-2</v>
      </c>
      <c r="AU12" s="23">
        <v>0.186397561311411</v>
      </c>
      <c r="AV12" s="23"/>
      <c r="AW12" s="23">
        <v>7.0952729722664296E-2</v>
      </c>
      <c r="AX12" s="23">
        <v>0.32366101348977999</v>
      </c>
      <c r="AY12" s="23"/>
      <c r="AZ12" s="23">
        <v>0.12589640260284099</v>
      </c>
      <c r="BA12" s="23">
        <v>0.13821769337172399</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BA17"/>
  <sheetViews>
    <sheetView showGridLines="0" workbookViewId="0">
      <pane xSplit="2" topLeftCell="AD1" activePane="topRight" state="frozen"/>
      <selection pane="topRight" activeCell="AI1" sqref="AI1:AI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236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230</v>
      </c>
      <c r="C9" s="14">
        <v>0.14842661556901099</v>
      </c>
      <c r="D9" s="14">
        <v>0.166856323174572</v>
      </c>
      <c r="E9" s="14">
        <v>0.131003460415622</v>
      </c>
      <c r="F9" s="14"/>
      <c r="G9" s="14">
        <v>0.137122479845567</v>
      </c>
      <c r="H9" s="14">
        <v>0.19742685596852799</v>
      </c>
      <c r="I9" s="14">
        <v>0.19160814437231499</v>
      </c>
      <c r="J9" s="14">
        <v>0.10651544103037699</v>
      </c>
      <c r="K9" s="14">
        <v>0.12009478340291101</v>
      </c>
      <c r="L9" s="14">
        <v>0.13405826759258499</v>
      </c>
      <c r="M9" s="14"/>
      <c r="N9" s="14">
        <v>0.23299031170992501</v>
      </c>
      <c r="O9" s="14">
        <v>0.13318128560234599</v>
      </c>
      <c r="P9" s="14">
        <v>0.136894734885738</v>
      </c>
      <c r="Q9" s="14">
        <v>8.3780073643284894E-2</v>
      </c>
      <c r="R9" s="14"/>
      <c r="S9" s="14">
        <v>0.205593731549401</v>
      </c>
      <c r="T9" s="14">
        <v>0.15345421886760199</v>
      </c>
      <c r="U9" s="14">
        <v>0.15344836593656599</v>
      </c>
      <c r="V9" s="14">
        <v>9.4539475151360602E-2</v>
      </c>
      <c r="W9" s="14">
        <v>0.16352862078181099</v>
      </c>
      <c r="X9" s="14">
        <v>0.154579959543825</v>
      </c>
      <c r="Y9" s="14">
        <v>0.120080714001516</v>
      </c>
      <c r="Z9" s="14">
        <v>0.18785176088760899</v>
      </c>
      <c r="AA9" s="14">
        <v>0.163588877471285</v>
      </c>
      <c r="AB9" s="14">
        <v>8.5980847291068793E-2</v>
      </c>
      <c r="AC9" s="14">
        <v>0.14230708253771601</v>
      </c>
      <c r="AD9" s="14">
        <v>0.119356989537418</v>
      </c>
      <c r="AE9" s="14"/>
      <c r="AF9" s="14">
        <v>0.172323173329858</v>
      </c>
      <c r="AG9" s="14">
        <v>0.17252771321450999</v>
      </c>
      <c r="AH9" s="14">
        <v>0.19059790214675401</v>
      </c>
      <c r="AI9" s="14">
        <v>7.4233784744855702E-2</v>
      </c>
      <c r="AJ9" s="14"/>
      <c r="AK9" s="14">
        <v>0.191293406512206</v>
      </c>
      <c r="AL9" s="14">
        <v>0.17078416180928699</v>
      </c>
      <c r="AM9" s="14">
        <v>0.162850104411598</v>
      </c>
      <c r="AN9" s="14">
        <v>0.170153484787155</v>
      </c>
      <c r="AO9" s="14"/>
      <c r="AP9" s="14">
        <v>0.17729620070009899</v>
      </c>
      <c r="AQ9" s="14">
        <v>0.18390722679226901</v>
      </c>
      <c r="AR9" s="14">
        <v>0.163151444588926</v>
      </c>
      <c r="AS9" s="14"/>
      <c r="AT9" s="14">
        <v>0.29748762699698</v>
      </c>
      <c r="AU9" s="14">
        <v>7.2554707963500706E-2</v>
      </c>
      <c r="AV9" s="14"/>
      <c r="AW9" s="14">
        <v>0.18943852245877199</v>
      </c>
      <c r="AX9" s="14">
        <v>6.3339947076981706E-2</v>
      </c>
      <c r="AY9" s="14"/>
      <c r="AZ9" s="14">
        <v>0.146527804245765</v>
      </c>
      <c r="BA9" s="14">
        <v>0.150035466957469</v>
      </c>
    </row>
    <row r="10" spans="2:53" x14ac:dyDescent="0.35">
      <c r="B10" s="15" t="s">
        <v>231</v>
      </c>
      <c r="C10" s="14">
        <v>0.39368229409139799</v>
      </c>
      <c r="D10" s="14">
        <v>0.41546685651481802</v>
      </c>
      <c r="E10" s="14">
        <v>0.37197477209124402</v>
      </c>
      <c r="F10" s="14"/>
      <c r="G10" s="14">
        <v>0.42195459500422999</v>
      </c>
      <c r="H10" s="14">
        <v>0.39496854637449902</v>
      </c>
      <c r="I10" s="14">
        <v>0.38682066120457098</v>
      </c>
      <c r="J10" s="14">
        <v>0.40690470664088002</v>
      </c>
      <c r="K10" s="14">
        <v>0.42000372702885902</v>
      </c>
      <c r="L10" s="14">
        <v>0.35093425568598002</v>
      </c>
      <c r="M10" s="14"/>
      <c r="N10" s="14">
        <v>0.44416924077222403</v>
      </c>
      <c r="O10" s="14">
        <v>0.38827794114798803</v>
      </c>
      <c r="P10" s="14">
        <v>0.39351788240553798</v>
      </c>
      <c r="Q10" s="14">
        <v>0.344728222401325</v>
      </c>
      <c r="R10" s="14"/>
      <c r="S10" s="14">
        <v>0.41450496240390999</v>
      </c>
      <c r="T10" s="14">
        <v>0.39272106708919302</v>
      </c>
      <c r="U10" s="14">
        <v>0.38498008828113001</v>
      </c>
      <c r="V10" s="14">
        <v>0.43159362967908499</v>
      </c>
      <c r="W10" s="14">
        <v>0.37678931402278398</v>
      </c>
      <c r="X10" s="14">
        <v>0.39234929187017997</v>
      </c>
      <c r="Y10" s="14">
        <v>0.39551844822645699</v>
      </c>
      <c r="Z10" s="14">
        <v>0.41248504299506999</v>
      </c>
      <c r="AA10" s="14">
        <v>0.37632791175973901</v>
      </c>
      <c r="AB10" s="14">
        <v>0.40667614955076797</v>
      </c>
      <c r="AC10" s="14">
        <v>0.31110480530552698</v>
      </c>
      <c r="AD10" s="14">
        <v>0.38641874458237702</v>
      </c>
      <c r="AE10" s="14"/>
      <c r="AF10" s="14">
        <v>0.402441867245868</v>
      </c>
      <c r="AG10" s="14">
        <v>0.43064967835839302</v>
      </c>
      <c r="AH10" s="14">
        <v>0.37991230375727703</v>
      </c>
      <c r="AI10" s="14">
        <v>0.39751962244176597</v>
      </c>
      <c r="AJ10" s="14"/>
      <c r="AK10" s="14">
        <v>0.44071669148771098</v>
      </c>
      <c r="AL10" s="14">
        <v>0.39470669215306198</v>
      </c>
      <c r="AM10" s="14">
        <v>0.35171288896168901</v>
      </c>
      <c r="AN10" s="14">
        <v>0.42499785514139599</v>
      </c>
      <c r="AO10" s="14"/>
      <c r="AP10" s="14">
        <v>0.43465312911495202</v>
      </c>
      <c r="AQ10" s="14">
        <v>0.42702495769001297</v>
      </c>
      <c r="AR10" s="14">
        <v>0.36274551417360201</v>
      </c>
      <c r="AS10" s="14"/>
      <c r="AT10" s="14">
        <v>0.52781591278920303</v>
      </c>
      <c r="AU10" s="14">
        <v>0.32604976390116203</v>
      </c>
      <c r="AV10" s="14"/>
      <c r="AW10" s="14">
        <v>0.45808098458966401</v>
      </c>
      <c r="AX10" s="14">
        <v>0.26905130284189999</v>
      </c>
      <c r="AY10" s="14"/>
      <c r="AZ10" s="14">
        <v>0.40023292942637101</v>
      </c>
      <c r="BA10" s="14">
        <v>0.38813198025824802</v>
      </c>
    </row>
    <row r="11" spans="2:53" x14ac:dyDescent="0.35">
      <c r="B11" s="15" t="s">
        <v>232</v>
      </c>
      <c r="C11" s="14">
        <v>0.30197861489614802</v>
      </c>
      <c r="D11" s="14">
        <v>0.29777904179249798</v>
      </c>
      <c r="E11" s="14">
        <v>0.306298769929646</v>
      </c>
      <c r="F11" s="14"/>
      <c r="G11" s="14">
        <v>0.32784800131719599</v>
      </c>
      <c r="H11" s="14">
        <v>0.28601364052261902</v>
      </c>
      <c r="I11" s="14">
        <v>0.269834084646487</v>
      </c>
      <c r="J11" s="14">
        <v>0.33039956557407002</v>
      </c>
      <c r="K11" s="14">
        <v>0.28184991055638098</v>
      </c>
      <c r="L11" s="14">
        <v>0.31444219905058302</v>
      </c>
      <c r="M11" s="14"/>
      <c r="N11" s="14">
        <v>0.23786470624103401</v>
      </c>
      <c r="O11" s="14">
        <v>0.312089063178693</v>
      </c>
      <c r="P11" s="14">
        <v>0.32371427296430499</v>
      </c>
      <c r="Q11" s="14">
        <v>0.33816649825242301</v>
      </c>
      <c r="R11" s="14"/>
      <c r="S11" s="14">
        <v>0.26144396083479499</v>
      </c>
      <c r="T11" s="14">
        <v>0.29706713977732402</v>
      </c>
      <c r="U11" s="14">
        <v>0.31233688606610099</v>
      </c>
      <c r="V11" s="14">
        <v>0.32688503434093302</v>
      </c>
      <c r="W11" s="14">
        <v>0.28562797851924798</v>
      </c>
      <c r="X11" s="14">
        <v>0.31337717094059597</v>
      </c>
      <c r="Y11" s="14">
        <v>0.29714515483616699</v>
      </c>
      <c r="Z11" s="14">
        <v>0.28689067937936802</v>
      </c>
      <c r="AA11" s="14">
        <v>0.29685927477117302</v>
      </c>
      <c r="AB11" s="14">
        <v>0.33289189538811498</v>
      </c>
      <c r="AC11" s="14">
        <v>0.30237236684165703</v>
      </c>
      <c r="AD11" s="14">
        <v>0.37290975542877902</v>
      </c>
      <c r="AE11" s="14"/>
      <c r="AF11" s="14">
        <v>0.27223228337338401</v>
      </c>
      <c r="AG11" s="14">
        <v>0.25853578434778002</v>
      </c>
      <c r="AH11" s="14">
        <v>0.274935521169337</v>
      </c>
      <c r="AI11" s="14">
        <v>0.35596107135059801</v>
      </c>
      <c r="AJ11" s="14"/>
      <c r="AK11" s="14">
        <v>0.23996966301869399</v>
      </c>
      <c r="AL11" s="14">
        <v>0.28448153458583902</v>
      </c>
      <c r="AM11" s="14">
        <v>0.33478387575176899</v>
      </c>
      <c r="AN11" s="14">
        <v>0.226644151597585</v>
      </c>
      <c r="AO11" s="14"/>
      <c r="AP11" s="14">
        <v>0.25919462099028301</v>
      </c>
      <c r="AQ11" s="14">
        <v>0.26219794639114902</v>
      </c>
      <c r="AR11" s="14">
        <v>0.32533329114237097</v>
      </c>
      <c r="AS11" s="14"/>
      <c r="AT11" s="14">
        <v>0.15448725296441901</v>
      </c>
      <c r="AU11" s="14">
        <v>0.378660782731705</v>
      </c>
      <c r="AV11" s="14"/>
      <c r="AW11" s="14">
        <v>0.26622391840686199</v>
      </c>
      <c r="AX11" s="14">
        <v>0.32183077641965402</v>
      </c>
      <c r="AY11" s="14"/>
      <c r="AZ11" s="14">
        <v>0.30505841304054498</v>
      </c>
      <c r="BA11" s="14">
        <v>0.29936912049292702</v>
      </c>
    </row>
    <row r="12" spans="2:53" x14ac:dyDescent="0.35">
      <c r="B12" s="15" t="s">
        <v>233</v>
      </c>
      <c r="C12" s="23">
        <v>0.155912475443443</v>
      </c>
      <c r="D12" s="23">
        <v>0.119897778518111</v>
      </c>
      <c r="E12" s="23">
        <v>0.19072299756348801</v>
      </c>
      <c r="F12" s="23"/>
      <c r="G12" s="23">
        <v>0.113074923833008</v>
      </c>
      <c r="H12" s="23">
        <v>0.121590957134354</v>
      </c>
      <c r="I12" s="23">
        <v>0.15173710977662799</v>
      </c>
      <c r="J12" s="23">
        <v>0.15618028675467299</v>
      </c>
      <c r="K12" s="23">
        <v>0.17805157901185001</v>
      </c>
      <c r="L12" s="23">
        <v>0.200565277670852</v>
      </c>
      <c r="M12" s="23"/>
      <c r="N12" s="23">
        <v>8.4975741276817202E-2</v>
      </c>
      <c r="O12" s="23">
        <v>0.16645171007097301</v>
      </c>
      <c r="P12" s="23">
        <v>0.145873109744419</v>
      </c>
      <c r="Q12" s="23">
        <v>0.233325205702968</v>
      </c>
      <c r="R12" s="23"/>
      <c r="S12" s="23">
        <v>0.11845734521189499</v>
      </c>
      <c r="T12" s="23">
        <v>0.15675757426588099</v>
      </c>
      <c r="U12" s="23">
        <v>0.14923465971620301</v>
      </c>
      <c r="V12" s="23">
        <v>0.146981860828621</v>
      </c>
      <c r="W12" s="23">
        <v>0.17405408667615699</v>
      </c>
      <c r="X12" s="23">
        <v>0.1396935776454</v>
      </c>
      <c r="Y12" s="23">
        <v>0.18725568293586001</v>
      </c>
      <c r="Z12" s="23">
        <v>0.11277251673795199</v>
      </c>
      <c r="AA12" s="23">
        <v>0.16322393599780399</v>
      </c>
      <c r="AB12" s="23">
        <v>0.17445110777004699</v>
      </c>
      <c r="AC12" s="23">
        <v>0.24421574531510101</v>
      </c>
      <c r="AD12" s="23">
        <v>0.12131451045142599</v>
      </c>
      <c r="AE12" s="23"/>
      <c r="AF12" s="23">
        <v>0.15300267605088999</v>
      </c>
      <c r="AG12" s="23">
        <v>0.138286824079317</v>
      </c>
      <c r="AH12" s="23">
        <v>0.15455427292663201</v>
      </c>
      <c r="AI12" s="23">
        <v>0.17228552146278001</v>
      </c>
      <c r="AJ12" s="23"/>
      <c r="AK12" s="23">
        <v>0.12802023898138901</v>
      </c>
      <c r="AL12" s="23">
        <v>0.15002761145181201</v>
      </c>
      <c r="AM12" s="23">
        <v>0.150653130874945</v>
      </c>
      <c r="AN12" s="23">
        <v>0.17820450847386499</v>
      </c>
      <c r="AO12" s="23"/>
      <c r="AP12" s="23">
        <v>0.12885604919466601</v>
      </c>
      <c r="AQ12" s="23">
        <v>0.126869869126569</v>
      </c>
      <c r="AR12" s="23">
        <v>0.14876975009510199</v>
      </c>
      <c r="AS12" s="23"/>
      <c r="AT12" s="23">
        <v>2.0209207249397801E-2</v>
      </c>
      <c r="AU12" s="23">
        <v>0.222734745403633</v>
      </c>
      <c r="AV12" s="23"/>
      <c r="AW12" s="23">
        <v>8.62565745447023E-2</v>
      </c>
      <c r="AX12" s="23">
        <v>0.34577797366146401</v>
      </c>
      <c r="AY12" s="23"/>
      <c r="AZ12" s="23">
        <v>0.148180853287318</v>
      </c>
      <c r="BA12" s="23">
        <v>0.16246343229135601</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BA17"/>
  <sheetViews>
    <sheetView showGridLines="0" workbookViewId="0">
      <pane xSplit="2" topLeftCell="C1" activePane="topRight" state="frozen"/>
      <selection pane="topRight" activeCell="AG7" sqref="AG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237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230</v>
      </c>
      <c r="C9" s="14">
        <v>8.8011341167685095E-2</v>
      </c>
      <c r="D9" s="14">
        <v>0.10751234585335601</v>
      </c>
      <c r="E9" s="14">
        <v>6.9302915642532895E-2</v>
      </c>
      <c r="F9" s="14"/>
      <c r="G9" s="14">
        <v>0.113035060192326</v>
      </c>
      <c r="H9" s="14">
        <v>0.15798267292316401</v>
      </c>
      <c r="I9" s="14">
        <v>0.137922200160082</v>
      </c>
      <c r="J9" s="14">
        <v>6.4512890567692396E-2</v>
      </c>
      <c r="K9" s="14">
        <v>2.9825885430384301E-2</v>
      </c>
      <c r="L9" s="14">
        <v>3.2144314304218297E-2</v>
      </c>
      <c r="M9" s="14"/>
      <c r="N9" s="14">
        <v>0.12618020097042101</v>
      </c>
      <c r="O9" s="14">
        <v>7.3233111950514698E-2</v>
      </c>
      <c r="P9" s="14">
        <v>0.101074524163785</v>
      </c>
      <c r="Q9" s="14">
        <v>4.84362629320736E-2</v>
      </c>
      <c r="R9" s="14"/>
      <c r="S9" s="14">
        <v>0.154518708468042</v>
      </c>
      <c r="T9" s="14">
        <v>5.43500460777957E-2</v>
      </c>
      <c r="U9" s="14">
        <v>9.6854924932638503E-2</v>
      </c>
      <c r="V9" s="14">
        <v>7.9001473474845402E-2</v>
      </c>
      <c r="W9" s="14">
        <v>0.11772212462581701</v>
      </c>
      <c r="X9" s="14">
        <v>8.7091200115924805E-2</v>
      </c>
      <c r="Y9" s="14">
        <v>8.0959772946586198E-2</v>
      </c>
      <c r="Z9" s="14">
        <v>8.0560239321753296E-2</v>
      </c>
      <c r="AA9" s="14">
        <v>9.92753084231352E-2</v>
      </c>
      <c r="AB9" s="14">
        <v>3.34466585959989E-2</v>
      </c>
      <c r="AC9" s="14">
        <v>5.7437969515742801E-2</v>
      </c>
      <c r="AD9" s="14">
        <v>6.1778978787165602E-2</v>
      </c>
      <c r="AE9" s="14"/>
      <c r="AF9" s="14">
        <v>9.1858066218343401E-2</v>
      </c>
      <c r="AG9" s="14">
        <v>0.11983699930621999</v>
      </c>
      <c r="AH9" s="14">
        <v>9.7037040400090799E-2</v>
      </c>
      <c r="AI9" s="14">
        <v>5.1275754806776402E-2</v>
      </c>
      <c r="AJ9" s="14"/>
      <c r="AK9" s="14">
        <v>0.120568736712731</v>
      </c>
      <c r="AL9" s="14">
        <v>0.110964875534536</v>
      </c>
      <c r="AM9" s="14">
        <v>7.6726874040879994E-2</v>
      </c>
      <c r="AN9" s="14">
        <v>9.0099308390545904E-2</v>
      </c>
      <c r="AO9" s="14"/>
      <c r="AP9" s="14">
        <v>0.11133084861845401</v>
      </c>
      <c r="AQ9" s="14">
        <v>0.12807946645380699</v>
      </c>
      <c r="AR9" s="14">
        <v>7.5658044851774894E-2</v>
      </c>
      <c r="AS9" s="14"/>
      <c r="AT9" s="14">
        <v>0.178510976880244</v>
      </c>
      <c r="AU9" s="14">
        <v>4.0516802633575703E-2</v>
      </c>
      <c r="AV9" s="14"/>
      <c r="AW9" s="14">
        <v>0.11140324788452199</v>
      </c>
      <c r="AX9" s="14">
        <v>4.5380499976657399E-2</v>
      </c>
      <c r="AY9" s="14"/>
      <c r="AZ9" s="14">
        <v>7.0504145378146393E-2</v>
      </c>
      <c r="BA9" s="14">
        <v>0.10284508262960899</v>
      </c>
    </row>
    <row r="10" spans="2:53" x14ac:dyDescent="0.35">
      <c r="B10" s="15" t="s">
        <v>231</v>
      </c>
      <c r="C10" s="14">
        <v>0.27649683812681602</v>
      </c>
      <c r="D10" s="14">
        <v>0.29346900768064799</v>
      </c>
      <c r="E10" s="14">
        <v>0.26002727110642498</v>
      </c>
      <c r="F10" s="14"/>
      <c r="G10" s="14">
        <v>0.40294208268009202</v>
      </c>
      <c r="H10" s="14">
        <v>0.33008440722657201</v>
      </c>
      <c r="I10" s="14">
        <v>0.28288637975400699</v>
      </c>
      <c r="J10" s="14">
        <v>0.26026857813946602</v>
      </c>
      <c r="K10" s="14">
        <v>0.224366763525507</v>
      </c>
      <c r="L10" s="14">
        <v>0.192066098579838</v>
      </c>
      <c r="M10" s="14"/>
      <c r="N10" s="14">
        <v>0.29806703430738801</v>
      </c>
      <c r="O10" s="14">
        <v>0.267261588175564</v>
      </c>
      <c r="P10" s="14">
        <v>0.25322289769508799</v>
      </c>
      <c r="Q10" s="14">
        <v>0.28291242681787199</v>
      </c>
      <c r="R10" s="14"/>
      <c r="S10" s="14">
        <v>0.31350348880382201</v>
      </c>
      <c r="T10" s="14">
        <v>0.28129051235640901</v>
      </c>
      <c r="U10" s="14">
        <v>0.29835015544106402</v>
      </c>
      <c r="V10" s="14">
        <v>0.243813477457587</v>
      </c>
      <c r="W10" s="14">
        <v>0.22356851138560899</v>
      </c>
      <c r="X10" s="14">
        <v>0.27608622546932998</v>
      </c>
      <c r="Y10" s="14">
        <v>0.30404053807533099</v>
      </c>
      <c r="Z10" s="14">
        <v>0.35893293943231103</v>
      </c>
      <c r="AA10" s="14">
        <v>0.27868615492758703</v>
      </c>
      <c r="AB10" s="14">
        <v>0.23104254744327499</v>
      </c>
      <c r="AC10" s="14">
        <v>0.20115540076709301</v>
      </c>
      <c r="AD10" s="14">
        <v>0.31943726952510298</v>
      </c>
      <c r="AE10" s="14"/>
      <c r="AF10" s="14">
        <v>0.261105157337363</v>
      </c>
      <c r="AG10" s="14">
        <v>0.33071953893142902</v>
      </c>
      <c r="AH10" s="14">
        <v>0.159349068551493</v>
      </c>
      <c r="AI10" s="14">
        <v>0.28654026994499598</v>
      </c>
      <c r="AJ10" s="14"/>
      <c r="AK10" s="14">
        <v>0.272812726208148</v>
      </c>
      <c r="AL10" s="14">
        <v>0.31516386648342598</v>
      </c>
      <c r="AM10" s="14">
        <v>0.26727604161807</v>
      </c>
      <c r="AN10" s="14">
        <v>0.20695725139434401</v>
      </c>
      <c r="AO10" s="14"/>
      <c r="AP10" s="14">
        <v>0.266065645905051</v>
      </c>
      <c r="AQ10" s="14">
        <v>0.331613128137899</v>
      </c>
      <c r="AR10" s="14">
        <v>0.26463851610252698</v>
      </c>
      <c r="AS10" s="14"/>
      <c r="AT10" s="14">
        <v>0.39480205790281098</v>
      </c>
      <c r="AU10" s="14">
        <v>0.21444505483543899</v>
      </c>
      <c r="AV10" s="14"/>
      <c r="AW10" s="14">
        <v>0.333172579560364</v>
      </c>
      <c r="AX10" s="14">
        <v>0.168314176389953</v>
      </c>
      <c r="AY10" s="14"/>
      <c r="AZ10" s="14">
        <v>0.25310246001417003</v>
      </c>
      <c r="BA10" s="14">
        <v>0.29631875368412502</v>
      </c>
    </row>
    <row r="11" spans="2:53" x14ac:dyDescent="0.35">
      <c r="B11" s="15" t="s">
        <v>232</v>
      </c>
      <c r="C11" s="14">
        <v>0.37666707314947101</v>
      </c>
      <c r="D11" s="14">
        <v>0.37406239313045597</v>
      </c>
      <c r="E11" s="14">
        <v>0.38069882423655999</v>
      </c>
      <c r="F11" s="14"/>
      <c r="G11" s="14">
        <v>0.321584593052398</v>
      </c>
      <c r="H11" s="14">
        <v>0.34360850379847502</v>
      </c>
      <c r="I11" s="14">
        <v>0.35518052569495601</v>
      </c>
      <c r="J11" s="14">
        <v>0.380829039796452</v>
      </c>
      <c r="K11" s="14">
        <v>0.43579237876177501</v>
      </c>
      <c r="L11" s="14">
        <v>0.414356022813612</v>
      </c>
      <c r="M11" s="14"/>
      <c r="N11" s="14">
        <v>0.38407991426404797</v>
      </c>
      <c r="O11" s="14">
        <v>0.36771715245943698</v>
      </c>
      <c r="P11" s="14">
        <v>0.40215136794873502</v>
      </c>
      <c r="Q11" s="14">
        <v>0.35527940891929999</v>
      </c>
      <c r="R11" s="14"/>
      <c r="S11" s="14">
        <v>0.35154323483190097</v>
      </c>
      <c r="T11" s="14">
        <v>0.39578445988900701</v>
      </c>
      <c r="U11" s="14">
        <v>0.35313117205490202</v>
      </c>
      <c r="V11" s="14">
        <v>0.47263348415772</v>
      </c>
      <c r="W11" s="14">
        <v>0.38437689347214998</v>
      </c>
      <c r="X11" s="14">
        <v>0.387519945665798</v>
      </c>
      <c r="Y11" s="14">
        <v>0.33127760756045099</v>
      </c>
      <c r="Z11" s="14">
        <v>0.313046634772432</v>
      </c>
      <c r="AA11" s="14">
        <v>0.34080633321292197</v>
      </c>
      <c r="AB11" s="14">
        <v>0.41212231383274001</v>
      </c>
      <c r="AC11" s="14">
        <v>0.38703705221474499</v>
      </c>
      <c r="AD11" s="14">
        <v>0.348567333036577</v>
      </c>
      <c r="AE11" s="14"/>
      <c r="AF11" s="14">
        <v>0.38704448611685499</v>
      </c>
      <c r="AG11" s="14">
        <v>0.336923614146313</v>
      </c>
      <c r="AH11" s="14">
        <v>0.46740864042730101</v>
      </c>
      <c r="AI11" s="14">
        <v>0.36427111711913102</v>
      </c>
      <c r="AJ11" s="14"/>
      <c r="AK11" s="14">
        <v>0.39841429910409498</v>
      </c>
      <c r="AL11" s="14">
        <v>0.34713865737070199</v>
      </c>
      <c r="AM11" s="14">
        <v>0.39962907904167999</v>
      </c>
      <c r="AN11" s="14">
        <v>0.408074452920619</v>
      </c>
      <c r="AO11" s="14"/>
      <c r="AP11" s="14">
        <v>0.41181922034816099</v>
      </c>
      <c r="AQ11" s="14">
        <v>0.33265883962085502</v>
      </c>
      <c r="AR11" s="14">
        <v>0.42949762063730901</v>
      </c>
      <c r="AS11" s="14"/>
      <c r="AT11" s="14">
        <v>0.33599619463386599</v>
      </c>
      <c r="AU11" s="14">
        <v>0.40019344866248002</v>
      </c>
      <c r="AV11" s="14"/>
      <c r="AW11" s="14">
        <v>0.37872423074213601</v>
      </c>
      <c r="AX11" s="14">
        <v>0.31174699669123301</v>
      </c>
      <c r="AY11" s="14"/>
      <c r="AZ11" s="14">
        <v>0.40560194090543</v>
      </c>
      <c r="BA11" s="14">
        <v>0.35215073411456199</v>
      </c>
    </row>
    <row r="12" spans="2:53" x14ac:dyDescent="0.35">
      <c r="B12" s="15" t="s">
        <v>233</v>
      </c>
      <c r="C12" s="23">
        <v>0.25882474755602702</v>
      </c>
      <c r="D12" s="23">
        <v>0.22495625333554001</v>
      </c>
      <c r="E12" s="23">
        <v>0.28997098901448198</v>
      </c>
      <c r="F12" s="23"/>
      <c r="G12" s="23">
        <v>0.162438264075184</v>
      </c>
      <c r="H12" s="23">
        <v>0.168324416051788</v>
      </c>
      <c r="I12" s="23">
        <v>0.22401089439095501</v>
      </c>
      <c r="J12" s="23">
        <v>0.29438949149638899</v>
      </c>
      <c r="K12" s="23">
        <v>0.31001497228233399</v>
      </c>
      <c r="L12" s="23">
        <v>0.36143356430233198</v>
      </c>
      <c r="M12" s="23"/>
      <c r="N12" s="23">
        <v>0.191672850458143</v>
      </c>
      <c r="O12" s="23">
        <v>0.291788147414484</v>
      </c>
      <c r="P12" s="23">
        <v>0.24355121019239301</v>
      </c>
      <c r="Q12" s="23">
        <v>0.31337190133075399</v>
      </c>
      <c r="R12" s="23"/>
      <c r="S12" s="23">
        <v>0.18043456789623499</v>
      </c>
      <c r="T12" s="23">
        <v>0.268574981676789</v>
      </c>
      <c r="U12" s="23">
        <v>0.25166374757139498</v>
      </c>
      <c r="V12" s="23">
        <v>0.20455156490984799</v>
      </c>
      <c r="W12" s="23">
        <v>0.27433247051642401</v>
      </c>
      <c r="X12" s="23">
        <v>0.24930262874894701</v>
      </c>
      <c r="Y12" s="23">
        <v>0.283722081417632</v>
      </c>
      <c r="Z12" s="23">
        <v>0.24746018647350401</v>
      </c>
      <c r="AA12" s="23">
        <v>0.28123220343635502</v>
      </c>
      <c r="AB12" s="23">
        <v>0.32338848012798699</v>
      </c>
      <c r="AC12" s="23">
        <v>0.35436957750241899</v>
      </c>
      <c r="AD12" s="23">
        <v>0.27021641865115498</v>
      </c>
      <c r="AE12" s="23"/>
      <c r="AF12" s="23">
        <v>0.25999229032743898</v>
      </c>
      <c r="AG12" s="23">
        <v>0.21251984761603701</v>
      </c>
      <c r="AH12" s="23">
        <v>0.27620525062111601</v>
      </c>
      <c r="AI12" s="23">
        <v>0.29791285812909601</v>
      </c>
      <c r="AJ12" s="23"/>
      <c r="AK12" s="23">
        <v>0.20820423797502599</v>
      </c>
      <c r="AL12" s="23">
        <v>0.22673260061133699</v>
      </c>
      <c r="AM12" s="23">
        <v>0.25636800529936998</v>
      </c>
      <c r="AN12" s="23">
        <v>0.29486898729449101</v>
      </c>
      <c r="AO12" s="23"/>
      <c r="AP12" s="23">
        <v>0.210784285128334</v>
      </c>
      <c r="AQ12" s="23">
        <v>0.20764856578743901</v>
      </c>
      <c r="AR12" s="23">
        <v>0.230205818408389</v>
      </c>
      <c r="AS12" s="23"/>
      <c r="AT12" s="23">
        <v>9.06907705830797E-2</v>
      </c>
      <c r="AU12" s="23">
        <v>0.34484469386850503</v>
      </c>
      <c r="AV12" s="23"/>
      <c r="AW12" s="23">
        <v>0.17669994181297799</v>
      </c>
      <c r="AX12" s="23">
        <v>0.47455832694215699</v>
      </c>
      <c r="AY12" s="23"/>
      <c r="AZ12" s="23">
        <v>0.27079145370225399</v>
      </c>
      <c r="BA12" s="23">
        <v>0.248685429571704</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BA17"/>
  <sheetViews>
    <sheetView showGridLines="0" topLeftCell="A2" workbookViewId="0">
      <pane xSplit="2" topLeftCell="C1" activePane="topRight" state="frozen"/>
      <selection pane="topRight" activeCell="AG8" sqref="AG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238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230</v>
      </c>
      <c r="C9" s="14">
        <v>0.14001199945221299</v>
      </c>
      <c r="D9" s="14">
        <v>0.158007648592184</v>
      </c>
      <c r="E9" s="14">
        <v>0.122979783762571</v>
      </c>
      <c r="F9" s="14"/>
      <c r="G9" s="14">
        <v>0.138282300666383</v>
      </c>
      <c r="H9" s="14">
        <v>0.199031733804655</v>
      </c>
      <c r="I9" s="14">
        <v>0.17078578531840299</v>
      </c>
      <c r="J9" s="14">
        <v>0.103768212997461</v>
      </c>
      <c r="K9" s="14">
        <v>0.10537636682444899</v>
      </c>
      <c r="L9" s="14">
        <v>0.120850752246405</v>
      </c>
      <c r="M9" s="14"/>
      <c r="N9" s="14">
        <v>0.21390660610683701</v>
      </c>
      <c r="O9" s="14">
        <v>0.116069613141809</v>
      </c>
      <c r="P9" s="14">
        <v>0.126392233158968</v>
      </c>
      <c r="Q9" s="14">
        <v>9.7737302600368905E-2</v>
      </c>
      <c r="R9" s="14"/>
      <c r="S9" s="14">
        <v>0.18557626343957501</v>
      </c>
      <c r="T9" s="14">
        <v>0.153747522188629</v>
      </c>
      <c r="U9" s="14">
        <v>0.174093474123449</v>
      </c>
      <c r="V9" s="14">
        <v>0.106837640789067</v>
      </c>
      <c r="W9" s="14">
        <v>0.15397946988573</v>
      </c>
      <c r="X9" s="14">
        <v>0.129904629554873</v>
      </c>
      <c r="Y9" s="14">
        <v>0.12147612004175599</v>
      </c>
      <c r="Z9" s="14">
        <v>0.16528175601900599</v>
      </c>
      <c r="AA9" s="14">
        <v>0.115886408063765</v>
      </c>
      <c r="AB9" s="14">
        <v>0.110260361655501</v>
      </c>
      <c r="AC9" s="14">
        <v>0.121470410320414</v>
      </c>
      <c r="AD9" s="14">
        <v>9.8338578005987498E-2</v>
      </c>
      <c r="AE9" s="14"/>
      <c r="AF9" s="14">
        <v>0.16642105580157601</v>
      </c>
      <c r="AG9" s="14">
        <v>0.16389881874947401</v>
      </c>
      <c r="AH9" s="14">
        <v>0.156302305324931</v>
      </c>
      <c r="AI9" s="14">
        <v>7.8467117331362704E-2</v>
      </c>
      <c r="AJ9" s="14"/>
      <c r="AK9" s="14">
        <v>0.18237356398820601</v>
      </c>
      <c r="AL9" s="14">
        <v>0.161190608380502</v>
      </c>
      <c r="AM9" s="14">
        <v>0.134176411967974</v>
      </c>
      <c r="AN9" s="14">
        <v>0.16916017210363901</v>
      </c>
      <c r="AO9" s="14"/>
      <c r="AP9" s="14">
        <v>0.17532001171431399</v>
      </c>
      <c r="AQ9" s="14">
        <v>0.20313985199554499</v>
      </c>
      <c r="AR9" s="14">
        <v>0.117430892547336</v>
      </c>
      <c r="AS9" s="14"/>
      <c r="AT9" s="14">
        <v>0.29518209962180297</v>
      </c>
      <c r="AU9" s="14">
        <v>6.31793430643178E-2</v>
      </c>
      <c r="AV9" s="14"/>
      <c r="AW9" s="14">
        <v>0.181512141284246</v>
      </c>
      <c r="AX9" s="14">
        <v>6.0007397262636902E-2</v>
      </c>
      <c r="AY9" s="14"/>
      <c r="AZ9" s="14">
        <v>0.13599939969394301</v>
      </c>
      <c r="BA9" s="14">
        <v>0.14341185104009099</v>
      </c>
    </row>
    <row r="10" spans="2:53" x14ac:dyDescent="0.35">
      <c r="B10" s="15" t="s">
        <v>231</v>
      </c>
      <c r="C10" s="14">
        <v>0.35125562721564502</v>
      </c>
      <c r="D10" s="14">
        <v>0.37315912881930702</v>
      </c>
      <c r="E10" s="14">
        <v>0.33026235796497799</v>
      </c>
      <c r="F10" s="14"/>
      <c r="G10" s="14">
        <v>0.35500595600905599</v>
      </c>
      <c r="H10" s="14">
        <v>0.34016823150959602</v>
      </c>
      <c r="I10" s="14">
        <v>0.35248337848781403</v>
      </c>
      <c r="J10" s="14">
        <v>0.35693837585785498</v>
      </c>
      <c r="K10" s="14">
        <v>0.36675070656102399</v>
      </c>
      <c r="L10" s="14">
        <v>0.34173383808006003</v>
      </c>
      <c r="M10" s="14"/>
      <c r="N10" s="14">
        <v>0.43488076962187999</v>
      </c>
      <c r="O10" s="14">
        <v>0.33154319214630301</v>
      </c>
      <c r="P10" s="14">
        <v>0.32925985834897697</v>
      </c>
      <c r="Q10" s="14">
        <v>0.297822287039266</v>
      </c>
      <c r="R10" s="14"/>
      <c r="S10" s="14">
        <v>0.38995004472316003</v>
      </c>
      <c r="T10" s="14">
        <v>0.34447920098247797</v>
      </c>
      <c r="U10" s="14">
        <v>0.37028479016452398</v>
      </c>
      <c r="V10" s="14">
        <v>0.413373536563303</v>
      </c>
      <c r="W10" s="14">
        <v>0.27773976100285602</v>
      </c>
      <c r="X10" s="14">
        <v>0.37544200552380902</v>
      </c>
      <c r="Y10" s="14">
        <v>0.312066381737856</v>
      </c>
      <c r="Z10" s="14">
        <v>0.40022042502428901</v>
      </c>
      <c r="AA10" s="14">
        <v>0.37679588691416399</v>
      </c>
      <c r="AB10" s="14">
        <v>0.26917668162254099</v>
      </c>
      <c r="AC10" s="14">
        <v>0.23623965357408</v>
      </c>
      <c r="AD10" s="14">
        <v>0.44726683965648001</v>
      </c>
      <c r="AE10" s="14"/>
      <c r="AF10" s="14">
        <v>0.38241934093296698</v>
      </c>
      <c r="AG10" s="14">
        <v>0.36261181487343203</v>
      </c>
      <c r="AH10" s="14">
        <v>0.37171284218031297</v>
      </c>
      <c r="AI10" s="14">
        <v>0.31104820014873102</v>
      </c>
      <c r="AJ10" s="14"/>
      <c r="AK10" s="14">
        <v>0.42928503914125499</v>
      </c>
      <c r="AL10" s="14">
        <v>0.35148947592190199</v>
      </c>
      <c r="AM10" s="14">
        <v>0.36375007850087598</v>
      </c>
      <c r="AN10" s="14">
        <v>0.35397846630442997</v>
      </c>
      <c r="AO10" s="14"/>
      <c r="AP10" s="14">
        <v>0.41209896657036998</v>
      </c>
      <c r="AQ10" s="14">
        <v>0.35349876743002201</v>
      </c>
      <c r="AR10" s="14">
        <v>0.35539046730159002</v>
      </c>
      <c r="AS10" s="14"/>
      <c r="AT10" s="14">
        <v>0.494031045256833</v>
      </c>
      <c r="AU10" s="14">
        <v>0.27686635014843097</v>
      </c>
      <c r="AV10" s="14"/>
      <c r="AW10" s="14">
        <v>0.40683812241751199</v>
      </c>
      <c r="AX10" s="14">
        <v>0.23824552307702801</v>
      </c>
      <c r="AY10" s="14"/>
      <c r="AZ10" s="14">
        <v>0.33811843616711201</v>
      </c>
      <c r="BA10" s="14">
        <v>0.36238669000219897</v>
      </c>
    </row>
    <row r="11" spans="2:53" x14ac:dyDescent="0.35">
      <c r="B11" s="15" t="s">
        <v>232</v>
      </c>
      <c r="C11" s="14">
        <v>0.32903197818650998</v>
      </c>
      <c r="D11" s="14">
        <v>0.32519666947467202</v>
      </c>
      <c r="E11" s="14">
        <v>0.333080350221715</v>
      </c>
      <c r="F11" s="14"/>
      <c r="G11" s="14">
        <v>0.38477738252386201</v>
      </c>
      <c r="H11" s="14">
        <v>0.32115456796289099</v>
      </c>
      <c r="I11" s="14">
        <v>0.305873668030756</v>
      </c>
      <c r="J11" s="14">
        <v>0.34161619520084402</v>
      </c>
      <c r="K11" s="14">
        <v>0.32066694345907099</v>
      </c>
      <c r="L11" s="14">
        <v>0.312703486233329</v>
      </c>
      <c r="M11" s="14"/>
      <c r="N11" s="14">
        <v>0.247292370575558</v>
      </c>
      <c r="O11" s="14">
        <v>0.36261955175389099</v>
      </c>
      <c r="P11" s="14">
        <v>0.35570602914670302</v>
      </c>
      <c r="Q11" s="14">
        <v>0.35786987336955001</v>
      </c>
      <c r="R11" s="14"/>
      <c r="S11" s="14">
        <v>0.30244167796050297</v>
      </c>
      <c r="T11" s="14">
        <v>0.33607977819752699</v>
      </c>
      <c r="U11" s="14">
        <v>0.25980717723198399</v>
      </c>
      <c r="V11" s="14">
        <v>0.31459416778803201</v>
      </c>
      <c r="W11" s="14">
        <v>0.31840310085142798</v>
      </c>
      <c r="X11" s="14">
        <v>0.33408585498683702</v>
      </c>
      <c r="Y11" s="14">
        <v>0.36230430740841302</v>
      </c>
      <c r="Z11" s="14">
        <v>0.29824476965349001</v>
      </c>
      <c r="AA11" s="14">
        <v>0.32729088144068003</v>
      </c>
      <c r="AB11" s="14">
        <v>0.424360459889425</v>
      </c>
      <c r="AC11" s="14">
        <v>0.34054254849238902</v>
      </c>
      <c r="AD11" s="14">
        <v>0.313580862748781</v>
      </c>
      <c r="AE11" s="14"/>
      <c r="AF11" s="14">
        <v>0.29631912158979601</v>
      </c>
      <c r="AG11" s="14">
        <v>0.30091922813761401</v>
      </c>
      <c r="AH11" s="14">
        <v>0.31205428912540101</v>
      </c>
      <c r="AI11" s="14">
        <v>0.35247355629823401</v>
      </c>
      <c r="AJ11" s="14"/>
      <c r="AK11" s="14">
        <v>0.25560648130396801</v>
      </c>
      <c r="AL11" s="14">
        <v>0.31572191910881903</v>
      </c>
      <c r="AM11" s="14">
        <v>0.37009584435095699</v>
      </c>
      <c r="AN11" s="14">
        <v>0.26272229976004102</v>
      </c>
      <c r="AO11" s="14"/>
      <c r="AP11" s="14">
        <v>0.28588972747165198</v>
      </c>
      <c r="AQ11" s="14">
        <v>0.276303645629216</v>
      </c>
      <c r="AR11" s="14">
        <v>0.360535175574005</v>
      </c>
      <c r="AS11" s="14"/>
      <c r="AT11" s="14">
        <v>0.17869372731246899</v>
      </c>
      <c r="AU11" s="14">
        <v>0.40630329006709398</v>
      </c>
      <c r="AV11" s="14"/>
      <c r="AW11" s="14">
        <v>0.30386503149372501</v>
      </c>
      <c r="AX11" s="14">
        <v>0.34268710116561502</v>
      </c>
      <c r="AY11" s="14"/>
      <c r="AZ11" s="14">
        <v>0.33619612579862401</v>
      </c>
      <c r="BA11" s="14">
        <v>0.32296183909909199</v>
      </c>
    </row>
    <row r="12" spans="2:53" x14ac:dyDescent="0.35">
      <c r="B12" s="15" t="s">
        <v>233</v>
      </c>
      <c r="C12" s="23">
        <v>0.17970039514563199</v>
      </c>
      <c r="D12" s="23">
        <v>0.143636553113837</v>
      </c>
      <c r="E12" s="23">
        <v>0.21367750805073599</v>
      </c>
      <c r="F12" s="23"/>
      <c r="G12" s="23">
        <v>0.121934360800699</v>
      </c>
      <c r="H12" s="23">
        <v>0.13964546672285799</v>
      </c>
      <c r="I12" s="23">
        <v>0.17085716816302801</v>
      </c>
      <c r="J12" s="23">
        <v>0.19767721594384</v>
      </c>
      <c r="K12" s="23">
        <v>0.20720598315545599</v>
      </c>
      <c r="L12" s="23">
        <v>0.22471192344020699</v>
      </c>
      <c r="M12" s="23"/>
      <c r="N12" s="23">
        <v>0.103920253695725</v>
      </c>
      <c r="O12" s="23">
        <v>0.189767642957997</v>
      </c>
      <c r="P12" s="23">
        <v>0.18864187934535201</v>
      </c>
      <c r="Q12" s="23">
        <v>0.24657053699081499</v>
      </c>
      <c r="R12" s="23"/>
      <c r="S12" s="23">
        <v>0.122032013876762</v>
      </c>
      <c r="T12" s="23">
        <v>0.16569349863136601</v>
      </c>
      <c r="U12" s="23">
        <v>0.19581455848004201</v>
      </c>
      <c r="V12" s="23">
        <v>0.165194654859598</v>
      </c>
      <c r="W12" s="23">
        <v>0.249877668259987</v>
      </c>
      <c r="X12" s="23">
        <v>0.16056750993448099</v>
      </c>
      <c r="Y12" s="23">
        <v>0.204153190811974</v>
      </c>
      <c r="Z12" s="23">
        <v>0.136253049303215</v>
      </c>
      <c r="AA12" s="23">
        <v>0.18002682358139099</v>
      </c>
      <c r="AB12" s="23">
        <v>0.19620249683253299</v>
      </c>
      <c r="AC12" s="23">
        <v>0.30174738761311698</v>
      </c>
      <c r="AD12" s="23">
        <v>0.140813719588751</v>
      </c>
      <c r="AE12" s="23"/>
      <c r="AF12" s="23">
        <v>0.154840481675661</v>
      </c>
      <c r="AG12" s="23">
        <v>0.17257013823948</v>
      </c>
      <c r="AH12" s="23">
        <v>0.15993056336935499</v>
      </c>
      <c r="AI12" s="23">
        <v>0.25801112622167199</v>
      </c>
      <c r="AJ12" s="23"/>
      <c r="AK12" s="23">
        <v>0.13273491556656999</v>
      </c>
      <c r="AL12" s="23">
        <v>0.171597996588777</v>
      </c>
      <c r="AM12" s="23">
        <v>0.13197766518019299</v>
      </c>
      <c r="AN12" s="23">
        <v>0.21413906183188899</v>
      </c>
      <c r="AO12" s="23"/>
      <c r="AP12" s="23">
        <v>0.12669129424366399</v>
      </c>
      <c r="AQ12" s="23">
        <v>0.167057734945217</v>
      </c>
      <c r="AR12" s="23">
        <v>0.16664346457706899</v>
      </c>
      <c r="AS12" s="23"/>
      <c r="AT12" s="23">
        <v>3.20931278088952E-2</v>
      </c>
      <c r="AU12" s="23">
        <v>0.253651016720157</v>
      </c>
      <c r="AV12" s="23"/>
      <c r="AW12" s="23">
        <v>0.107784704804517</v>
      </c>
      <c r="AX12" s="23">
        <v>0.35905997849472099</v>
      </c>
      <c r="AY12" s="23"/>
      <c r="AZ12" s="23">
        <v>0.18968603834032</v>
      </c>
      <c r="BA12" s="23">
        <v>0.17123961985861899</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BA17"/>
  <sheetViews>
    <sheetView showGridLines="0" workbookViewId="0">
      <pane xSplit="2" topLeftCell="C1" activePane="topRight" state="frozen"/>
      <selection pane="topRight" activeCell="AC9" sqref="AC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239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230</v>
      </c>
      <c r="C9" s="14">
        <v>0.160587304658658</v>
      </c>
      <c r="D9" s="14">
        <v>0.183680524685882</v>
      </c>
      <c r="E9" s="14">
        <v>0.137678995755218</v>
      </c>
      <c r="F9" s="14"/>
      <c r="G9" s="14">
        <v>0.16341687104896799</v>
      </c>
      <c r="H9" s="14">
        <v>0.22895211905625201</v>
      </c>
      <c r="I9" s="14">
        <v>0.208047964203559</v>
      </c>
      <c r="J9" s="14">
        <v>0.11306245754385701</v>
      </c>
      <c r="K9" s="14">
        <v>0.13224299040587101</v>
      </c>
      <c r="L9" s="14">
        <v>0.12213972419756799</v>
      </c>
      <c r="M9" s="14"/>
      <c r="N9" s="14">
        <v>0.23615498887491801</v>
      </c>
      <c r="O9" s="14">
        <v>0.13727594695622</v>
      </c>
      <c r="P9" s="14">
        <v>0.142325402055622</v>
      </c>
      <c r="Q9" s="14">
        <v>0.12022056022909</v>
      </c>
      <c r="R9" s="14"/>
      <c r="S9" s="14">
        <v>0.220666858059024</v>
      </c>
      <c r="T9" s="14">
        <v>0.13378196018711599</v>
      </c>
      <c r="U9" s="14">
        <v>0.18815861325764499</v>
      </c>
      <c r="V9" s="14">
        <v>0.14068602581458101</v>
      </c>
      <c r="W9" s="14">
        <v>0.13688983230891399</v>
      </c>
      <c r="X9" s="14">
        <v>0.17140333061026899</v>
      </c>
      <c r="Y9" s="14">
        <v>0.13902745929840599</v>
      </c>
      <c r="Z9" s="14">
        <v>0.239977937993931</v>
      </c>
      <c r="AA9" s="14">
        <v>0.17274030620925801</v>
      </c>
      <c r="AB9" s="14">
        <v>8.94259208132233E-2</v>
      </c>
      <c r="AC9" s="14">
        <v>0.16413782192530099</v>
      </c>
      <c r="AD9" s="14">
        <v>0.11996041724282799</v>
      </c>
      <c r="AE9" s="14"/>
      <c r="AF9" s="14">
        <v>0.17912863615076</v>
      </c>
      <c r="AG9" s="14">
        <v>0.18656834818399601</v>
      </c>
      <c r="AH9" s="14">
        <v>0.12017758464019</v>
      </c>
      <c r="AI9" s="14">
        <v>0.12905443257357399</v>
      </c>
      <c r="AJ9" s="14"/>
      <c r="AK9" s="14">
        <v>0.183008201271981</v>
      </c>
      <c r="AL9" s="14">
        <v>0.18120147256586899</v>
      </c>
      <c r="AM9" s="14">
        <v>0.20153155684789101</v>
      </c>
      <c r="AN9" s="14">
        <v>0.15200997497648799</v>
      </c>
      <c r="AO9" s="14"/>
      <c r="AP9" s="14">
        <v>0.18448858423977499</v>
      </c>
      <c r="AQ9" s="14">
        <v>0.21693565154500599</v>
      </c>
      <c r="AR9" s="14">
        <v>0.17083455728147801</v>
      </c>
      <c r="AS9" s="14"/>
      <c r="AT9" s="14">
        <v>0.34326220249460598</v>
      </c>
      <c r="AU9" s="14">
        <v>6.9591822899053996E-2</v>
      </c>
      <c r="AV9" s="14"/>
      <c r="AW9" s="14">
        <v>0.206210044731959</v>
      </c>
      <c r="AX9" s="14">
        <v>7.3554974058738107E-2</v>
      </c>
      <c r="AY9" s="14"/>
      <c r="AZ9" s="14">
        <v>0.167204600676225</v>
      </c>
      <c r="BA9" s="14">
        <v>0.15498050963096699</v>
      </c>
    </row>
    <row r="10" spans="2:53" x14ac:dyDescent="0.35">
      <c r="B10" s="15" t="s">
        <v>231</v>
      </c>
      <c r="C10" s="14">
        <v>0.41441065000584298</v>
      </c>
      <c r="D10" s="14">
        <v>0.431381118458806</v>
      </c>
      <c r="E10" s="14">
        <v>0.3994631397681</v>
      </c>
      <c r="F10" s="14"/>
      <c r="G10" s="14">
        <v>0.46095146246512603</v>
      </c>
      <c r="H10" s="14">
        <v>0.42275738786436301</v>
      </c>
      <c r="I10" s="14">
        <v>0.40621961233829401</v>
      </c>
      <c r="J10" s="14">
        <v>0.41391534774058802</v>
      </c>
      <c r="K10" s="14">
        <v>0.38295074097703102</v>
      </c>
      <c r="L10" s="14">
        <v>0.405013090365201</v>
      </c>
      <c r="M10" s="14"/>
      <c r="N10" s="14">
        <v>0.44910278492098099</v>
      </c>
      <c r="O10" s="14">
        <v>0.41498521110609599</v>
      </c>
      <c r="P10" s="14">
        <v>0.43224621673602798</v>
      </c>
      <c r="Q10" s="14">
        <v>0.35719625383584103</v>
      </c>
      <c r="R10" s="14"/>
      <c r="S10" s="14">
        <v>0.42806913160016502</v>
      </c>
      <c r="T10" s="14">
        <v>0.43984892353385902</v>
      </c>
      <c r="U10" s="14">
        <v>0.42238504518135001</v>
      </c>
      <c r="V10" s="14">
        <v>0.41146761391072201</v>
      </c>
      <c r="W10" s="14">
        <v>0.393994315209934</v>
      </c>
      <c r="X10" s="14">
        <v>0.41729031544223999</v>
      </c>
      <c r="Y10" s="14">
        <v>0.41687973754618401</v>
      </c>
      <c r="Z10" s="14">
        <v>0.40953128703942498</v>
      </c>
      <c r="AA10" s="14">
        <v>0.40320092195268198</v>
      </c>
      <c r="AB10" s="14">
        <v>0.439443080396624</v>
      </c>
      <c r="AC10" s="14">
        <v>0.30835381299147102</v>
      </c>
      <c r="AD10" s="14">
        <v>0.41051094521870002</v>
      </c>
      <c r="AE10" s="14"/>
      <c r="AF10" s="14">
        <v>0.43876879181553802</v>
      </c>
      <c r="AG10" s="14">
        <v>0.41968819905744198</v>
      </c>
      <c r="AH10" s="14">
        <v>0.44848347215101297</v>
      </c>
      <c r="AI10" s="14">
        <v>0.34605158200691699</v>
      </c>
      <c r="AJ10" s="14"/>
      <c r="AK10" s="14">
        <v>0.47323975044974798</v>
      </c>
      <c r="AL10" s="14">
        <v>0.42866155087235502</v>
      </c>
      <c r="AM10" s="14">
        <v>0.36443232396328001</v>
      </c>
      <c r="AN10" s="14">
        <v>0.423278730138889</v>
      </c>
      <c r="AO10" s="14"/>
      <c r="AP10" s="14">
        <v>0.46845216868331702</v>
      </c>
      <c r="AQ10" s="14">
        <v>0.41046942581694901</v>
      </c>
      <c r="AR10" s="14">
        <v>0.425658813661831</v>
      </c>
      <c r="AS10" s="14"/>
      <c r="AT10" s="14">
        <v>0.51729023222828996</v>
      </c>
      <c r="AU10" s="14">
        <v>0.36028119893548899</v>
      </c>
      <c r="AV10" s="14"/>
      <c r="AW10" s="14">
        <v>0.47662754065906998</v>
      </c>
      <c r="AX10" s="14">
        <v>0.29454188810108201</v>
      </c>
      <c r="AY10" s="14"/>
      <c r="AZ10" s="14">
        <v>0.41976699072693202</v>
      </c>
      <c r="BA10" s="14">
        <v>0.40987225480002198</v>
      </c>
    </row>
    <row r="11" spans="2:53" x14ac:dyDescent="0.35">
      <c r="B11" s="15" t="s">
        <v>232</v>
      </c>
      <c r="C11" s="14">
        <v>0.275627489316912</v>
      </c>
      <c r="D11" s="14">
        <v>0.26082068370195199</v>
      </c>
      <c r="E11" s="14">
        <v>0.291184014359262</v>
      </c>
      <c r="F11" s="14"/>
      <c r="G11" s="14">
        <v>0.28048298738899002</v>
      </c>
      <c r="H11" s="14">
        <v>0.241307316826259</v>
      </c>
      <c r="I11" s="14">
        <v>0.255164641937704</v>
      </c>
      <c r="J11" s="14">
        <v>0.31069037539776601</v>
      </c>
      <c r="K11" s="14">
        <v>0.28260823121058698</v>
      </c>
      <c r="L11" s="14">
        <v>0.28381458402758902</v>
      </c>
      <c r="M11" s="14"/>
      <c r="N11" s="14">
        <v>0.22988236120049299</v>
      </c>
      <c r="O11" s="14">
        <v>0.28977001342886299</v>
      </c>
      <c r="P11" s="14">
        <v>0.29361330730932</v>
      </c>
      <c r="Q11" s="14">
        <v>0.294217879899554</v>
      </c>
      <c r="R11" s="14"/>
      <c r="S11" s="14">
        <v>0.23979830614158201</v>
      </c>
      <c r="T11" s="14">
        <v>0.276320583806139</v>
      </c>
      <c r="U11" s="14">
        <v>0.236937660166782</v>
      </c>
      <c r="V11" s="14">
        <v>0.29396560975973102</v>
      </c>
      <c r="W11" s="14">
        <v>0.27539572872255202</v>
      </c>
      <c r="X11" s="14">
        <v>0.268532083169427</v>
      </c>
      <c r="Y11" s="14">
        <v>0.28130890443316198</v>
      </c>
      <c r="Z11" s="14">
        <v>0.216310587546066</v>
      </c>
      <c r="AA11" s="14">
        <v>0.297169093398022</v>
      </c>
      <c r="AB11" s="14">
        <v>0.30332344417403201</v>
      </c>
      <c r="AC11" s="14">
        <v>0.31326060571455799</v>
      </c>
      <c r="AD11" s="14">
        <v>0.349012064908927</v>
      </c>
      <c r="AE11" s="14"/>
      <c r="AF11" s="14">
        <v>0.242921454798599</v>
      </c>
      <c r="AG11" s="14">
        <v>0.25049530683277399</v>
      </c>
      <c r="AH11" s="14">
        <v>0.29370495468956498</v>
      </c>
      <c r="AI11" s="14">
        <v>0.34291809873586299</v>
      </c>
      <c r="AJ11" s="14"/>
      <c r="AK11" s="14">
        <v>0.223990533090344</v>
      </c>
      <c r="AL11" s="14">
        <v>0.254881068136941</v>
      </c>
      <c r="AM11" s="14">
        <v>0.30468280255343999</v>
      </c>
      <c r="AN11" s="14">
        <v>0.242588067469242</v>
      </c>
      <c r="AO11" s="14"/>
      <c r="AP11" s="14">
        <v>0.23259556097738701</v>
      </c>
      <c r="AQ11" s="14">
        <v>0.24994011898715601</v>
      </c>
      <c r="AR11" s="14">
        <v>0.26140651932134201</v>
      </c>
      <c r="AS11" s="14"/>
      <c r="AT11" s="14">
        <v>0.122096774843762</v>
      </c>
      <c r="AU11" s="14">
        <v>0.35456438353859199</v>
      </c>
      <c r="AV11" s="14"/>
      <c r="AW11" s="14">
        <v>0.240467642666024</v>
      </c>
      <c r="AX11" s="14">
        <v>0.26685015031422699</v>
      </c>
      <c r="AY11" s="14"/>
      <c r="AZ11" s="14">
        <v>0.27677887725129902</v>
      </c>
      <c r="BA11" s="14">
        <v>0.27465192526048599</v>
      </c>
    </row>
    <row r="12" spans="2:53" x14ac:dyDescent="0.35">
      <c r="B12" s="15" t="s">
        <v>233</v>
      </c>
      <c r="C12" s="23">
        <v>0.14937455601858701</v>
      </c>
      <c r="D12" s="23">
        <v>0.124117673153359</v>
      </c>
      <c r="E12" s="23">
        <v>0.17167385011742001</v>
      </c>
      <c r="F12" s="23"/>
      <c r="G12" s="23">
        <v>9.5148679096916003E-2</v>
      </c>
      <c r="H12" s="23">
        <v>0.10698317625312601</v>
      </c>
      <c r="I12" s="23">
        <v>0.13056778152044299</v>
      </c>
      <c r="J12" s="23">
        <v>0.16233181931778801</v>
      </c>
      <c r="K12" s="23">
        <v>0.20219803740651099</v>
      </c>
      <c r="L12" s="23">
        <v>0.18903260140964101</v>
      </c>
      <c r="M12" s="23"/>
      <c r="N12" s="23">
        <v>8.4859865003607399E-2</v>
      </c>
      <c r="O12" s="23">
        <v>0.15796882850882199</v>
      </c>
      <c r="P12" s="23">
        <v>0.13181507389903099</v>
      </c>
      <c r="Q12" s="23">
        <v>0.228365306035515</v>
      </c>
      <c r="R12" s="23"/>
      <c r="S12" s="23">
        <v>0.11146570419922899</v>
      </c>
      <c r="T12" s="23">
        <v>0.15004853247288599</v>
      </c>
      <c r="U12" s="23">
        <v>0.152518681394223</v>
      </c>
      <c r="V12" s="23">
        <v>0.153880750514966</v>
      </c>
      <c r="W12" s="23">
        <v>0.19372012375860101</v>
      </c>
      <c r="X12" s="23">
        <v>0.14277427077806401</v>
      </c>
      <c r="Y12" s="23">
        <v>0.16278389872224799</v>
      </c>
      <c r="Z12" s="23">
        <v>0.134180187420577</v>
      </c>
      <c r="AA12" s="23">
        <v>0.12688967844003701</v>
      </c>
      <c r="AB12" s="23">
        <v>0.16780755461612001</v>
      </c>
      <c r="AC12" s="23">
        <v>0.21424775936866999</v>
      </c>
      <c r="AD12" s="23">
        <v>0.120516572629545</v>
      </c>
      <c r="AE12" s="23"/>
      <c r="AF12" s="23">
        <v>0.13918111723510301</v>
      </c>
      <c r="AG12" s="23">
        <v>0.143248145925788</v>
      </c>
      <c r="AH12" s="23">
        <v>0.137633988519232</v>
      </c>
      <c r="AI12" s="23">
        <v>0.18197588668364501</v>
      </c>
      <c r="AJ12" s="23"/>
      <c r="AK12" s="23">
        <v>0.11976151518792801</v>
      </c>
      <c r="AL12" s="23">
        <v>0.13525590842483601</v>
      </c>
      <c r="AM12" s="23">
        <v>0.12935331663538899</v>
      </c>
      <c r="AN12" s="23">
        <v>0.18212322741538101</v>
      </c>
      <c r="AO12" s="23"/>
      <c r="AP12" s="23">
        <v>0.11446368609952</v>
      </c>
      <c r="AQ12" s="23">
        <v>0.122654803650889</v>
      </c>
      <c r="AR12" s="23">
        <v>0.14210010973534901</v>
      </c>
      <c r="AS12" s="23"/>
      <c r="AT12" s="23">
        <v>1.73507904333421E-2</v>
      </c>
      <c r="AU12" s="23">
        <v>0.215562594626864</v>
      </c>
      <c r="AV12" s="23"/>
      <c r="AW12" s="23">
        <v>7.6694771942946993E-2</v>
      </c>
      <c r="AX12" s="23">
        <v>0.365052987525952</v>
      </c>
      <c r="AY12" s="23"/>
      <c r="AZ12" s="23">
        <v>0.13624953134554399</v>
      </c>
      <c r="BA12" s="23">
        <v>0.16049531030852601</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F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6" width="20.7265625" customWidth="1"/>
  </cols>
  <sheetData>
    <row r="2" spans="2:6" ht="40" customHeight="1" x14ac:dyDescent="0.35">
      <c r="D2" s="29" t="s">
        <v>75</v>
      </c>
      <c r="E2" s="26"/>
      <c r="F2" s="26"/>
    </row>
    <row r="6" spans="2:6" ht="50" customHeight="1" x14ac:dyDescent="0.35">
      <c r="B6" s="17" t="s">
        <v>15</v>
      </c>
      <c r="C6" s="17" t="s">
        <v>63</v>
      </c>
      <c r="D6" s="17" t="s">
        <v>64</v>
      </c>
      <c r="E6" s="17" t="s">
        <v>65</v>
      </c>
    </row>
    <row r="7" spans="2:6" x14ac:dyDescent="0.35">
      <c r="B7" s="15" t="s">
        <v>66</v>
      </c>
      <c r="C7" s="14">
        <v>0.358947239643713</v>
      </c>
      <c r="D7" s="14">
        <v>0.28973529642979001</v>
      </c>
      <c r="E7" s="14">
        <v>0.15586481614710099</v>
      </c>
    </row>
    <row r="8" spans="2:6" x14ac:dyDescent="0.35">
      <c r="B8" s="15" t="s">
        <v>67</v>
      </c>
      <c r="C8" s="14">
        <v>0.24707285118022301</v>
      </c>
      <c r="D8" s="14">
        <v>0.20654581074169501</v>
      </c>
      <c r="E8" s="14">
        <v>0.14207390701382699</v>
      </c>
    </row>
    <row r="9" spans="2:6" x14ac:dyDescent="0.35">
      <c r="B9" s="15" t="s">
        <v>68</v>
      </c>
      <c r="C9" s="14">
        <v>0.14362310879280901</v>
      </c>
      <c r="D9" s="14">
        <v>0.13584519768473099</v>
      </c>
      <c r="E9" s="14">
        <v>0.12852919186327899</v>
      </c>
    </row>
    <row r="10" spans="2:6" x14ac:dyDescent="0.35">
      <c r="B10" s="15" t="s">
        <v>69</v>
      </c>
      <c r="C10" s="14">
        <v>0.12754127996716799</v>
      </c>
      <c r="D10" s="14">
        <v>0.14071578448122299</v>
      </c>
      <c r="E10" s="14">
        <v>0.155851163605567</v>
      </c>
    </row>
    <row r="11" spans="2:6" x14ac:dyDescent="0.35">
      <c r="B11" s="15" t="s">
        <v>70</v>
      </c>
      <c r="C11" s="14">
        <v>0.11507507197419101</v>
      </c>
      <c r="D11" s="14">
        <v>0.219487569455322</v>
      </c>
      <c r="E11" s="14">
        <v>0.40861105742418902</v>
      </c>
    </row>
    <row r="12" spans="2:6" x14ac:dyDescent="0.35">
      <c r="B12" s="15" t="s">
        <v>71</v>
      </c>
      <c r="C12" s="14">
        <v>7.7404484418953402E-3</v>
      </c>
      <c r="D12" s="14">
        <v>7.6703412072394797E-3</v>
      </c>
      <c r="E12" s="14">
        <v>9.0698639460373501E-3</v>
      </c>
    </row>
    <row r="13" spans="2:6" x14ac:dyDescent="0.35">
      <c r="B13" s="20" t="s">
        <v>72</v>
      </c>
      <c r="C13" s="18">
        <v>0.60602009082393604</v>
      </c>
      <c r="D13" s="18">
        <v>0.49628110717148499</v>
      </c>
      <c r="E13" s="18">
        <v>0.29793872316092801</v>
      </c>
    </row>
    <row r="14" spans="2:6" x14ac:dyDescent="0.35">
      <c r="B14" s="20" t="s">
        <v>73</v>
      </c>
      <c r="C14" s="18">
        <v>0.24261635194136</v>
      </c>
      <c r="D14" s="18">
        <v>0.36020335393654401</v>
      </c>
      <c r="E14" s="18">
        <v>0.56446222102975596</v>
      </c>
    </row>
    <row r="15" spans="2:6" x14ac:dyDescent="0.35">
      <c r="B15" s="20" t="s">
        <v>74</v>
      </c>
      <c r="C15" s="19">
        <v>0.36340373888257699</v>
      </c>
      <c r="D15" s="19">
        <v>0.13607775323494101</v>
      </c>
      <c r="E15" s="19">
        <v>-0.26652349786882801</v>
      </c>
    </row>
    <row r="16" spans="2:6" x14ac:dyDescent="0.35">
      <c r="B16" s="16"/>
      <c r="C16" s="16"/>
      <c r="D16" s="16"/>
      <c r="E16" s="16"/>
    </row>
    <row r="17" spans="2:2" x14ac:dyDescent="0.35">
      <c r="B17" t="s">
        <v>76</v>
      </c>
    </row>
    <row r="18" spans="2:2" x14ac:dyDescent="0.35">
      <c r="B18" t="s">
        <v>77</v>
      </c>
    </row>
    <row r="22" spans="2:2" x14ac:dyDescent="0.35">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L17"/>
  <sheetViews>
    <sheetView showGridLines="0" workbookViewId="0">
      <pane xSplit="2" topLeftCell="C1" activePane="topRight" state="frozen"/>
      <selection pane="topRight" activeCell="H7" sqref="H7"/>
    </sheetView>
  </sheetViews>
  <sheetFormatPr defaultColWidth="10.90625" defaultRowHeight="14.5" x14ac:dyDescent="0.35"/>
  <cols>
    <col min="2" max="2" width="25.7265625" customWidth="1"/>
    <col min="3" max="12" width="20.7265625" customWidth="1"/>
  </cols>
  <sheetData>
    <row r="2" spans="2:12" ht="40" customHeight="1" x14ac:dyDescent="0.35">
      <c r="D2" s="29" t="s">
        <v>252</v>
      </c>
      <c r="E2" s="26"/>
      <c r="F2" s="26"/>
      <c r="G2" s="26"/>
      <c r="H2" s="26"/>
      <c r="I2" s="26"/>
      <c r="J2" s="26"/>
      <c r="K2" s="26"/>
      <c r="L2" s="26"/>
    </row>
    <row r="6" spans="2:12" ht="50" customHeight="1" x14ac:dyDescent="0.35">
      <c r="B6" s="17" t="s">
        <v>15</v>
      </c>
      <c r="C6" s="17" t="s">
        <v>240</v>
      </c>
      <c r="D6" s="17" t="s">
        <v>241</v>
      </c>
      <c r="E6" s="17" t="s">
        <v>242</v>
      </c>
      <c r="F6" s="17" t="s">
        <v>243</v>
      </c>
      <c r="G6" s="17" t="s">
        <v>244</v>
      </c>
      <c r="H6" s="17" t="s">
        <v>245</v>
      </c>
      <c r="I6" s="17" t="s">
        <v>246</v>
      </c>
      <c r="J6" s="17" t="s">
        <v>247</v>
      </c>
      <c r="K6" s="17" t="s">
        <v>248</v>
      </c>
    </row>
    <row r="7" spans="2:12" x14ac:dyDescent="0.35">
      <c r="B7" s="15" t="s">
        <v>249</v>
      </c>
      <c r="C7" s="14">
        <v>0.75666982989532705</v>
      </c>
      <c r="D7" s="14">
        <v>0.38893287754260703</v>
      </c>
      <c r="E7" s="14">
        <v>0.55453920247728306</v>
      </c>
      <c r="F7" s="14">
        <v>0.55015223385495304</v>
      </c>
      <c r="G7" s="14">
        <v>0.59783921543177498</v>
      </c>
      <c r="H7" s="14">
        <v>0.23336016802691301</v>
      </c>
      <c r="I7" s="14">
        <v>0.27308896935529497</v>
      </c>
      <c r="J7" s="14">
        <v>0.52421899172460495</v>
      </c>
      <c r="K7" s="14">
        <v>0.41926865328012902</v>
      </c>
    </row>
    <row r="8" spans="2:12" x14ac:dyDescent="0.35">
      <c r="B8" s="15" t="s">
        <v>250</v>
      </c>
      <c r="C8" s="14">
        <v>7.4816911823089097E-2</v>
      </c>
      <c r="D8" s="14">
        <v>0.110495887278018</v>
      </c>
      <c r="E8" s="14">
        <v>9.6329156671263003E-2</v>
      </c>
      <c r="F8" s="14">
        <v>0.10510308517974799</v>
      </c>
      <c r="G8" s="14">
        <v>0.15735802621044501</v>
      </c>
      <c r="H8" s="14">
        <v>0.20890405885854699</v>
      </c>
      <c r="I8" s="14">
        <v>0.403316849561414</v>
      </c>
      <c r="J8" s="14">
        <v>0.20155817944253099</v>
      </c>
      <c r="K8" s="14">
        <v>0.120832129480066</v>
      </c>
    </row>
    <row r="9" spans="2:12" x14ac:dyDescent="0.35">
      <c r="B9" s="15" t="s">
        <v>251</v>
      </c>
      <c r="C9" s="14">
        <v>9.5808337349839498E-2</v>
      </c>
      <c r="D9" s="14">
        <v>0.40785336656632998</v>
      </c>
      <c r="E9" s="14">
        <v>0.22938157499809</v>
      </c>
      <c r="F9" s="14">
        <v>0.24931006072973499</v>
      </c>
      <c r="G9" s="14">
        <v>0.14507965771306899</v>
      </c>
      <c r="H9" s="14">
        <v>0.42194668155460002</v>
      </c>
      <c r="I9" s="14">
        <v>0.19168772042551099</v>
      </c>
      <c r="J9" s="14">
        <v>0.17474932596743301</v>
      </c>
      <c r="K9" s="14">
        <v>0.294082778843894</v>
      </c>
    </row>
    <row r="10" spans="2:12" x14ac:dyDescent="0.35">
      <c r="B10" s="15" t="s">
        <v>109</v>
      </c>
      <c r="C10" s="14">
        <v>7.2704920931744493E-2</v>
      </c>
      <c r="D10" s="14">
        <v>9.2717868613045096E-2</v>
      </c>
      <c r="E10" s="14">
        <v>0.11975006585336399</v>
      </c>
      <c r="F10" s="14">
        <v>9.5434620235564399E-2</v>
      </c>
      <c r="G10" s="14">
        <v>9.9723100644712098E-2</v>
      </c>
      <c r="H10" s="14">
        <v>0.13578909155994001</v>
      </c>
      <c r="I10" s="14">
        <v>0.13190646065778</v>
      </c>
      <c r="J10" s="14">
        <v>9.9473502865430496E-2</v>
      </c>
      <c r="K10" s="14">
        <v>0.16581643839591101</v>
      </c>
    </row>
    <row r="11" spans="2:12" x14ac:dyDescent="0.35">
      <c r="B11" s="16"/>
      <c r="C11" s="16"/>
      <c r="D11" s="16"/>
      <c r="E11" s="16"/>
      <c r="F11" s="16"/>
      <c r="G11" s="16"/>
      <c r="H11" s="16"/>
      <c r="I11" s="16"/>
      <c r="J11" s="16"/>
      <c r="K11" s="16"/>
    </row>
    <row r="12" spans="2:12" x14ac:dyDescent="0.35">
      <c r="B12" t="s">
        <v>76</v>
      </c>
    </row>
    <row r="13" spans="2:12" x14ac:dyDescent="0.35">
      <c r="B13" t="s">
        <v>77</v>
      </c>
    </row>
    <row r="17" spans="2:2" x14ac:dyDescent="0.35">
      <c r="B17"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BA17"/>
  <sheetViews>
    <sheetView showGridLines="0" topLeftCell="A2" workbookViewId="0">
      <pane xSplit="2" topLeftCell="C1" activePane="topRight" state="frozen"/>
      <selection pane="topRight" activeCell="AD18" sqref="AD1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253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249</v>
      </c>
      <c r="C9" s="14">
        <v>0.75666982989532705</v>
      </c>
      <c r="D9" s="14">
        <v>0.74277540817532905</v>
      </c>
      <c r="E9" s="14">
        <v>0.77223534951343997</v>
      </c>
      <c r="F9" s="14"/>
      <c r="G9" s="14">
        <v>0.635836274614209</v>
      </c>
      <c r="H9" s="14">
        <v>0.66548694360318605</v>
      </c>
      <c r="I9" s="14">
        <v>0.70553908297392498</v>
      </c>
      <c r="J9" s="14">
        <v>0.80106890176215895</v>
      </c>
      <c r="K9" s="14">
        <v>0.84727144680483402</v>
      </c>
      <c r="L9" s="14">
        <v>0.855537902557023</v>
      </c>
      <c r="M9" s="14"/>
      <c r="N9" s="14">
        <v>0.76517636434066305</v>
      </c>
      <c r="O9" s="14">
        <v>0.77463421812892497</v>
      </c>
      <c r="P9" s="14">
        <v>0.75687893764519198</v>
      </c>
      <c r="Q9" s="14">
        <v>0.72586468739252197</v>
      </c>
      <c r="R9" s="14"/>
      <c r="S9" s="14">
        <v>0.69242475342704202</v>
      </c>
      <c r="T9" s="14">
        <v>0.76690047123064997</v>
      </c>
      <c r="U9" s="14">
        <v>0.70598270658582396</v>
      </c>
      <c r="V9" s="14">
        <v>0.76146100717151999</v>
      </c>
      <c r="W9" s="14">
        <v>0.73281170232007398</v>
      </c>
      <c r="X9" s="14">
        <v>0.75063141434075198</v>
      </c>
      <c r="Y9" s="14">
        <v>0.73811585085202203</v>
      </c>
      <c r="Z9" s="14">
        <v>0.67603297965715503</v>
      </c>
      <c r="AA9" s="14">
        <v>0.81891703398271998</v>
      </c>
      <c r="AB9" s="14">
        <v>0.81161364406714398</v>
      </c>
      <c r="AC9" s="14">
        <v>0.86191425281503198</v>
      </c>
      <c r="AD9" s="14">
        <v>0.79500728567233503</v>
      </c>
      <c r="AE9" s="14"/>
      <c r="AF9" s="14">
        <v>0.85076407375615504</v>
      </c>
      <c r="AG9" s="14">
        <v>0.70008430595384497</v>
      </c>
      <c r="AH9" s="14">
        <v>0.77083043250453998</v>
      </c>
      <c r="AI9" s="14">
        <v>0.70104369088292895</v>
      </c>
      <c r="AJ9" s="14"/>
      <c r="AK9" s="14">
        <v>0.81628062399151402</v>
      </c>
      <c r="AL9" s="14">
        <v>0.73507915701165405</v>
      </c>
      <c r="AM9" s="14">
        <v>0.79752113211220599</v>
      </c>
      <c r="AN9" s="14">
        <v>0.77120131361533695</v>
      </c>
      <c r="AO9" s="14"/>
      <c r="AP9" s="14">
        <v>0.82075203967330601</v>
      </c>
      <c r="AQ9" s="14">
        <v>0.69216413591876302</v>
      </c>
      <c r="AR9" s="14">
        <v>0.79984683280977997</v>
      </c>
      <c r="AS9" s="14"/>
      <c r="AT9" s="14">
        <v>0.81457199314556294</v>
      </c>
      <c r="AU9" s="14">
        <v>0.73167109733261304</v>
      </c>
      <c r="AV9" s="14"/>
      <c r="AW9" s="14">
        <v>0.80743252521874098</v>
      </c>
      <c r="AX9" s="14">
        <v>0.57085373752139201</v>
      </c>
      <c r="AY9" s="14"/>
      <c r="AZ9" s="14">
        <v>0.83260745776156697</v>
      </c>
      <c r="BA9" s="14">
        <v>0.69232833554403195</v>
      </c>
    </row>
    <row r="10" spans="2:53" x14ac:dyDescent="0.35">
      <c r="B10" s="15" t="s">
        <v>250</v>
      </c>
      <c r="C10" s="14">
        <v>7.4816911823089097E-2</v>
      </c>
      <c r="D10" s="14">
        <v>9.2599560600842706E-2</v>
      </c>
      <c r="E10" s="14">
        <v>5.5762203969696403E-2</v>
      </c>
      <c r="F10" s="14"/>
      <c r="G10" s="14">
        <v>0.15125860834600399</v>
      </c>
      <c r="H10" s="14">
        <v>0.110800220948102</v>
      </c>
      <c r="I10" s="14">
        <v>8.5297715514610295E-2</v>
      </c>
      <c r="J10" s="14">
        <v>4.7307576269893299E-2</v>
      </c>
      <c r="K10" s="14">
        <v>3.87777915357502E-2</v>
      </c>
      <c r="L10" s="14">
        <v>3.2910986490529898E-2</v>
      </c>
      <c r="M10" s="14"/>
      <c r="N10" s="14">
        <v>9.3487508737528896E-2</v>
      </c>
      <c r="O10" s="14">
        <v>6.3757757822324596E-2</v>
      </c>
      <c r="P10" s="14">
        <v>6.1222417170336198E-2</v>
      </c>
      <c r="Q10" s="14">
        <v>7.9448824137700005E-2</v>
      </c>
      <c r="R10" s="14"/>
      <c r="S10" s="14">
        <v>0.105004471073899</v>
      </c>
      <c r="T10" s="14">
        <v>7.1291755841461593E-2</v>
      </c>
      <c r="U10" s="14">
        <v>7.4446023073538606E-2</v>
      </c>
      <c r="V10" s="14">
        <v>6.9407726780954401E-2</v>
      </c>
      <c r="W10" s="14">
        <v>8.7892522706844903E-2</v>
      </c>
      <c r="X10" s="14">
        <v>5.7850510308940999E-2</v>
      </c>
      <c r="Y10" s="14">
        <v>6.4075383534601293E-2</v>
      </c>
      <c r="Z10" s="14">
        <v>0.148511136469725</v>
      </c>
      <c r="AA10" s="14">
        <v>5.76416475742349E-2</v>
      </c>
      <c r="AB10" s="14">
        <v>8.0405849580800104E-2</v>
      </c>
      <c r="AC10" s="14">
        <v>2.73344329388234E-2</v>
      </c>
      <c r="AD10" s="14">
        <v>4.29591291959949E-2</v>
      </c>
      <c r="AE10" s="14"/>
      <c r="AF10" s="14">
        <v>5.3038895845585E-2</v>
      </c>
      <c r="AG10" s="14">
        <v>0.108584784711618</v>
      </c>
      <c r="AH10" s="14">
        <v>6.0189127244864901E-2</v>
      </c>
      <c r="AI10" s="14">
        <v>4.4572588592609701E-2</v>
      </c>
      <c r="AJ10" s="14"/>
      <c r="AK10" s="14">
        <v>7.7257301321417601E-2</v>
      </c>
      <c r="AL10" s="14">
        <v>8.9843930070081304E-2</v>
      </c>
      <c r="AM10" s="14">
        <v>5.3103362015411298E-2</v>
      </c>
      <c r="AN10" s="14">
        <v>8.1050357409117299E-2</v>
      </c>
      <c r="AO10" s="14"/>
      <c r="AP10" s="14">
        <v>8.4446217145147703E-2</v>
      </c>
      <c r="AQ10" s="14">
        <v>0.1173925698204</v>
      </c>
      <c r="AR10" s="14">
        <v>5.0127194169390897E-2</v>
      </c>
      <c r="AS10" s="14"/>
      <c r="AT10" s="14">
        <v>8.2215724574272495E-2</v>
      </c>
      <c r="AU10" s="14">
        <v>6.9592355679360701E-2</v>
      </c>
      <c r="AV10" s="14"/>
      <c r="AW10" s="14">
        <v>6.5988871938530105E-2</v>
      </c>
      <c r="AX10" s="14">
        <v>0.14471762625925699</v>
      </c>
      <c r="AY10" s="14"/>
      <c r="AZ10" s="14">
        <v>4.6901932762343598E-2</v>
      </c>
      <c r="BA10" s="14">
        <v>9.8469105314268293E-2</v>
      </c>
    </row>
    <row r="11" spans="2:53" x14ac:dyDescent="0.35">
      <c r="B11" s="15" t="s">
        <v>251</v>
      </c>
      <c r="C11" s="14">
        <v>9.5808337349839498E-2</v>
      </c>
      <c r="D11" s="14">
        <v>0.10289253223082</v>
      </c>
      <c r="E11" s="14">
        <v>8.92639986916864E-2</v>
      </c>
      <c r="F11" s="14"/>
      <c r="G11" s="14">
        <v>0.13919763643716099</v>
      </c>
      <c r="H11" s="14">
        <v>0.14917755455251999</v>
      </c>
      <c r="I11" s="14">
        <v>0.129236517055794</v>
      </c>
      <c r="J11" s="14">
        <v>8.0050899644524304E-2</v>
      </c>
      <c r="K11" s="14">
        <v>3.90062899081947E-2</v>
      </c>
      <c r="L11" s="14">
        <v>4.74652958984031E-2</v>
      </c>
      <c r="M11" s="14"/>
      <c r="N11" s="14">
        <v>9.4968656700102003E-2</v>
      </c>
      <c r="O11" s="14">
        <v>9.6556767347295694E-2</v>
      </c>
      <c r="P11" s="14">
        <v>0.10579778748353499</v>
      </c>
      <c r="Q11" s="14">
        <v>8.7189063521927596E-2</v>
      </c>
      <c r="R11" s="14"/>
      <c r="S11" s="14">
        <v>0.12519881914768299</v>
      </c>
      <c r="T11" s="14">
        <v>9.8049705398447304E-2</v>
      </c>
      <c r="U11" s="14">
        <v>0.13472352407263599</v>
      </c>
      <c r="V11" s="14">
        <v>8.9895217499516206E-2</v>
      </c>
      <c r="W11" s="14">
        <v>9.94497814106267E-2</v>
      </c>
      <c r="X11" s="14">
        <v>0.12261987271898001</v>
      </c>
      <c r="Y11" s="14">
        <v>0.105211788016161</v>
      </c>
      <c r="Z11" s="14">
        <v>0.12861139040622699</v>
      </c>
      <c r="AA11" s="14">
        <v>5.7003850869063698E-2</v>
      </c>
      <c r="AB11" s="14">
        <v>6.3095930971091105E-2</v>
      </c>
      <c r="AC11" s="14">
        <v>3.77616498511745E-2</v>
      </c>
      <c r="AD11" s="14">
        <v>4.2284099262191899E-2</v>
      </c>
      <c r="AE11" s="14"/>
      <c r="AF11" s="14">
        <v>5.5176225600862099E-2</v>
      </c>
      <c r="AG11" s="14">
        <v>0.126601161142508</v>
      </c>
      <c r="AH11" s="14">
        <v>0.104065981347918</v>
      </c>
      <c r="AI11" s="14">
        <v>0.112918290849816</v>
      </c>
      <c r="AJ11" s="14"/>
      <c r="AK11" s="14">
        <v>7.1580177626710303E-2</v>
      </c>
      <c r="AL11" s="14">
        <v>0.118182217005528</v>
      </c>
      <c r="AM11" s="14">
        <v>0.10890351833178499</v>
      </c>
      <c r="AN11" s="14">
        <v>7.1187337430564698E-2</v>
      </c>
      <c r="AO11" s="14"/>
      <c r="AP11" s="14">
        <v>6.0928764339268998E-2</v>
      </c>
      <c r="AQ11" s="14">
        <v>0.134419030988285</v>
      </c>
      <c r="AR11" s="14">
        <v>0.111584682126037</v>
      </c>
      <c r="AS11" s="14"/>
      <c r="AT11" s="14">
        <v>8.7078261043120803E-2</v>
      </c>
      <c r="AU11" s="14">
        <v>0.10008568392122399</v>
      </c>
      <c r="AV11" s="14"/>
      <c r="AW11" s="14">
        <v>9.1988778514919503E-2</v>
      </c>
      <c r="AX11" s="14">
        <v>0.124917145275608</v>
      </c>
      <c r="AY11" s="14"/>
      <c r="AZ11" s="14">
        <v>6.5780971033326197E-2</v>
      </c>
      <c r="BA11" s="14">
        <v>0.121250343829701</v>
      </c>
    </row>
    <row r="12" spans="2:53" x14ac:dyDescent="0.35">
      <c r="B12" s="15" t="s">
        <v>109</v>
      </c>
      <c r="C12" s="23">
        <v>7.2704920931744493E-2</v>
      </c>
      <c r="D12" s="23">
        <v>6.1732498993008401E-2</v>
      </c>
      <c r="E12" s="23">
        <v>8.2738447825176795E-2</v>
      </c>
      <c r="F12" s="23"/>
      <c r="G12" s="23">
        <v>7.3707480602626094E-2</v>
      </c>
      <c r="H12" s="23">
        <v>7.4535280896192699E-2</v>
      </c>
      <c r="I12" s="23">
        <v>7.9926684455671304E-2</v>
      </c>
      <c r="J12" s="23">
        <v>7.1572622323423304E-2</v>
      </c>
      <c r="K12" s="23">
        <v>7.49444717512215E-2</v>
      </c>
      <c r="L12" s="23">
        <v>6.4085815054043802E-2</v>
      </c>
      <c r="M12" s="23"/>
      <c r="N12" s="23">
        <v>4.6367470221706203E-2</v>
      </c>
      <c r="O12" s="23">
        <v>6.5051256701454105E-2</v>
      </c>
      <c r="P12" s="23">
        <v>7.6100857700936803E-2</v>
      </c>
      <c r="Q12" s="23">
        <v>0.107497424947851</v>
      </c>
      <c r="R12" s="23"/>
      <c r="S12" s="23">
        <v>7.7371956351376198E-2</v>
      </c>
      <c r="T12" s="23">
        <v>6.3758067529441298E-2</v>
      </c>
      <c r="U12" s="23">
        <v>8.4847746268000498E-2</v>
      </c>
      <c r="V12" s="23">
        <v>7.9236048548009294E-2</v>
      </c>
      <c r="W12" s="23">
        <v>7.9845993562454295E-2</v>
      </c>
      <c r="X12" s="23">
        <v>6.8898202631327204E-2</v>
      </c>
      <c r="Y12" s="23">
        <v>9.2596977597216107E-2</v>
      </c>
      <c r="Z12" s="23">
        <v>4.68444934668929E-2</v>
      </c>
      <c r="AA12" s="23">
        <v>6.6437467573981598E-2</v>
      </c>
      <c r="AB12" s="23">
        <v>4.4884575380964402E-2</v>
      </c>
      <c r="AC12" s="23">
        <v>7.29896643949699E-2</v>
      </c>
      <c r="AD12" s="23">
        <v>0.11974948586947801</v>
      </c>
      <c r="AE12" s="23"/>
      <c r="AF12" s="23">
        <v>4.1020804797398301E-2</v>
      </c>
      <c r="AG12" s="23">
        <v>6.4729748192029202E-2</v>
      </c>
      <c r="AH12" s="23">
        <v>6.4914458902677094E-2</v>
      </c>
      <c r="AI12" s="23">
        <v>0.14146542967464501</v>
      </c>
      <c r="AJ12" s="23"/>
      <c r="AK12" s="23">
        <v>3.4881897060358297E-2</v>
      </c>
      <c r="AL12" s="23">
        <v>5.6894695912736597E-2</v>
      </c>
      <c r="AM12" s="23">
        <v>4.0471987540598199E-2</v>
      </c>
      <c r="AN12" s="23">
        <v>7.6560991544980597E-2</v>
      </c>
      <c r="AO12" s="23"/>
      <c r="AP12" s="23">
        <v>3.3872978842277697E-2</v>
      </c>
      <c r="AQ12" s="23">
        <v>5.6024263272552201E-2</v>
      </c>
      <c r="AR12" s="23">
        <v>3.8441290894792202E-2</v>
      </c>
      <c r="AS12" s="23"/>
      <c r="AT12" s="23">
        <v>1.6134021237044101E-2</v>
      </c>
      <c r="AU12" s="23">
        <v>9.8650863066801694E-2</v>
      </c>
      <c r="AV12" s="23"/>
      <c r="AW12" s="23">
        <v>3.45898243278095E-2</v>
      </c>
      <c r="AX12" s="23">
        <v>0.15951149094374201</v>
      </c>
      <c r="AY12" s="23"/>
      <c r="AZ12" s="23">
        <v>5.4709638442763497E-2</v>
      </c>
      <c r="BA12" s="23">
        <v>8.7952215311998302E-2</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BA17"/>
  <sheetViews>
    <sheetView showGridLines="0" workbookViewId="0">
      <pane xSplit="2" topLeftCell="X1" activePane="topRight" state="frozen"/>
      <selection pane="topRight" activeCell="AC10" sqref="AC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254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249</v>
      </c>
      <c r="C9" s="14">
        <v>0.38893287754260703</v>
      </c>
      <c r="D9" s="14">
        <v>0.40658770827285201</v>
      </c>
      <c r="E9" s="14">
        <v>0.372218164616472</v>
      </c>
      <c r="F9" s="14"/>
      <c r="G9" s="14">
        <v>0.49019910300785302</v>
      </c>
      <c r="H9" s="14">
        <v>0.43309532919014998</v>
      </c>
      <c r="I9" s="14">
        <v>0.44046292496185802</v>
      </c>
      <c r="J9" s="14">
        <v>0.39880970000077498</v>
      </c>
      <c r="K9" s="14">
        <v>0.36625514512047003</v>
      </c>
      <c r="L9" s="14">
        <v>0.25110792287748002</v>
      </c>
      <c r="M9" s="14"/>
      <c r="N9" s="14">
        <v>0.39132067206744697</v>
      </c>
      <c r="O9" s="14">
        <v>0.38863542701894299</v>
      </c>
      <c r="P9" s="14">
        <v>0.39522121365128499</v>
      </c>
      <c r="Q9" s="14">
        <v>0.37356047798887598</v>
      </c>
      <c r="R9" s="14"/>
      <c r="S9" s="14">
        <v>0.437137402795366</v>
      </c>
      <c r="T9" s="14">
        <v>0.34727611571501599</v>
      </c>
      <c r="U9" s="14">
        <v>0.35769182697493801</v>
      </c>
      <c r="V9" s="14">
        <v>0.40655882676551902</v>
      </c>
      <c r="W9" s="14">
        <v>0.40207967708189302</v>
      </c>
      <c r="X9" s="14">
        <v>0.40669801400376498</v>
      </c>
      <c r="Y9" s="14">
        <v>0.42550498139253401</v>
      </c>
      <c r="Z9" s="14">
        <v>0.40115531361034101</v>
      </c>
      <c r="AA9" s="14">
        <v>0.35687198652806501</v>
      </c>
      <c r="AB9" s="14">
        <v>0.38366531264557502</v>
      </c>
      <c r="AC9" s="14">
        <v>0.38087007632699998</v>
      </c>
      <c r="AD9" s="14">
        <v>0.32291243948020898</v>
      </c>
      <c r="AE9" s="14"/>
      <c r="AF9" s="14">
        <v>0.40777628710469199</v>
      </c>
      <c r="AG9" s="14">
        <v>0.39914923470845098</v>
      </c>
      <c r="AH9" s="14">
        <v>0.23309464298693</v>
      </c>
      <c r="AI9" s="14">
        <v>0.41191431878712798</v>
      </c>
      <c r="AJ9" s="14"/>
      <c r="AK9" s="14">
        <v>0.38531998882978202</v>
      </c>
      <c r="AL9" s="14">
        <v>0.40622078911425002</v>
      </c>
      <c r="AM9" s="14">
        <v>0.46027949962804998</v>
      </c>
      <c r="AN9" s="14">
        <v>0.24667894362165699</v>
      </c>
      <c r="AO9" s="14"/>
      <c r="AP9" s="14">
        <v>0.37069307371249099</v>
      </c>
      <c r="AQ9" s="14">
        <v>0.40628531882214602</v>
      </c>
      <c r="AR9" s="14">
        <v>0.45916125141392</v>
      </c>
      <c r="AS9" s="14"/>
      <c r="AT9" s="14">
        <v>0.44327844284927398</v>
      </c>
      <c r="AU9" s="14">
        <v>0.36017566636732101</v>
      </c>
      <c r="AV9" s="14"/>
      <c r="AW9" s="14">
        <v>0.452288460991432</v>
      </c>
      <c r="AX9" s="14">
        <v>0.22444744161887001</v>
      </c>
      <c r="AY9" s="14"/>
      <c r="AZ9" s="14">
        <v>0.40870797488094102</v>
      </c>
      <c r="BA9" s="14">
        <v>0.37217755676893399</v>
      </c>
    </row>
    <row r="10" spans="2:53" x14ac:dyDescent="0.35">
      <c r="B10" s="15" t="s">
        <v>250</v>
      </c>
      <c r="C10" s="14">
        <v>0.110495887278018</v>
      </c>
      <c r="D10" s="14">
        <v>0.12412359561822101</v>
      </c>
      <c r="E10" s="14">
        <v>9.5642065656165898E-2</v>
      </c>
      <c r="F10" s="14"/>
      <c r="G10" s="14">
        <v>0.14915227905282</v>
      </c>
      <c r="H10" s="14">
        <v>0.14912555716995601</v>
      </c>
      <c r="I10" s="14">
        <v>0.106181598138721</v>
      </c>
      <c r="J10" s="14">
        <v>9.9619828518153306E-2</v>
      </c>
      <c r="K10" s="14">
        <v>6.6759752343536594E-2</v>
      </c>
      <c r="L10" s="14">
        <v>9.5204984640766099E-2</v>
      </c>
      <c r="M10" s="14"/>
      <c r="N10" s="14">
        <v>0.11260676150608299</v>
      </c>
      <c r="O10" s="14">
        <v>0.101097143637044</v>
      </c>
      <c r="P10" s="14">
        <v>0.121130008155863</v>
      </c>
      <c r="Q10" s="14">
        <v>0.110636311835647</v>
      </c>
      <c r="R10" s="14"/>
      <c r="S10" s="14">
        <v>0.12898524020239399</v>
      </c>
      <c r="T10" s="14">
        <v>9.1607782975268406E-2</v>
      </c>
      <c r="U10" s="14">
        <v>0.113642363680084</v>
      </c>
      <c r="V10" s="14">
        <v>0.10331593962020499</v>
      </c>
      <c r="W10" s="14">
        <v>9.5891655856601199E-2</v>
      </c>
      <c r="X10" s="14">
        <v>0.120572282525616</v>
      </c>
      <c r="Y10" s="14">
        <v>9.0330802905331006E-2</v>
      </c>
      <c r="Z10" s="14">
        <v>0.12897136843645801</v>
      </c>
      <c r="AA10" s="14">
        <v>0.12845348591330799</v>
      </c>
      <c r="AB10" s="14">
        <v>0.118967286105035</v>
      </c>
      <c r="AC10" s="14">
        <v>8.4272872633972803E-2</v>
      </c>
      <c r="AD10" s="14">
        <v>0.104827251642301</v>
      </c>
      <c r="AE10" s="14"/>
      <c r="AF10" s="14">
        <v>8.3296436440199503E-2</v>
      </c>
      <c r="AG10" s="14">
        <v>0.156732138731805</v>
      </c>
      <c r="AH10" s="14">
        <v>0.124467437422961</v>
      </c>
      <c r="AI10" s="14">
        <v>7.5544843165973305E-2</v>
      </c>
      <c r="AJ10" s="14"/>
      <c r="AK10" s="14">
        <v>9.7176940879545898E-2</v>
      </c>
      <c r="AL10" s="14">
        <v>0.14110159948683301</v>
      </c>
      <c r="AM10" s="14">
        <v>7.6027563697300904E-2</v>
      </c>
      <c r="AN10" s="14">
        <v>0.13705740902140001</v>
      </c>
      <c r="AO10" s="14"/>
      <c r="AP10" s="14">
        <v>0.11215740364308301</v>
      </c>
      <c r="AQ10" s="14">
        <v>0.14852851137680301</v>
      </c>
      <c r="AR10" s="14">
        <v>9.0679067799980598E-2</v>
      </c>
      <c r="AS10" s="14"/>
      <c r="AT10" s="14">
        <v>0.113878049391446</v>
      </c>
      <c r="AU10" s="14">
        <v>0.108090216666273</v>
      </c>
      <c r="AV10" s="14"/>
      <c r="AW10" s="14">
        <v>0.100733096555525</v>
      </c>
      <c r="AX10" s="14">
        <v>0.18470260049714901</v>
      </c>
      <c r="AY10" s="14"/>
      <c r="AZ10" s="14">
        <v>9.1880062852311997E-2</v>
      </c>
      <c r="BA10" s="14">
        <v>0.12626896310073199</v>
      </c>
    </row>
    <row r="11" spans="2:53" x14ac:dyDescent="0.35">
      <c r="B11" s="15" t="s">
        <v>251</v>
      </c>
      <c r="C11" s="14">
        <v>0.40785336656632998</v>
      </c>
      <c r="D11" s="14">
        <v>0.39227204950948003</v>
      </c>
      <c r="E11" s="14">
        <v>0.42468855736538202</v>
      </c>
      <c r="F11" s="14"/>
      <c r="G11" s="14">
        <v>0.285690924965182</v>
      </c>
      <c r="H11" s="14">
        <v>0.32960814300980201</v>
      </c>
      <c r="I11" s="14">
        <v>0.35213454550118301</v>
      </c>
      <c r="J11" s="14">
        <v>0.40376295602031897</v>
      </c>
      <c r="K11" s="14">
        <v>0.47214130766675</v>
      </c>
      <c r="L11" s="14">
        <v>0.55795868904638002</v>
      </c>
      <c r="M11" s="14"/>
      <c r="N11" s="14">
        <v>0.425418010157042</v>
      </c>
      <c r="O11" s="14">
        <v>0.41139105174565299</v>
      </c>
      <c r="P11" s="14">
        <v>0.39223301066088501</v>
      </c>
      <c r="Q11" s="14">
        <v>0.402815233382953</v>
      </c>
      <c r="R11" s="14"/>
      <c r="S11" s="14">
        <v>0.35625791434968801</v>
      </c>
      <c r="T11" s="14">
        <v>0.47453997966536599</v>
      </c>
      <c r="U11" s="14">
        <v>0.43203434621283898</v>
      </c>
      <c r="V11" s="14">
        <v>0.38417563077653599</v>
      </c>
      <c r="W11" s="14">
        <v>0.41525804849602199</v>
      </c>
      <c r="X11" s="14">
        <v>0.37286979332270198</v>
      </c>
      <c r="Y11" s="14">
        <v>0.37348993899388999</v>
      </c>
      <c r="Z11" s="14">
        <v>0.41162324756229501</v>
      </c>
      <c r="AA11" s="14">
        <v>0.42293787375287401</v>
      </c>
      <c r="AB11" s="14">
        <v>0.40956107486885701</v>
      </c>
      <c r="AC11" s="14">
        <v>0.41294861191300197</v>
      </c>
      <c r="AD11" s="14">
        <v>0.47280390229309599</v>
      </c>
      <c r="AE11" s="14"/>
      <c r="AF11" s="14">
        <v>0.44646790277656301</v>
      </c>
      <c r="AG11" s="14">
        <v>0.36130251274434</v>
      </c>
      <c r="AH11" s="14">
        <v>0.52440896189881103</v>
      </c>
      <c r="AI11" s="14">
        <v>0.37920298287906401</v>
      </c>
      <c r="AJ11" s="14"/>
      <c r="AK11" s="14">
        <v>0.45571320918708702</v>
      </c>
      <c r="AL11" s="14">
        <v>0.38975068764845699</v>
      </c>
      <c r="AM11" s="14">
        <v>0.38499416135265002</v>
      </c>
      <c r="AN11" s="14">
        <v>0.50868588028308503</v>
      </c>
      <c r="AO11" s="14"/>
      <c r="AP11" s="14">
        <v>0.45696224790726397</v>
      </c>
      <c r="AQ11" s="14">
        <v>0.37888190214848599</v>
      </c>
      <c r="AR11" s="14">
        <v>0.394708920625224</v>
      </c>
      <c r="AS11" s="14"/>
      <c r="AT11" s="14">
        <v>0.40771768445903001</v>
      </c>
      <c r="AU11" s="14">
        <v>0.41012090606307</v>
      </c>
      <c r="AV11" s="14"/>
      <c r="AW11" s="14">
        <v>0.39892671629945098</v>
      </c>
      <c r="AX11" s="14">
        <v>0.41948920925104</v>
      </c>
      <c r="AY11" s="14"/>
      <c r="AZ11" s="14">
        <v>0.4250191020661</v>
      </c>
      <c r="BA11" s="14">
        <v>0.39330894234965902</v>
      </c>
    </row>
    <row r="12" spans="2:53" x14ac:dyDescent="0.35">
      <c r="B12" s="15" t="s">
        <v>109</v>
      </c>
      <c r="C12" s="23">
        <v>9.2717868613045096E-2</v>
      </c>
      <c r="D12" s="23">
        <v>7.7016646599447805E-2</v>
      </c>
      <c r="E12" s="23">
        <v>0.10745121236197901</v>
      </c>
      <c r="F12" s="23"/>
      <c r="G12" s="23">
        <v>7.4957692974145701E-2</v>
      </c>
      <c r="H12" s="23">
        <v>8.8170970630092396E-2</v>
      </c>
      <c r="I12" s="23">
        <v>0.101220931398237</v>
      </c>
      <c r="J12" s="23">
        <v>9.78075154607526E-2</v>
      </c>
      <c r="K12" s="23">
        <v>9.4843794869243297E-2</v>
      </c>
      <c r="L12" s="23">
        <v>9.5728403435373394E-2</v>
      </c>
      <c r="M12" s="23"/>
      <c r="N12" s="23">
        <v>7.0654556269428098E-2</v>
      </c>
      <c r="O12" s="23">
        <v>9.8876377598359697E-2</v>
      </c>
      <c r="P12" s="23">
        <v>9.1415767531966896E-2</v>
      </c>
      <c r="Q12" s="23">
        <v>0.11298797679252399</v>
      </c>
      <c r="R12" s="23"/>
      <c r="S12" s="23">
        <v>7.7619442652551801E-2</v>
      </c>
      <c r="T12" s="23">
        <v>8.6576121644349802E-2</v>
      </c>
      <c r="U12" s="23">
        <v>9.6631463132138398E-2</v>
      </c>
      <c r="V12" s="23">
        <v>0.10594960283774001</v>
      </c>
      <c r="W12" s="23">
        <v>8.6770618565484098E-2</v>
      </c>
      <c r="X12" s="23">
        <v>9.9859910147917605E-2</v>
      </c>
      <c r="Y12" s="23">
        <v>0.11067427670824601</v>
      </c>
      <c r="Z12" s="23">
        <v>5.8250070390905698E-2</v>
      </c>
      <c r="AA12" s="23">
        <v>9.1736653805753396E-2</v>
      </c>
      <c r="AB12" s="23">
        <v>8.7806326380533206E-2</v>
      </c>
      <c r="AC12" s="23">
        <v>0.121908439126024</v>
      </c>
      <c r="AD12" s="23">
        <v>9.9456406584394197E-2</v>
      </c>
      <c r="AE12" s="23"/>
      <c r="AF12" s="23">
        <v>6.2459373678545899E-2</v>
      </c>
      <c r="AG12" s="23">
        <v>8.2816113815404199E-2</v>
      </c>
      <c r="AH12" s="23">
        <v>0.118028957691297</v>
      </c>
      <c r="AI12" s="23">
        <v>0.133337855167835</v>
      </c>
      <c r="AJ12" s="23"/>
      <c r="AK12" s="23">
        <v>6.1789861103585399E-2</v>
      </c>
      <c r="AL12" s="23">
        <v>6.2926923750459995E-2</v>
      </c>
      <c r="AM12" s="23">
        <v>7.8698775321998607E-2</v>
      </c>
      <c r="AN12" s="23">
        <v>0.10757776707385799</v>
      </c>
      <c r="AO12" s="23"/>
      <c r="AP12" s="23">
        <v>6.0187274737162101E-2</v>
      </c>
      <c r="AQ12" s="23">
        <v>6.6304267652565002E-2</v>
      </c>
      <c r="AR12" s="23">
        <v>5.5450760160875502E-2</v>
      </c>
      <c r="AS12" s="23"/>
      <c r="AT12" s="23">
        <v>3.5125823300250901E-2</v>
      </c>
      <c r="AU12" s="23">
        <v>0.121613210903336</v>
      </c>
      <c r="AV12" s="23"/>
      <c r="AW12" s="23">
        <v>4.8051726153592003E-2</v>
      </c>
      <c r="AX12" s="23">
        <v>0.17136074863294101</v>
      </c>
      <c r="AY12" s="23"/>
      <c r="AZ12" s="23">
        <v>7.4392860200647795E-2</v>
      </c>
      <c r="BA12" s="23">
        <v>0.108244537780675</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BA17"/>
  <sheetViews>
    <sheetView showGridLines="0" workbookViewId="0">
      <pane xSplit="2" topLeftCell="C1" activePane="topRight" state="frozen"/>
      <selection pane="topRight" activeCell="Z7" sqref="Z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255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249</v>
      </c>
      <c r="C9" s="14">
        <v>0.55453920247728306</v>
      </c>
      <c r="D9" s="14">
        <v>0.57321120721002505</v>
      </c>
      <c r="E9" s="14">
        <v>0.53650800553112699</v>
      </c>
      <c r="F9" s="14"/>
      <c r="G9" s="14">
        <v>0.54965233601206398</v>
      </c>
      <c r="H9" s="14">
        <v>0.49537766764108099</v>
      </c>
      <c r="I9" s="14">
        <v>0.61063361512653702</v>
      </c>
      <c r="J9" s="14">
        <v>0.58343163066483394</v>
      </c>
      <c r="K9" s="14">
        <v>0.57502423190512797</v>
      </c>
      <c r="L9" s="14">
        <v>0.52312813400948199</v>
      </c>
      <c r="M9" s="14"/>
      <c r="N9" s="14">
        <v>0.60982333490719998</v>
      </c>
      <c r="O9" s="14">
        <v>0.59254371892449498</v>
      </c>
      <c r="P9" s="14">
        <v>0.50909626099154603</v>
      </c>
      <c r="Q9" s="14">
        <v>0.49419262648859302</v>
      </c>
      <c r="R9" s="14"/>
      <c r="S9" s="14">
        <v>0.55764030813558896</v>
      </c>
      <c r="T9" s="14">
        <v>0.61024308784741399</v>
      </c>
      <c r="U9" s="14">
        <v>0.42047794303758301</v>
      </c>
      <c r="V9" s="14">
        <v>0.51586043768230905</v>
      </c>
      <c r="W9" s="14">
        <v>0.569782247057397</v>
      </c>
      <c r="X9" s="14">
        <v>0.60964476710302695</v>
      </c>
      <c r="Y9" s="14">
        <v>0.57218781023271503</v>
      </c>
      <c r="Z9" s="14">
        <v>0.53200434926233797</v>
      </c>
      <c r="AA9" s="14">
        <v>0.57827187077781605</v>
      </c>
      <c r="AB9" s="14">
        <v>0.52472668352012497</v>
      </c>
      <c r="AC9" s="14">
        <v>0.54563726955382996</v>
      </c>
      <c r="AD9" s="14">
        <v>0.57232192600221099</v>
      </c>
      <c r="AE9" s="14"/>
      <c r="AF9" s="14">
        <v>0.63294392124501797</v>
      </c>
      <c r="AG9" s="14">
        <v>0.52869317754035405</v>
      </c>
      <c r="AH9" s="14">
        <v>0.50288474328902699</v>
      </c>
      <c r="AI9" s="14">
        <v>0.50429118832045705</v>
      </c>
      <c r="AJ9" s="14"/>
      <c r="AK9" s="14">
        <v>0.58649794939488498</v>
      </c>
      <c r="AL9" s="14">
        <v>0.54858386241683599</v>
      </c>
      <c r="AM9" s="14">
        <v>0.58331782840073598</v>
      </c>
      <c r="AN9" s="14">
        <v>0.51023921505452996</v>
      </c>
      <c r="AO9" s="14"/>
      <c r="AP9" s="14">
        <v>0.59819831999128803</v>
      </c>
      <c r="AQ9" s="14">
        <v>0.521752656798529</v>
      </c>
      <c r="AR9" s="14">
        <v>0.59833892461245297</v>
      </c>
      <c r="AS9" s="14"/>
      <c r="AT9" s="14">
        <v>0.64716301870895099</v>
      </c>
      <c r="AU9" s="14">
        <v>0.51155122780054096</v>
      </c>
      <c r="AV9" s="14"/>
      <c r="AW9" s="14">
        <v>0.62859100713405902</v>
      </c>
      <c r="AX9" s="14">
        <v>0.343724521028824</v>
      </c>
      <c r="AY9" s="14"/>
      <c r="AZ9" s="14">
        <v>0.60419257364345502</v>
      </c>
      <c r="BA9" s="14">
        <v>0.51246820039069596</v>
      </c>
    </row>
    <row r="10" spans="2:53" x14ac:dyDescent="0.35">
      <c r="B10" s="15" t="s">
        <v>250</v>
      </c>
      <c r="C10" s="14">
        <v>9.6329156671263003E-2</v>
      </c>
      <c r="D10" s="14">
        <v>0.118225527013421</v>
      </c>
      <c r="E10" s="14">
        <v>7.4315658214530206E-2</v>
      </c>
      <c r="F10" s="14"/>
      <c r="G10" s="14">
        <v>0.158859186737074</v>
      </c>
      <c r="H10" s="14">
        <v>0.12917760858067101</v>
      </c>
      <c r="I10" s="14">
        <v>0.10444624591295</v>
      </c>
      <c r="J10" s="14">
        <v>7.9862111888940199E-2</v>
      </c>
      <c r="K10" s="14">
        <v>6.48029866240976E-2</v>
      </c>
      <c r="L10" s="14">
        <v>5.6110549643432303E-2</v>
      </c>
      <c r="M10" s="14"/>
      <c r="N10" s="14">
        <v>0.103022446605523</v>
      </c>
      <c r="O10" s="14">
        <v>8.1106548303947201E-2</v>
      </c>
      <c r="P10" s="14">
        <v>0.11564917230411199</v>
      </c>
      <c r="Q10" s="14">
        <v>8.7999507756089196E-2</v>
      </c>
      <c r="R10" s="14"/>
      <c r="S10" s="14">
        <v>0.11295474434100999</v>
      </c>
      <c r="T10" s="14">
        <v>6.3308657050732506E-2</v>
      </c>
      <c r="U10" s="14">
        <v>0.11947202847698001</v>
      </c>
      <c r="V10" s="14">
        <v>8.8282652289869298E-2</v>
      </c>
      <c r="W10" s="14">
        <v>7.4512203132590493E-2</v>
      </c>
      <c r="X10" s="14">
        <v>0.110569131799031</v>
      </c>
      <c r="Y10" s="14">
        <v>7.3457696296660699E-2</v>
      </c>
      <c r="Z10" s="14">
        <v>0.184877731790829</v>
      </c>
      <c r="AA10" s="14">
        <v>8.6078051206019399E-2</v>
      </c>
      <c r="AB10" s="14">
        <v>0.112287371611556</v>
      </c>
      <c r="AC10" s="14">
        <v>7.6201623976553404E-2</v>
      </c>
      <c r="AD10" s="14">
        <v>9.9116217183266006E-2</v>
      </c>
      <c r="AE10" s="14"/>
      <c r="AF10" s="14">
        <v>7.6873694390797803E-2</v>
      </c>
      <c r="AG10" s="14">
        <v>0.136653095999522</v>
      </c>
      <c r="AH10" s="14">
        <v>9.6442184025492095E-2</v>
      </c>
      <c r="AI10" s="14">
        <v>5.5944111485253599E-2</v>
      </c>
      <c r="AJ10" s="14"/>
      <c r="AK10" s="14">
        <v>8.74936833767372E-2</v>
      </c>
      <c r="AL10" s="14">
        <v>0.13353243901367501</v>
      </c>
      <c r="AM10" s="14">
        <v>8.69832825641495E-2</v>
      </c>
      <c r="AN10" s="14">
        <v>8.2618445258677398E-2</v>
      </c>
      <c r="AO10" s="14"/>
      <c r="AP10" s="14">
        <v>9.6873345755210394E-2</v>
      </c>
      <c r="AQ10" s="14">
        <v>0.150642384176981</v>
      </c>
      <c r="AR10" s="14">
        <v>9.3493430538178199E-2</v>
      </c>
      <c r="AS10" s="14"/>
      <c r="AT10" s="14">
        <v>0.102795614681625</v>
      </c>
      <c r="AU10" s="14">
        <v>9.0490825986477494E-2</v>
      </c>
      <c r="AV10" s="14"/>
      <c r="AW10" s="14">
        <v>8.66955171955789E-2</v>
      </c>
      <c r="AX10" s="14">
        <v>0.175459810421464</v>
      </c>
      <c r="AY10" s="14"/>
      <c r="AZ10" s="14">
        <v>7.0967145765280501E-2</v>
      </c>
      <c r="BA10" s="14">
        <v>0.117818235633792</v>
      </c>
    </row>
    <row r="11" spans="2:53" x14ac:dyDescent="0.35">
      <c r="B11" s="15" t="s">
        <v>251</v>
      </c>
      <c r="C11" s="14">
        <v>0.22938157499809</v>
      </c>
      <c r="D11" s="14">
        <v>0.21417054390436199</v>
      </c>
      <c r="E11" s="14">
        <v>0.24515058410155599</v>
      </c>
      <c r="F11" s="14"/>
      <c r="G11" s="14">
        <v>0.21177234561598199</v>
      </c>
      <c r="H11" s="14">
        <v>0.24367682902438501</v>
      </c>
      <c r="I11" s="14">
        <v>0.178479962874838</v>
      </c>
      <c r="J11" s="14">
        <v>0.22002709651830801</v>
      </c>
      <c r="K11" s="14">
        <v>0.243390543856355</v>
      </c>
      <c r="L11" s="14">
        <v>0.26892895386375298</v>
      </c>
      <c r="M11" s="14"/>
      <c r="N11" s="14">
        <v>0.20193710253702299</v>
      </c>
      <c r="O11" s="14">
        <v>0.21981453660106201</v>
      </c>
      <c r="P11" s="14">
        <v>0.24887276752561699</v>
      </c>
      <c r="Q11" s="14">
        <v>0.254269550668277</v>
      </c>
      <c r="R11" s="14"/>
      <c r="S11" s="14">
        <v>0.22802204111702801</v>
      </c>
      <c r="T11" s="14">
        <v>0.198472494978335</v>
      </c>
      <c r="U11" s="14">
        <v>0.32963184041056498</v>
      </c>
      <c r="V11" s="14">
        <v>0.26446003807846202</v>
      </c>
      <c r="W11" s="14">
        <v>0.20229024516693001</v>
      </c>
      <c r="X11" s="14">
        <v>0.165509482936149</v>
      </c>
      <c r="Y11" s="14">
        <v>0.22792962457915</v>
      </c>
      <c r="Z11" s="14">
        <v>0.23627342547994001</v>
      </c>
      <c r="AA11" s="14">
        <v>0.22190358666013901</v>
      </c>
      <c r="AB11" s="14">
        <v>0.25917405114848802</v>
      </c>
      <c r="AC11" s="14">
        <v>0.227180494479093</v>
      </c>
      <c r="AD11" s="14">
        <v>0.18773669993199399</v>
      </c>
      <c r="AE11" s="14"/>
      <c r="AF11" s="14">
        <v>0.20004405571720299</v>
      </c>
      <c r="AG11" s="14">
        <v>0.230483812196358</v>
      </c>
      <c r="AH11" s="14">
        <v>0.26838146372947302</v>
      </c>
      <c r="AI11" s="14">
        <v>0.23525388751740001</v>
      </c>
      <c r="AJ11" s="14"/>
      <c r="AK11" s="14">
        <v>0.236064784528632</v>
      </c>
      <c r="AL11" s="14">
        <v>0.22918822477426801</v>
      </c>
      <c r="AM11" s="14">
        <v>0.233400518229327</v>
      </c>
      <c r="AN11" s="14">
        <v>0.27269659053217199</v>
      </c>
      <c r="AO11" s="14"/>
      <c r="AP11" s="14">
        <v>0.21146974866250701</v>
      </c>
      <c r="AQ11" s="14">
        <v>0.24265941617022699</v>
      </c>
      <c r="AR11" s="14">
        <v>0.22691179022350499</v>
      </c>
      <c r="AS11" s="14"/>
      <c r="AT11" s="14">
        <v>0.21308192959157399</v>
      </c>
      <c r="AU11" s="14">
        <v>0.23810123125699401</v>
      </c>
      <c r="AV11" s="14"/>
      <c r="AW11" s="14">
        <v>0.21742484560825301</v>
      </c>
      <c r="AX11" s="14">
        <v>0.26670979699606401</v>
      </c>
      <c r="AY11" s="14"/>
      <c r="AZ11" s="14">
        <v>0.219173494798169</v>
      </c>
      <c r="BA11" s="14">
        <v>0.23803081981882299</v>
      </c>
    </row>
    <row r="12" spans="2:53" x14ac:dyDescent="0.35">
      <c r="B12" s="15" t="s">
        <v>109</v>
      </c>
      <c r="C12" s="23">
        <v>0.11975006585336399</v>
      </c>
      <c r="D12" s="23">
        <v>9.4392721872192095E-2</v>
      </c>
      <c r="E12" s="23">
        <v>0.14402575215278601</v>
      </c>
      <c r="F12" s="23"/>
      <c r="G12" s="23">
        <v>7.9716131634879603E-2</v>
      </c>
      <c r="H12" s="23">
        <v>0.131767894753862</v>
      </c>
      <c r="I12" s="23">
        <v>0.10644017608567501</v>
      </c>
      <c r="J12" s="23">
        <v>0.116679160927918</v>
      </c>
      <c r="K12" s="23">
        <v>0.11678223761442</v>
      </c>
      <c r="L12" s="23">
        <v>0.15183236248333201</v>
      </c>
      <c r="M12" s="23"/>
      <c r="N12" s="23">
        <v>8.5217115950254704E-2</v>
      </c>
      <c r="O12" s="23">
        <v>0.106535196170496</v>
      </c>
      <c r="P12" s="23">
        <v>0.126381799178725</v>
      </c>
      <c r="Q12" s="23">
        <v>0.163538315087041</v>
      </c>
      <c r="R12" s="23"/>
      <c r="S12" s="23">
        <v>0.101382906406373</v>
      </c>
      <c r="T12" s="23">
        <v>0.12797576012351899</v>
      </c>
      <c r="U12" s="23">
        <v>0.13041818807487199</v>
      </c>
      <c r="V12" s="23">
        <v>0.13139687194936001</v>
      </c>
      <c r="W12" s="23">
        <v>0.15341530464308301</v>
      </c>
      <c r="X12" s="23">
        <v>0.11427661816179401</v>
      </c>
      <c r="Y12" s="23">
        <v>0.126424868891475</v>
      </c>
      <c r="Z12" s="23">
        <v>4.68444934668929E-2</v>
      </c>
      <c r="AA12" s="23">
        <v>0.11374649135602601</v>
      </c>
      <c r="AB12" s="23">
        <v>0.103811893719831</v>
      </c>
      <c r="AC12" s="23">
        <v>0.15098061199052301</v>
      </c>
      <c r="AD12" s="23">
        <v>0.140825156882529</v>
      </c>
      <c r="AE12" s="23"/>
      <c r="AF12" s="23">
        <v>9.0138328646981597E-2</v>
      </c>
      <c r="AG12" s="23">
        <v>0.104169914263766</v>
      </c>
      <c r="AH12" s="23">
        <v>0.132291608956008</v>
      </c>
      <c r="AI12" s="23">
        <v>0.20451081267689</v>
      </c>
      <c r="AJ12" s="23"/>
      <c r="AK12" s="23">
        <v>8.9943582699745006E-2</v>
      </c>
      <c r="AL12" s="23">
        <v>8.86954737952209E-2</v>
      </c>
      <c r="AM12" s="23">
        <v>9.6298370805788E-2</v>
      </c>
      <c r="AN12" s="23">
        <v>0.13444574915461999</v>
      </c>
      <c r="AO12" s="23"/>
      <c r="AP12" s="23">
        <v>9.3458585590995305E-2</v>
      </c>
      <c r="AQ12" s="23">
        <v>8.4945542854262798E-2</v>
      </c>
      <c r="AR12" s="23">
        <v>8.1255854625864404E-2</v>
      </c>
      <c r="AS12" s="23"/>
      <c r="AT12" s="23">
        <v>3.6959437017849303E-2</v>
      </c>
      <c r="AU12" s="23">
        <v>0.15985671495598799</v>
      </c>
      <c r="AV12" s="23"/>
      <c r="AW12" s="23">
        <v>6.7288630062108806E-2</v>
      </c>
      <c r="AX12" s="23">
        <v>0.21410587155364799</v>
      </c>
      <c r="AY12" s="23"/>
      <c r="AZ12" s="23">
        <v>0.105666785793096</v>
      </c>
      <c r="BA12" s="23">
        <v>0.13168274415669001</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BA17"/>
  <sheetViews>
    <sheetView showGridLines="0" workbookViewId="0">
      <pane xSplit="2" topLeftCell="C1" activePane="topRight" state="frozen"/>
      <selection pane="topRight" activeCell="E14" sqref="E14"/>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256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249</v>
      </c>
      <c r="C9" s="14">
        <v>0.55015223385495304</v>
      </c>
      <c r="D9" s="14">
        <v>0.55114104313410694</v>
      </c>
      <c r="E9" s="14">
        <v>0.55035929440026199</v>
      </c>
      <c r="F9" s="14"/>
      <c r="G9" s="14">
        <v>0.54797668004364297</v>
      </c>
      <c r="H9" s="14">
        <v>0.51599970703153897</v>
      </c>
      <c r="I9" s="14">
        <v>0.61278297175093899</v>
      </c>
      <c r="J9" s="14">
        <v>0.55127418626755198</v>
      </c>
      <c r="K9" s="14">
        <v>0.54265559609244096</v>
      </c>
      <c r="L9" s="14">
        <v>0.53269315469261802</v>
      </c>
      <c r="M9" s="14"/>
      <c r="N9" s="14">
        <v>0.55651316881356105</v>
      </c>
      <c r="O9" s="14">
        <v>0.55618310384786795</v>
      </c>
      <c r="P9" s="14">
        <v>0.54271500468504297</v>
      </c>
      <c r="Q9" s="14">
        <v>0.54263467900237805</v>
      </c>
      <c r="R9" s="14"/>
      <c r="S9" s="14">
        <v>0.54913006054373803</v>
      </c>
      <c r="T9" s="14">
        <v>0.54961854993174197</v>
      </c>
      <c r="U9" s="14">
        <v>0.51731902931637297</v>
      </c>
      <c r="V9" s="14">
        <v>0.464536886795548</v>
      </c>
      <c r="W9" s="14">
        <v>0.52278991879908498</v>
      </c>
      <c r="X9" s="14">
        <v>0.59552764191103502</v>
      </c>
      <c r="Y9" s="14">
        <v>0.56243993200325704</v>
      </c>
      <c r="Z9" s="14">
        <v>0.60680771486332596</v>
      </c>
      <c r="AA9" s="14">
        <v>0.57811377993675295</v>
      </c>
      <c r="AB9" s="14">
        <v>0.50245176758003496</v>
      </c>
      <c r="AC9" s="14">
        <v>0.64140175078052897</v>
      </c>
      <c r="AD9" s="14">
        <v>0.60998194073136203</v>
      </c>
      <c r="AE9" s="14"/>
      <c r="AF9" s="14">
        <v>0.61330832878518604</v>
      </c>
      <c r="AG9" s="14">
        <v>0.53317889587281497</v>
      </c>
      <c r="AH9" s="14">
        <v>0.44982705725922401</v>
      </c>
      <c r="AI9" s="14">
        <v>0.51462665308101496</v>
      </c>
      <c r="AJ9" s="14"/>
      <c r="AK9" s="14">
        <v>0.624478380027086</v>
      </c>
      <c r="AL9" s="14">
        <v>0.53260060121179897</v>
      </c>
      <c r="AM9" s="14">
        <v>0.60151543234434801</v>
      </c>
      <c r="AN9" s="14">
        <v>0.43649265489646</v>
      </c>
      <c r="AO9" s="14"/>
      <c r="AP9" s="14">
        <v>0.60971209657644898</v>
      </c>
      <c r="AQ9" s="14">
        <v>0.50669544765607699</v>
      </c>
      <c r="AR9" s="14">
        <v>0.62715698099364803</v>
      </c>
      <c r="AS9" s="14"/>
      <c r="AT9" s="14">
        <v>0.61387062627378997</v>
      </c>
      <c r="AU9" s="14">
        <v>0.52395800619478206</v>
      </c>
      <c r="AV9" s="14"/>
      <c r="AW9" s="14">
        <v>0.60660866385466905</v>
      </c>
      <c r="AX9" s="14">
        <v>0.37627891935021102</v>
      </c>
      <c r="AY9" s="14"/>
      <c r="AZ9" s="14">
        <v>0.58662170363413302</v>
      </c>
      <c r="BA9" s="14">
        <v>0.51925187194313305</v>
      </c>
    </row>
    <row r="10" spans="2:53" x14ac:dyDescent="0.35">
      <c r="B10" s="15" t="s">
        <v>250</v>
      </c>
      <c r="C10" s="14">
        <v>0.10510308517974799</v>
      </c>
      <c r="D10" s="14">
        <v>0.12321280953498</v>
      </c>
      <c r="E10" s="14">
        <v>8.5848295619139203E-2</v>
      </c>
      <c r="F10" s="14"/>
      <c r="G10" s="14">
        <v>0.13601973965161299</v>
      </c>
      <c r="H10" s="14">
        <v>0.15373313876869099</v>
      </c>
      <c r="I10" s="14">
        <v>0.100510821354817</v>
      </c>
      <c r="J10" s="14">
        <v>9.9214958083307894E-2</v>
      </c>
      <c r="K10" s="14">
        <v>7.1597334087063605E-2</v>
      </c>
      <c r="L10" s="14">
        <v>7.6057920440714494E-2</v>
      </c>
      <c r="M10" s="14"/>
      <c r="N10" s="14">
        <v>0.113489169538529</v>
      </c>
      <c r="O10" s="14">
        <v>9.2762255662654794E-2</v>
      </c>
      <c r="P10" s="14">
        <v>9.8878704161808301E-2</v>
      </c>
      <c r="Q10" s="14">
        <v>0.112722028293111</v>
      </c>
      <c r="R10" s="14"/>
      <c r="S10" s="14">
        <v>0.13964991021984099</v>
      </c>
      <c r="T10" s="14">
        <v>0.100099531224315</v>
      </c>
      <c r="U10" s="14">
        <v>0.103937684904837</v>
      </c>
      <c r="V10" s="14">
        <v>0.110156705626457</v>
      </c>
      <c r="W10" s="14">
        <v>8.7035709807587902E-2</v>
      </c>
      <c r="X10" s="14">
        <v>8.19290157353499E-2</v>
      </c>
      <c r="Y10" s="14">
        <v>6.2381155417352299E-2</v>
      </c>
      <c r="Z10" s="14">
        <v>8.5376596223729395E-2</v>
      </c>
      <c r="AA10" s="14">
        <v>0.116097155270484</v>
      </c>
      <c r="AB10" s="14">
        <v>0.156320212235392</v>
      </c>
      <c r="AC10" s="14">
        <v>7.5928080471863099E-2</v>
      </c>
      <c r="AD10" s="14">
        <v>5.9786442564635403E-2</v>
      </c>
      <c r="AE10" s="14"/>
      <c r="AF10" s="14">
        <v>7.0907265070925193E-2</v>
      </c>
      <c r="AG10" s="14">
        <v>0.139348811866742</v>
      </c>
      <c r="AH10" s="14">
        <v>0.144073056370704</v>
      </c>
      <c r="AI10" s="14">
        <v>9.0043767648384898E-2</v>
      </c>
      <c r="AJ10" s="14"/>
      <c r="AK10" s="14">
        <v>8.3649177819057494E-2</v>
      </c>
      <c r="AL10" s="14">
        <v>0.134916811971795</v>
      </c>
      <c r="AM10" s="14">
        <v>5.8548631817597702E-2</v>
      </c>
      <c r="AN10" s="14">
        <v>0.13742651379975501</v>
      </c>
      <c r="AO10" s="14"/>
      <c r="AP10" s="14">
        <v>8.2729183276585599E-2</v>
      </c>
      <c r="AQ10" s="14">
        <v>0.146677465107239</v>
      </c>
      <c r="AR10" s="14">
        <v>7.2725857435702104E-2</v>
      </c>
      <c r="AS10" s="14"/>
      <c r="AT10" s="14">
        <v>9.5594651498905905E-2</v>
      </c>
      <c r="AU10" s="14">
        <v>0.107505119328143</v>
      </c>
      <c r="AV10" s="14"/>
      <c r="AW10" s="14">
        <v>9.4811507908921705E-2</v>
      </c>
      <c r="AX10" s="14">
        <v>0.18533521911414799</v>
      </c>
      <c r="AY10" s="14"/>
      <c r="AZ10" s="14">
        <v>7.9334177450172697E-2</v>
      </c>
      <c r="BA10" s="14">
        <v>0.12693692536819801</v>
      </c>
    </row>
    <row r="11" spans="2:53" x14ac:dyDescent="0.35">
      <c r="B11" s="15" t="s">
        <v>251</v>
      </c>
      <c r="C11" s="14">
        <v>0.24931006072973499</v>
      </c>
      <c r="D11" s="14">
        <v>0.251042620237446</v>
      </c>
      <c r="E11" s="14">
        <v>0.248600975639063</v>
      </c>
      <c r="F11" s="14"/>
      <c r="G11" s="14">
        <v>0.26805562843596498</v>
      </c>
      <c r="H11" s="14">
        <v>0.22712042993905401</v>
      </c>
      <c r="I11" s="14">
        <v>0.19225859785715499</v>
      </c>
      <c r="J11" s="14">
        <v>0.24033597128929199</v>
      </c>
      <c r="K11" s="14">
        <v>0.284881472571195</v>
      </c>
      <c r="L11" s="14">
        <v>0.28462539077312898</v>
      </c>
      <c r="M11" s="14"/>
      <c r="N11" s="14">
        <v>0.26021696910779801</v>
      </c>
      <c r="O11" s="14">
        <v>0.25791256148505498</v>
      </c>
      <c r="P11" s="14">
        <v>0.249044835668077</v>
      </c>
      <c r="Q11" s="14">
        <v>0.22960008659494199</v>
      </c>
      <c r="R11" s="14"/>
      <c r="S11" s="14">
        <v>0.217390054816406</v>
      </c>
      <c r="T11" s="14">
        <v>0.28041053413678102</v>
      </c>
      <c r="U11" s="14">
        <v>0.255116605956558</v>
      </c>
      <c r="V11" s="14">
        <v>0.29402696215593299</v>
      </c>
      <c r="W11" s="14">
        <v>0.27668461624874402</v>
      </c>
      <c r="X11" s="14">
        <v>0.22788647260755501</v>
      </c>
      <c r="Y11" s="14">
        <v>0.26572164417308503</v>
      </c>
      <c r="Z11" s="14">
        <v>0.24976398660357799</v>
      </c>
      <c r="AA11" s="14">
        <v>0.22577034618873201</v>
      </c>
      <c r="AB11" s="14">
        <v>0.27033949159418702</v>
      </c>
      <c r="AC11" s="14">
        <v>0.181081635627237</v>
      </c>
      <c r="AD11" s="14">
        <v>0.20726613645703101</v>
      </c>
      <c r="AE11" s="14"/>
      <c r="AF11" s="14">
        <v>0.24900169631396499</v>
      </c>
      <c r="AG11" s="14">
        <v>0.246502168039169</v>
      </c>
      <c r="AH11" s="14">
        <v>0.30829431348727698</v>
      </c>
      <c r="AI11" s="14">
        <v>0.22123083318210501</v>
      </c>
      <c r="AJ11" s="14"/>
      <c r="AK11" s="14">
        <v>0.228301058290899</v>
      </c>
      <c r="AL11" s="14">
        <v>0.26432858357314098</v>
      </c>
      <c r="AM11" s="14">
        <v>0.28514833346561302</v>
      </c>
      <c r="AN11" s="14">
        <v>0.302026639086653</v>
      </c>
      <c r="AO11" s="14"/>
      <c r="AP11" s="14">
        <v>0.24279351663947499</v>
      </c>
      <c r="AQ11" s="14">
        <v>0.27909287563068202</v>
      </c>
      <c r="AR11" s="14">
        <v>0.244719741163198</v>
      </c>
      <c r="AS11" s="14"/>
      <c r="AT11" s="14">
        <v>0.26330591259286901</v>
      </c>
      <c r="AU11" s="14">
        <v>0.240139106142747</v>
      </c>
      <c r="AV11" s="14"/>
      <c r="AW11" s="14">
        <v>0.248897014931941</v>
      </c>
      <c r="AX11" s="14">
        <v>0.25863597566758001</v>
      </c>
      <c r="AY11" s="14"/>
      <c r="AZ11" s="14">
        <v>0.25533077900288098</v>
      </c>
      <c r="BA11" s="14">
        <v>0.24420874242881699</v>
      </c>
    </row>
    <row r="12" spans="2:53" x14ac:dyDescent="0.35">
      <c r="B12" s="15" t="s">
        <v>109</v>
      </c>
      <c r="C12" s="23">
        <v>9.5434620235564399E-2</v>
      </c>
      <c r="D12" s="23">
        <v>7.4603527093466099E-2</v>
      </c>
      <c r="E12" s="23">
        <v>0.115191434341536</v>
      </c>
      <c r="F12" s="23"/>
      <c r="G12" s="23">
        <v>4.7947951868778697E-2</v>
      </c>
      <c r="H12" s="23">
        <v>0.103146724260716</v>
      </c>
      <c r="I12" s="23">
        <v>9.4447609037088903E-2</v>
      </c>
      <c r="J12" s="23">
        <v>0.109174884359848</v>
      </c>
      <c r="K12" s="23">
        <v>0.1008655972493</v>
      </c>
      <c r="L12" s="23">
        <v>0.106623534093539</v>
      </c>
      <c r="M12" s="23"/>
      <c r="N12" s="23">
        <v>6.9780692540111502E-2</v>
      </c>
      <c r="O12" s="23">
        <v>9.3142079004422104E-2</v>
      </c>
      <c r="P12" s="23">
        <v>0.10936145548507201</v>
      </c>
      <c r="Q12" s="23">
        <v>0.115043206109569</v>
      </c>
      <c r="R12" s="23"/>
      <c r="S12" s="23">
        <v>9.3829974420015699E-2</v>
      </c>
      <c r="T12" s="23">
        <v>6.9871384707161505E-2</v>
      </c>
      <c r="U12" s="23">
        <v>0.12362667982223199</v>
      </c>
      <c r="V12" s="23">
        <v>0.13127944542206199</v>
      </c>
      <c r="W12" s="23">
        <v>0.113489755144583</v>
      </c>
      <c r="X12" s="23">
        <v>9.4656869746060607E-2</v>
      </c>
      <c r="Y12" s="23">
        <v>0.109457268406305</v>
      </c>
      <c r="Z12" s="23">
        <v>5.8051702309367098E-2</v>
      </c>
      <c r="AA12" s="23">
        <v>8.0018718604030994E-2</v>
      </c>
      <c r="AB12" s="23">
        <v>7.0888528590385497E-2</v>
      </c>
      <c r="AC12" s="23">
        <v>0.101588533120371</v>
      </c>
      <c r="AD12" s="23">
        <v>0.122965480246972</v>
      </c>
      <c r="AE12" s="23"/>
      <c r="AF12" s="23">
        <v>6.6782709829923695E-2</v>
      </c>
      <c r="AG12" s="23">
        <v>8.0970124221273698E-2</v>
      </c>
      <c r="AH12" s="23">
        <v>9.7805572882795594E-2</v>
      </c>
      <c r="AI12" s="23">
        <v>0.17409874608849599</v>
      </c>
      <c r="AJ12" s="23"/>
      <c r="AK12" s="23">
        <v>6.3571383862958297E-2</v>
      </c>
      <c r="AL12" s="23">
        <v>6.8154003243265204E-2</v>
      </c>
      <c r="AM12" s="23">
        <v>5.4787602372441097E-2</v>
      </c>
      <c r="AN12" s="23">
        <v>0.124054192217131</v>
      </c>
      <c r="AO12" s="23"/>
      <c r="AP12" s="23">
        <v>6.4765203507490501E-2</v>
      </c>
      <c r="AQ12" s="23">
        <v>6.7534211606001093E-2</v>
      </c>
      <c r="AR12" s="23">
        <v>5.5397420407451797E-2</v>
      </c>
      <c r="AS12" s="23"/>
      <c r="AT12" s="23">
        <v>2.72288096344354E-2</v>
      </c>
      <c r="AU12" s="23">
        <v>0.12839776833432701</v>
      </c>
      <c r="AV12" s="23"/>
      <c r="AW12" s="23">
        <v>4.9682813304467298E-2</v>
      </c>
      <c r="AX12" s="23">
        <v>0.17974988586806101</v>
      </c>
      <c r="AY12" s="23"/>
      <c r="AZ12" s="23">
        <v>7.8713339912812597E-2</v>
      </c>
      <c r="BA12" s="23">
        <v>0.109602460259852</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BA17"/>
  <sheetViews>
    <sheetView showGridLines="0" workbookViewId="0">
      <pane xSplit="2" topLeftCell="C1" activePane="topRight" state="frozen"/>
      <selection pane="topRight" activeCell="AH7" sqref="AH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257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249</v>
      </c>
      <c r="C9" s="14">
        <v>0.59783921543177498</v>
      </c>
      <c r="D9" s="14">
        <v>0.59386521665129699</v>
      </c>
      <c r="E9" s="14">
        <v>0.60408189116873401</v>
      </c>
      <c r="F9" s="14"/>
      <c r="G9" s="14">
        <v>0.48320196377452401</v>
      </c>
      <c r="H9" s="14">
        <v>0.51371203381743802</v>
      </c>
      <c r="I9" s="14">
        <v>0.61150664092265405</v>
      </c>
      <c r="J9" s="14">
        <v>0.59926925745113102</v>
      </c>
      <c r="K9" s="14">
        <v>0.67126683968400802</v>
      </c>
      <c r="L9" s="14">
        <v>0.68069502253545899</v>
      </c>
      <c r="M9" s="14"/>
      <c r="N9" s="14">
        <v>0.66814038722400704</v>
      </c>
      <c r="O9" s="14">
        <v>0.58624355452142296</v>
      </c>
      <c r="P9" s="14">
        <v>0.59652896166701497</v>
      </c>
      <c r="Q9" s="14">
        <v>0.536819126866386</v>
      </c>
      <c r="R9" s="14"/>
      <c r="S9" s="14">
        <v>0.55386375444924696</v>
      </c>
      <c r="T9" s="14">
        <v>0.62331751816374403</v>
      </c>
      <c r="U9" s="14">
        <v>0.58359436890132299</v>
      </c>
      <c r="V9" s="14">
        <v>0.60560775149442203</v>
      </c>
      <c r="W9" s="14">
        <v>0.60685907428339203</v>
      </c>
      <c r="X9" s="14">
        <v>0.60698823607279995</v>
      </c>
      <c r="Y9" s="14">
        <v>0.61249124322535398</v>
      </c>
      <c r="Z9" s="14">
        <v>0.56279685287633296</v>
      </c>
      <c r="AA9" s="14">
        <v>0.659221419101365</v>
      </c>
      <c r="AB9" s="14">
        <v>0.50407456625217695</v>
      </c>
      <c r="AC9" s="14">
        <v>0.64139003111481696</v>
      </c>
      <c r="AD9" s="14">
        <v>0.65058029936403905</v>
      </c>
      <c r="AE9" s="14"/>
      <c r="AF9" s="14">
        <v>0.69964033260929304</v>
      </c>
      <c r="AG9" s="14">
        <v>0.54320659094982504</v>
      </c>
      <c r="AH9" s="14">
        <v>0.58775218035499599</v>
      </c>
      <c r="AI9" s="14">
        <v>0.57245272382925705</v>
      </c>
      <c r="AJ9" s="14"/>
      <c r="AK9" s="14">
        <v>0.69124496164860605</v>
      </c>
      <c r="AL9" s="14">
        <v>0.57767654386795997</v>
      </c>
      <c r="AM9" s="14">
        <v>0.65666109126327199</v>
      </c>
      <c r="AN9" s="14">
        <v>0.57266016193812497</v>
      </c>
      <c r="AO9" s="14"/>
      <c r="AP9" s="14">
        <v>0.67845254846508896</v>
      </c>
      <c r="AQ9" s="14">
        <v>0.55515225295572801</v>
      </c>
      <c r="AR9" s="14">
        <v>0.66674075207959704</v>
      </c>
      <c r="AS9" s="14"/>
      <c r="AT9" s="14">
        <v>0.72000176416285799</v>
      </c>
      <c r="AU9" s="14">
        <v>0.539260321547546</v>
      </c>
      <c r="AV9" s="14"/>
      <c r="AW9" s="14">
        <v>0.66523392953548099</v>
      </c>
      <c r="AX9" s="14">
        <v>0.39480929445079199</v>
      </c>
      <c r="AY9" s="14"/>
      <c r="AZ9" s="14">
        <v>0.64815106480708196</v>
      </c>
      <c r="BA9" s="14">
        <v>0.55521028872778799</v>
      </c>
    </row>
    <row r="10" spans="2:53" x14ac:dyDescent="0.35">
      <c r="B10" s="15" t="s">
        <v>250</v>
      </c>
      <c r="C10" s="14">
        <v>0.15735802621044501</v>
      </c>
      <c r="D10" s="14">
        <v>0.19551582353820299</v>
      </c>
      <c r="E10" s="14">
        <v>0.117721202563522</v>
      </c>
      <c r="F10" s="14"/>
      <c r="G10" s="14">
        <v>0.263163689956813</v>
      </c>
      <c r="H10" s="14">
        <v>0.21596443106132801</v>
      </c>
      <c r="I10" s="14">
        <v>0.16529563626379701</v>
      </c>
      <c r="J10" s="14">
        <v>0.152141525032057</v>
      </c>
      <c r="K10" s="14">
        <v>9.7237458439800806E-2</v>
      </c>
      <c r="L10" s="14">
        <v>7.7713708253041594E-2</v>
      </c>
      <c r="M10" s="14"/>
      <c r="N10" s="14">
        <v>0.132957313936202</v>
      </c>
      <c r="O10" s="14">
        <v>0.16141642723087399</v>
      </c>
      <c r="P10" s="14">
        <v>0.151360420156814</v>
      </c>
      <c r="Q10" s="14">
        <v>0.18235599925020499</v>
      </c>
      <c r="R10" s="14"/>
      <c r="S10" s="14">
        <v>0.18747864415469701</v>
      </c>
      <c r="T10" s="14">
        <v>0.124769836401512</v>
      </c>
      <c r="U10" s="14">
        <v>0.176593302432826</v>
      </c>
      <c r="V10" s="14">
        <v>0.136382022305925</v>
      </c>
      <c r="W10" s="14">
        <v>0.101828632626072</v>
      </c>
      <c r="X10" s="14">
        <v>0.15886252022057201</v>
      </c>
      <c r="Y10" s="14">
        <v>0.14984008642557001</v>
      </c>
      <c r="Z10" s="14">
        <v>0.18583867555207401</v>
      </c>
      <c r="AA10" s="14">
        <v>0.133728187518488</v>
      </c>
      <c r="AB10" s="14">
        <v>0.254339582673071</v>
      </c>
      <c r="AC10" s="14">
        <v>0.13914453175507999</v>
      </c>
      <c r="AD10" s="14">
        <v>0.10247005829577401</v>
      </c>
      <c r="AE10" s="14"/>
      <c r="AF10" s="14">
        <v>0.110562654028621</v>
      </c>
      <c r="AG10" s="14">
        <v>0.202489469535028</v>
      </c>
      <c r="AH10" s="14">
        <v>0.109728308297542</v>
      </c>
      <c r="AI10" s="14">
        <v>0.14120105167020899</v>
      </c>
      <c r="AJ10" s="14"/>
      <c r="AK10" s="14">
        <v>0.111174299354446</v>
      </c>
      <c r="AL10" s="14">
        <v>0.174644588495044</v>
      </c>
      <c r="AM10" s="14">
        <v>0.15436281123575701</v>
      </c>
      <c r="AN10" s="14">
        <v>0.15937126582420899</v>
      </c>
      <c r="AO10" s="14"/>
      <c r="AP10" s="14">
        <v>0.116626098868266</v>
      </c>
      <c r="AQ10" s="14">
        <v>0.19455312639776901</v>
      </c>
      <c r="AR10" s="14">
        <v>0.15579688418320201</v>
      </c>
      <c r="AS10" s="14"/>
      <c r="AT10" s="14">
        <v>0.114025378660081</v>
      </c>
      <c r="AU10" s="14">
        <v>0.17878524002110599</v>
      </c>
      <c r="AV10" s="14"/>
      <c r="AW10" s="14">
        <v>0.14083614255044699</v>
      </c>
      <c r="AX10" s="14">
        <v>0.26587239017587899</v>
      </c>
      <c r="AY10" s="14"/>
      <c r="AZ10" s="14">
        <v>0.133601292864344</v>
      </c>
      <c r="BA10" s="14">
        <v>0.17748696317283999</v>
      </c>
    </row>
    <row r="11" spans="2:53" x14ac:dyDescent="0.35">
      <c r="B11" s="15" t="s">
        <v>251</v>
      </c>
      <c r="C11" s="14">
        <v>0.14507965771306899</v>
      </c>
      <c r="D11" s="14">
        <v>0.13389391752656701</v>
      </c>
      <c r="E11" s="14">
        <v>0.15658257659015101</v>
      </c>
      <c r="F11" s="14"/>
      <c r="G11" s="14">
        <v>0.17929815211049999</v>
      </c>
      <c r="H11" s="14">
        <v>0.175897715308445</v>
      </c>
      <c r="I11" s="14">
        <v>0.14475156314158699</v>
      </c>
      <c r="J11" s="14">
        <v>0.13313577477910099</v>
      </c>
      <c r="K11" s="14">
        <v>0.122569884803528</v>
      </c>
      <c r="L11" s="14">
        <v>0.12240606318229399</v>
      </c>
      <c r="M11" s="14"/>
      <c r="N11" s="14">
        <v>0.13458312431185701</v>
      </c>
      <c r="O11" s="14">
        <v>0.15372349857801099</v>
      </c>
      <c r="P11" s="14">
        <v>0.141968344428792</v>
      </c>
      <c r="Q11" s="14">
        <v>0.14901552432311499</v>
      </c>
      <c r="R11" s="14"/>
      <c r="S11" s="14">
        <v>0.177869403842978</v>
      </c>
      <c r="T11" s="14">
        <v>0.160162008463446</v>
      </c>
      <c r="U11" s="14">
        <v>0.125658063878962</v>
      </c>
      <c r="V11" s="14">
        <v>0.13674315331674</v>
      </c>
      <c r="W11" s="14">
        <v>0.184267773026147</v>
      </c>
      <c r="X11" s="14">
        <v>0.14473164431694199</v>
      </c>
      <c r="Y11" s="14">
        <v>0.121793422573112</v>
      </c>
      <c r="Z11" s="14">
        <v>0.19375364731794101</v>
      </c>
      <c r="AA11" s="14">
        <v>0.110415504918864</v>
      </c>
      <c r="AB11" s="14">
        <v>0.15217777543304101</v>
      </c>
      <c r="AC11" s="14">
        <v>0.10575936606481399</v>
      </c>
      <c r="AD11" s="14">
        <v>8.1656574229841905E-2</v>
      </c>
      <c r="AE11" s="14"/>
      <c r="AF11" s="14">
        <v>0.11593857343342601</v>
      </c>
      <c r="AG11" s="14">
        <v>0.168553431900443</v>
      </c>
      <c r="AH11" s="14">
        <v>0.17506211374250499</v>
      </c>
      <c r="AI11" s="14">
        <v>0.13514983385218399</v>
      </c>
      <c r="AJ11" s="14"/>
      <c r="AK11" s="14">
        <v>0.12714060601032101</v>
      </c>
      <c r="AL11" s="14">
        <v>0.16972413534917799</v>
      </c>
      <c r="AM11" s="14">
        <v>0.12946761122384101</v>
      </c>
      <c r="AN11" s="14">
        <v>0.121150190343949</v>
      </c>
      <c r="AO11" s="14"/>
      <c r="AP11" s="14">
        <v>0.13621716370963599</v>
      </c>
      <c r="AQ11" s="14">
        <v>0.18297510722523699</v>
      </c>
      <c r="AR11" s="14">
        <v>0.113972251196003</v>
      </c>
      <c r="AS11" s="14"/>
      <c r="AT11" s="14">
        <v>0.140962002081222</v>
      </c>
      <c r="AU11" s="14">
        <v>0.14662758899952699</v>
      </c>
      <c r="AV11" s="14"/>
      <c r="AW11" s="14">
        <v>0.14569829121702901</v>
      </c>
      <c r="AX11" s="14">
        <v>0.1573682178296</v>
      </c>
      <c r="AY11" s="14"/>
      <c r="AZ11" s="14">
        <v>0.13822906748705299</v>
      </c>
      <c r="BA11" s="14">
        <v>0.150884121517319</v>
      </c>
    </row>
    <row r="12" spans="2:53" x14ac:dyDescent="0.35">
      <c r="B12" s="15" t="s">
        <v>109</v>
      </c>
      <c r="C12" s="23">
        <v>9.9723100644712098E-2</v>
      </c>
      <c r="D12" s="23">
        <v>7.6725042283932898E-2</v>
      </c>
      <c r="E12" s="23">
        <v>0.121614329677593</v>
      </c>
      <c r="F12" s="23"/>
      <c r="G12" s="23">
        <v>7.4336194158163199E-2</v>
      </c>
      <c r="H12" s="23">
        <v>9.4425819812789094E-2</v>
      </c>
      <c r="I12" s="23">
        <v>7.8446159671962404E-2</v>
      </c>
      <c r="J12" s="23">
        <v>0.11545344273770999</v>
      </c>
      <c r="K12" s="23">
        <v>0.10892581707266299</v>
      </c>
      <c r="L12" s="23">
        <v>0.119185206029205</v>
      </c>
      <c r="M12" s="23"/>
      <c r="N12" s="23">
        <v>6.43191745279343E-2</v>
      </c>
      <c r="O12" s="23">
        <v>9.8616519669691899E-2</v>
      </c>
      <c r="P12" s="23">
        <v>0.11014227374738</v>
      </c>
      <c r="Q12" s="23">
        <v>0.131809349560294</v>
      </c>
      <c r="R12" s="23"/>
      <c r="S12" s="23">
        <v>8.0788197553077701E-2</v>
      </c>
      <c r="T12" s="23">
        <v>9.1750636971297594E-2</v>
      </c>
      <c r="U12" s="23">
        <v>0.114154264786889</v>
      </c>
      <c r="V12" s="23">
        <v>0.121267072882912</v>
      </c>
      <c r="W12" s="23">
        <v>0.107044520064389</v>
      </c>
      <c r="X12" s="23">
        <v>8.9417599389685895E-2</v>
      </c>
      <c r="Y12" s="23">
        <v>0.115875247775965</v>
      </c>
      <c r="Z12" s="23">
        <v>5.7610824253652097E-2</v>
      </c>
      <c r="AA12" s="23">
        <v>9.6634888461283097E-2</v>
      </c>
      <c r="AB12" s="23">
        <v>8.9408075641711604E-2</v>
      </c>
      <c r="AC12" s="23">
        <v>0.113706071065288</v>
      </c>
      <c r="AD12" s="23">
        <v>0.165293068110344</v>
      </c>
      <c r="AE12" s="23"/>
      <c r="AF12" s="23">
        <v>7.3858439928660202E-2</v>
      </c>
      <c r="AG12" s="23">
        <v>8.5750507614702903E-2</v>
      </c>
      <c r="AH12" s="23">
        <v>0.127457397604957</v>
      </c>
      <c r="AI12" s="23">
        <v>0.15119639064835</v>
      </c>
      <c r="AJ12" s="23"/>
      <c r="AK12" s="23">
        <v>7.0440132986627005E-2</v>
      </c>
      <c r="AL12" s="23">
        <v>7.7954732287817893E-2</v>
      </c>
      <c r="AM12" s="23">
        <v>5.9508486277129902E-2</v>
      </c>
      <c r="AN12" s="23">
        <v>0.14681838189371699</v>
      </c>
      <c r="AO12" s="23"/>
      <c r="AP12" s="23">
        <v>6.8704188957008597E-2</v>
      </c>
      <c r="AQ12" s="23">
        <v>6.7319513421266006E-2</v>
      </c>
      <c r="AR12" s="23">
        <v>6.3490112541197297E-2</v>
      </c>
      <c r="AS12" s="23"/>
      <c r="AT12" s="23">
        <v>2.50108550958399E-2</v>
      </c>
      <c r="AU12" s="23">
        <v>0.13532684943182099</v>
      </c>
      <c r="AV12" s="23"/>
      <c r="AW12" s="23">
        <v>4.8231636697042897E-2</v>
      </c>
      <c r="AX12" s="23">
        <v>0.18195009754373001</v>
      </c>
      <c r="AY12" s="23"/>
      <c r="AZ12" s="23">
        <v>8.0018574841520904E-2</v>
      </c>
      <c r="BA12" s="23">
        <v>0.116418626582053</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BA17"/>
  <sheetViews>
    <sheetView showGridLines="0" workbookViewId="0">
      <pane xSplit="2" topLeftCell="C1" activePane="topRight" state="frozen"/>
      <selection pane="topRight" activeCell="AG7" sqref="AG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258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249</v>
      </c>
      <c r="C9" s="14">
        <v>0.23336016802691301</v>
      </c>
      <c r="D9" s="14">
        <v>0.247573476810689</v>
      </c>
      <c r="E9" s="14">
        <v>0.219394424699421</v>
      </c>
      <c r="F9" s="14"/>
      <c r="G9" s="14">
        <v>0.33094311576531699</v>
      </c>
      <c r="H9" s="14">
        <v>0.28769081219298298</v>
      </c>
      <c r="I9" s="14">
        <v>0.29691990251516598</v>
      </c>
      <c r="J9" s="14">
        <v>0.246153727755382</v>
      </c>
      <c r="K9" s="14">
        <v>0.16332932014503701</v>
      </c>
      <c r="L9" s="14">
        <v>0.10949903124223399</v>
      </c>
      <c r="M9" s="14"/>
      <c r="N9" s="14">
        <v>0.23332735492425399</v>
      </c>
      <c r="O9" s="14">
        <v>0.17532431722994299</v>
      </c>
      <c r="P9" s="14">
        <v>0.26616007786539098</v>
      </c>
      <c r="Q9" s="14">
        <v>0.26015654490780099</v>
      </c>
      <c r="R9" s="14"/>
      <c r="S9" s="14">
        <v>0.24698994459772999</v>
      </c>
      <c r="T9" s="14">
        <v>0.19624495367369901</v>
      </c>
      <c r="U9" s="14">
        <v>0.205137980831995</v>
      </c>
      <c r="V9" s="14">
        <v>0.20298857813990701</v>
      </c>
      <c r="W9" s="14">
        <v>0.23572950339770801</v>
      </c>
      <c r="X9" s="14">
        <v>0.28316537323096902</v>
      </c>
      <c r="Y9" s="14">
        <v>0.29339859381192201</v>
      </c>
      <c r="Z9" s="14">
        <v>0.241244328233396</v>
      </c>
      <c r="AA9" s="14">
        <v>0.26066995281112998</v>
      </c>
      <c r="AB9" s="14">
        <v>0.21031944662763599</v>
      </c>
      <c r="AC9" s="14">
        <v>0.209694295663264</v>
      </c>
      <c r="AD9" s="14">
        <v>0.179486058807663</v>
      </c>
      <c r="AE9" s="14"/>
      <c r="AF9" s="14">
        <v>0.21402753451984399</v>
      </c>
      <c r="AG9" s="14">
        <v>0.251769556607983</v>
      </c>
      <c r="AH9" s="14">
        <v>0.14448994361821099</v>
      </c>
      <c r="AI9" s="14">
        <v>0.26402886083399801</v>
      </c>
      <c r="AJ9" s="14"/>
      <c r="AK9" s="14">
        <v>0.22236048681939799</v>
      </c>
      <c r="AL9" s="14">
        <v>0.240464027500053</v>
      </c>
      <c r="AM9" s="14">
        <v>0.26279094013961801</v>
      </c>
      <c r="AN9" s="14">
        <v>0.130923425242186</v>
      </c>
      <c r="AO9" s="14"/>
      <c r="AP9" s="14">
        <v>0.231132385406879</v>
      </c>
      <c r="AQ9" s="14">
        <v>0.24801937366153401</v>
      </c>
      <c r="AR9" s="14">
        <v>0.26971841090436199</v>
      </c>
      <c r="AS9" s="14"/>
      <c r="AT9" s="14">
        <v>0.28212802347771399</v>
      </c>
      <c r="AU9" s="14">
        <v>0.207085170548888</v>
      </c>
      <c r="AV9" s="14"/>
      <c r="AW9" s="14">
        <v>0.26616536922775802</v>
      </c>
      <c r="AX9" s="14">
        <v>0.17841832412199801</v>
      </c>
      <c r="AY9" s="14"/>
      <c r="AZ9" s="14">
        <v>0.23175031040126801</v>
      </c>
      <c r="BA9" s="14">
        <v>0.23472419068915901</v>
      </c>
    </row>
    <row r="10" spans="2:53" x14ac:dyDescent="0.35">
      <c r="B10" s="15" t="s">
        <v>250</v>
      </c>
      <c r="C10" s="14">
        <v>0.20890405885854699</v>
      </c>
      <c r="D10" s="14">
        <v>0.23320402075600299</v>
      </c>
      <c r="E10" s="14">
        <v>0.18498613020381199</v>
      </c>
      <c r="F10" s="14"/>
      <c r="G10" s="14">
        <v>0.23730388963782101</v>
      </c>
      <c r="H10" s="14">
        <v>0.214288821670859</v>
      </c>
      <c r="I10" s="14">
        <v>0.16704901938394101</v>
      </c>
      <c r="J10" s="14">
        <v>0.19895983961563499</v>
      </c>
      <c r="K10" s="14">
        <v>0.18477838248238099</v>
      </c>
      <c r="L10" s="14">
        <v>0.24405327068454399</v>
      </c>
      <c r="M10" s="14"/>
      <c r="N10" s="14">
        <v>0.24432086191264701</v>
      </c>
      <c r="O10" s="14">
        <v>0.212034448716483</v>
      </c>
      <c r="P10" s="14">
        <v>0.199918810545583</v>
      </c>
      <c r="Q10" s="14">
        <v>0.175452734500638</v>
      </c>
      <c r="R10" s="14"/>
      <c r="S10" s="14">
        <v>0.254372574183379</v>
      </c>
      <c r="T10" s="14">
        <v>0.14634218975260599</v>
      </c>
      <c r="U10" s="14">
        <v>0.139080024231687</v>
      </c>
      <c r="V10" s="14">
        <v>0.192437830215897</v>
      </c>
      <c r="W10" s="14">
        <v>0.16191822404860501</v>
      </c>
      <c r="X10" s="14">
        <v>0.21126633800433001</v>
      </c>
      <c r="Y10" s="14">
        <v>0.16850061109084799</v>
      </c>
      <c r="Z10" s="14">
        <v>0.30307735320123502</v>
      </c>
      <c r="AA10" s="14">
        <v>0.23587683222028899</v>
      </c>
      <c r="AB10" s="14">
        <v>0.26579361685310798</v>
      </c>
      <c r="AC10" s="14">
        <v>0.25312698401148997</v>
      </c>
      <c r="AD10" s="14">
        <v>0.245159910307851</v>
      </c>
      <c r="AE10" s="14"/>
      <c r="AF10" s="14">
        <v>0.18332208658346699</v>
      </c>
      <c r="AG10" s="14">
        <v>0.27587745110657502</v>
      </c>
      <c r="AH10" s="14">
        <v>0.19464624667696101</v>
      </c>
      <c r="AI10" s="14">
        <v>0.138330733796977</v>
      </c>
      <c r="AJ10" s="14"/>
      <c r="AK10" s="14">
        <v>0.181028189125504</v>
      </c>
      <c r="AL10" s="14">
        <v>0.26872975776701402</v>
      </c>
      <c r="AM10" s="14">
        <v>0.209277753998733</v>
      </c>
      <c r="AN10" s="14">
        <v>0.21868144778818299</v>
      </c>
      <c r="AO10" s="14"/>
      <c r="AP10" s="14">
        <v>0.16327031950388801</v>
      </c>
      <c r="AQ10" s="14">
        <v>0.29768807356211802</v>
      </c>
      <c r="AR10" s="14">
        <v>0.193695087835003</v>
      </c>
      <c r="AS10" s="14"/>
      <c r="AT10" s="14">
        <v>0.18895609489599499</v>
      </c>
      <c r="AU10" s="14">
        <v>0.218089835814893</v>
      </c>
      <c r="AV10" s="14"/>
      <c r="AW10" s="14">
        <v>0.19751567886954399</v>
      </c>
      <c r="AX10" s="14">
        <v>0.29296628938132302</v>
      </c>
      <c r="AY10" s="14"/>
      <c r="AZ10" s="14">
        <v>0.221992756093604</v>
      </c>
      <c r="BA10" s="14">
        <v>0.197814084587839</v>
      </c>
    </row>
    <row r="11" spans="2:53" x14ac:dyDescent="0.35">
      <c r="B11" s="15" t="s">
        <v>251</v>
      </c>
      <c r="C11" s="14">
        <v>0.42194668155460002</v>
      </c>
      <c r="D11" s="14">
        <v>0.40520580571325499</v>
      </c>
      <c r="E11" s="14">
        <v>0.43899446764753502</v>
      </c>
      <c r="F11" s="14"/>
      <c r="G11" s="14">
        <v>0.34510165843232499</v>
      </c>
      <c r="H11" s="14">
        <v>0.37520912443693</v>
      </c>
      <c r="I11" s="14">
        <v>0.40944344734575999</v>
      </c>
      <c r="J11" s="14">
        <v>0.41572621496434298</v>
      </c>
      <c r="K11" s="14">
        <v>0.47437959149702302</v>
      </c>
      <c r="L11" s="14">
        <v>0.49088944892638398</v>
      </c>
      <c r="M11" s="14"/>
      <c r="N11" s="14">
        <v>0.423160221501797</v>
      </c>
      <c r="O11" s="14">
        <v>0.46799343645064601</v>
      </c>
      <c r="P11" s="14">
        <v>0.39247202622434602</v>
      </c>
      <c r="Q11" s="14">
        <v>0.40257344233958497</v>
      </c>
      <c r="R11" s="14"/>
      <c r="S11" s="14">
        <v>0.37500089129266201</v>
      </c>
      <c r="T11" s="14">
        <v>0.51800504784360202</v>
      </c>
      <c r="U11" s="14">
        <v>0.52631482739012803</v>
      </c>
      <c r="V11" s="14">
        <v>0.45174333330554101</v>
      </c>
      <c r="W11" s="14">
        <v>0.43958123912292602</v>
      </c>
      <c r="X11" s="14">
        <v>0.39161111241804097</v>
      </c>
      <c r="Y11" s="14">
        <v>0.37684989837987698</v>
      </c>
      <c r="Z11" s="14">
        <v>0.35069261391831402</v>
      </c>
      <c r="AA11" s="14">
        <v>0.38045234895434499</v>
      </c>
      <c r="AB11" s="14">
        <v>0.38537057407027597</v>
      </c>
      <c r="AC11" s="14">
        <v>0.379876994766707</v>
      </c>
      <c r="AD11" s="14">
        <v>0.45479119495356302</v>
      </c>
      <c r="AE11" s="14"/>
      <c r="AF11" s="14">
        <v>0.493045926397367</v>
      </c>
      <c r="AG11" s="14">
        <v>0.35496670110818301</v>
      </c>
      <c r="AH11" s="14">
        <v>0.51357686373829503</v>
      </c>
      <c r="AI11" s="14">
        <v>0.369847019222868</v>
      </c>
      <c r="AJ11" s="14"/>
      <c r="AK11" s="14">
        <v>0.48973021552345097</v>
      </c>
      <c r="AL11" s="14">
        <v>0.39828429127813603</v>
      </c>
      <c r="AM11" s="14">
        <v>0.40041484522930598</v>
      </c>
      <c r="AN11" s="14">
        <v>0.51458313700560798</v>
      </c>
      <c r="AO11" s="14"/>
      <c r="AP11" s="14">
        <v>0.50733784312838004</v>
      </c>
      <c r="AQ11" s="14">
        <v>0.366906640691543</v>
      </c>
      <c r="AR11" s="14">
        <v>0.422400242387378</v>
      </c>
      <c r="AS11" s="14"/>
      <c r="AT11" s="14">
        <v>0.45928661998123299</v>
      </c>
      <c r="AU11" s="14">
        <v>0.40560975001569299</v>
      </c>
      <c r="AV11" s="14"/>
      <c r="AW11" s="14">
        <v>0.44228805702812402</v>
      </c>
      <c r="AX11" s="14">
        <v>0.35357557272888601</v>
      </c>
      <c r="AY11" s="14"/>
      <c r="AZ11" s="14">
        <v>0.42443887500353</v>
      </c>
      <c r="BA11" s="14">
        <v>0.419835061067863</v>
      </c>
    </row>
    <row r="12" spans="2:53" x14ac:dyDescent="0.35">
      <c r="B12" s="15" t="s">
        <v>109</v>
      </c>
      <c r="C12" s="23">
        <v>0.13578909155994001</v>
      </c>
      <c r="D12" s="23">
        <v>0.114016696720053</v>
      </c>
      <c r="E12" s="23">
        <v>0.15662497744923101</v>
      </c>
      <c r="F12" s="23"/>
      <c r="G12" s="23">
        <v>8.6651336164537393E-2</v>
      </c>
      <c r="H12" s="23">
        <v>0.122811241699228</v>
      </c>
      <c r="I12" s="23">
        <v>0.12658763075513299</v>
      </c>
      <c r="J12" s="23">
        <v>0.13916021766463901</v>
      </c>
      <c r="K12" s="23">
        <v>0.17751270587555901</v>
      </c>
      <c r="L12" s="23">
        <v>0.155558249146837</v>
      </c>
      <c r="M12" s="23"/>
      <c r="N12" s="23">
        <v>9.9191561661302094E-2</v>
      </c>
      <c r="O12" s="23">
        <v>0.14464779760292901</v>
      </c>
      <c r="P12" s="23">
        <v>0.14144908536468001</v>
      </c>
      <c r="Q12" s="23">
        <v>0.161817278251976</v>
      </c>
      <c r="R12" s="23"/>
      <c r="S12" s="23">
        <v>0.123636589926228</v>
      </c>
      <c r="T12" s="23">
        <v>0.13940780873009301</v>
      </c>
      <c r="U12" s="23">
        <v>0.12946716754619</v>
      </c>
      <c r="V12" s="23">
        <v>0.15283025833865599</v>
      </c>
      <c r="W12" s="23">
        <v>0.16277103343076099</v>
      </c>
      <c r="X12" s="23">
        <v>0.113957176346661</v>
      </c>
      <c r="Y12" s="23">
        <v>0.16125089671735299</v>
      </c>
      <c r="Z12" s="23">
        <v>0.10498570464705501</v>
      </c>
      <c r="AA12" s="23">
        <v>0.123000866014236</v>
      </c>
      <c r="AB12" s="23">
        <v>0.13851636244898</v>
      </c>
      <c r="AC12" s="23">
        <v>0.157301725558539</v>
      </c>
      <c r="AD12" s="23">
        <v>0.120562835930924</v>
      </c>
      <c r="AE12" s="23"/>
      <c r="AF12" s="23">
        <v>0.10960445249932201</v>
      </c>
      <c r="AG12" s="23">
        <v>0.117386291177259</v>
      </c>
      <c r="AH12" s="23">
        <v>0.14728694596653299</v>
      </c>
      <c r="AI12" s="23">
        <v>0.22779338614615699</v>
      </c>
      <c r="AJ12" s="23"/>
      <c r="AK12" s="23">
        <v>0.10688110853164701</v>
      </c>
      <c r="AL12" s="23">
        <v>9.2521923454797497E-2</v>
      </c>
      <c r="AM12" s="23">
        <v>0.12751646063234401</v>
      </c>
      <c r="AN12" s="23">
        <v>0.13581198996402299</v>
      </c>
      <c r="AO12" s="23"/>
      <c r="AP12" s="23">
        <v>9.8259451960853103E-2</v>
      </c>
      <c r="AQ12" s="23">
        <v>8.7385912084804701E-2</v>
      </c>
      <c r="AR12" s="23">
        <v>0.11418625887325699</v>
      </c>
      <c r="AS12" s="23"/>
      <c r="AT12" s="23">
        <v>6.9629261645057006E-2</v>
      </c>
      <c r="AU12" s="23">
        <v>0.16921524362052601</v>
      </c>
      <c r="AV12" s="23"/>
      <c r="AW12" s="23">
        <v>9.4030894874573195E-2</v>
      </c>
      <c r="AX12" s="23">
        <v>0.17503981376779301</v>
      </c>
      <c r="AY12" s="23"/>
      <c r="AZ12" s="23">
        <v>0.12181805850159801</v>
      </c>
      <c r="BA12" s="23">
        <v>0.14762666365513899</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BA17"/>
  <sheetViews>
    <sheetView showGridLines="0" workbookViewId="0">
      <pane xSplit="2" topLeftCell="C1" activePane="topRight" state="frozen"/>
      <selection pane="topRight" activeCell="H13" sqref="H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259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249</v>
      </c>
      <c r="C9" s="14">
        <v>0.27308896935529497</v>
      </c>
      <c r="D9" s="14">
        <v>0.27706368085208499</v>
      </c>
      <c r="E9" s="14">
        <v>0.27028276887199698</v>
      </c>
      <c r="F9" s="14"/>
      <c r="G9" s="14">
        <v>0.37260120970502297</v>
      </c>
      <c r="H9" s="14">
        <v>0.35673035487488097</v>
      </c>
      <c r="I9" s="14">
        <v>0.34871805195600297</v>
      </c>
      <c r="J9" s="14">
        <v>0.25626076370510198</v>
      </c>
      <c r="K9" s="14">
        <v>0.200192039006271</v>
      </c>
      <c r="L9" s="14">
        <v>0.14024589666071</v>
      </c>
      <c r="M9" s="14"/>
      <c r="N9" s="14">
        <v>0.28975980455933598</v>
      </c>
      <c r="O9" s="14">
        <v>0.25939387721141299</v>
      </c>
      <c r="P9" s="14">
        <v>0.261104447115521</v>
      </c>
      <c r="Q9" s="14">
        <v>0.27759969824509101</v>
      </c>
      <c r="R9" s="14"/>
      <c r="S9" s="14">
        <v>0.322703884236831</v>
      </c>
      <c r="T9" s="14">
        <v>0.247791794095474</v>
      </c>
      <c r="U9" s="14">
        <v>0.21106682742098101</v>
      </c>
      <c r="V9" s="14">
        <v>0.202843996000204</v>
      </c>
      <c r="W9" s="14">
        <v>0.28040019310006298</v>
      </c>
      <c r="X9" s="14">
        <v>0.28982772240515597</v>
      </c>
      <c r="Y9" s="14">
        <v>0.28400555517753201</v>
      </c>
      <c r="Z9" s="14">
        <v>0.30044955512425697</v>
      </c>
      <c r="AA9" s="14">
        <v>0.31063835621074198</v>
      </c>
      <c r="AB9" s="14">
        <v>0.230866802479537</v>
      </c>
      <c r="AC9" s="14">
        <v>0.335087294622192</v>
      </c>
      <c r="AD9" s="14">
        <v>0.279676569849789</v>
      </c>
      <c r="AE9" s="14"/>
      <c r="AF9" s="14">
        <v>0.24285561913856901</v>
      </c>
      <c r="AG9" s="14">
        <v>0.286233043979497</v>
      </c>
      <c r="AH9" s="14">
        <v>0.17013387371961</v>
      </c>
      <c r="AI9" s="14">
        <v>0.33297668741360298</v>
      </c>
      <c r="AJ9" s="14"/>
      <c r="AK9" s="14">
        <v>0.26147557522278198</v>
      </c>
      <c r="AL9" s="14">
        <v>0.27910698283968099</v>
      </c>
      <c r="AM9" s="14">
        <v>0.28600994080721398</v>
      </c>
      <c r="AN9" s="14">
        <v>0.155691693045069</v>
      </c>
      <c r="AO9" s="14"/>
      <c r="AP9" s="14">
        <v>0.285061029443128</v>
      </c>
      <c r="AQ9" s="14">
        <v>0.29938112765821301</v>
      </c>
      <c r="AR9" s="14">
        <v>0.293765405566774</v>
      </c>
      <c r="AS9" s="14"/>
      <c r="AT9" s="14">
        <v>0.30527711621801201</v>
      </c>
      <c r="AU9" s="14">
        <v>0.25606298733114902</v>
      </c>
      <c r="AV9" s="14"/>
      <c r="AW9" s="14">
        <v>0.31012022503735898</v>
      </c>
      <c r="AX9" s="14">
        <v>0.18366673873532699</v>
      </c>
      <c r="AY9" s="14"/>
      <c r="AZ9" s="14">
        <v>0.280385167559416</v>
      </c>
      <c r="BA9" s="14">
        <v>0.26690694459725001</v>
      </c>
    </row>
    <row r="10" spans="2:53" x14ac:dyDescent="0.35">
      <c r="B10" s="15" t="s">
        <v>250</v>
      </c>
      <c r="C10" s="14">
        <v>0.403316849561414</v>
      </c>
      <c r="D10" s="14">
        <v>0.45005982063952799</v>
      </c>
      <c r="E10" s="14">
        <v>0.356261556106924</v>
      </c>
      <c r="F10" s="14"/>
      <c r="G10" s="14">
        <v>0.35157220398502398</v>
      </c>
      <c r="H10" s="14">
        <v>0.29660555662141003</v>
      </c>
      <c r="I10" s="14">
        <v>0.31896178220947102</v>
      </c>
      <c r="J10" s="14">
        <v>0.38946187391709902</v>
      </c>
      <c r="K10" s="14">
        <v>0.52469217759894704</v>
      </c>
      <c r="L10" s="14">
        <v>0.52259148766758001</v>
      </c>
      <c r="M10" s="14"/>
      <c r="N10" s="14">
        <v>0.45089614569331599</v>
      </c>
      <c r="O10" s="14">
        <v>0.44163891202772299</v>
      </c>
      <c r="P10" s="14">
        <v>0.36490056273750998</v>
      </c>
      <c r="Q10" s="14">
        <v>0.34566193511924598</v>
      </c>
      <c r="R10" s="14"/>
      <c r="S10" s="14">
        <v>0.38157089665050298</v>
      </c>
      <c r="T10" s="14">
        <v>0.44447484570345602</v>
      </c>
      <c r="U10" s="14">
        <v>0.43520048766545599</v>
      </c>
      <c r="V10" s="14">
        <v>0.41997682067560599</v>
      </c>
      <c r="W10" s="14">
        <v>0.40784874162634599</v>
      </c>
      <c r="X10" s="14">
        <v>0.36111914837415299</v>
      </c>
      <c r="Y10" s="14">
        <v>0.37581849099188303</v>
      </c>
      <c r="Z10" s="14">
        <v>0.37888424582470698</v>
      </c>
      <c r="AA10" s="14">
        <v>0.40569088728057401</v>
      </c>
      <c r="AB10" s="14">
        <v>0.47053380259884903</v>
      </c>
      <c r="AC10" s="14">
        <v>0.316888523734974</v>
      </c>
      <c r="AD10" s="14">
        <v>0.34756683431920599</v>
      </c>
      <c r="AE10" s="14"/>
      <c r="AF10" s="14">
        <v>0.437418901685034</v>
      </c>
      <c r="AG10" s="14">
        <v>0.41957309533798298</v>
      </c>
      <c r="AH10" s="14">
        <v>0.56289294861213401</v>
      </c>
      <c r="AI10" s="14">
        <v>0.25052523188789</v>
      </c>
      <c r="AJ10" s="14"/>
      <c r="AK10" s="14">
        <v>0.42508764192700499</v>
      </c>
      <c r="AL10" s="14">
        <v>0.41260131112998999</v>
      </c>
      <c r="AM10" s="14">
        <v>0.3653773980376</v>
      </c>
      <c r="AN10" s="14">
        <v>0.59154689561058305</v>
      </c>
      <c r="AO10" s="14"/>
      <c r="AP10" s="14">
        <v>0.41107547253186799</v>
      </c>
      <c r="AQ10" s="14">
        <v>0.391520432503141</v>
      </c>
      <c r="AR10" s="14">
        <v>0.39510207627731297</v>
      </c>
      <c r="AS10" s="14"/>
      <c r="AT10" s="14">
        <v>0.42234648614006498</v>
      </c>
      <c r="AU10" s="14">
        <v>0.39782560562455299</v>
      </c>
      <c r="AV10" s="14"/>
      <c r="AW10" s="14">
        <v>0.40380959183791199</v>
      </c>
      <c r="AX10" s="14">
        <v>0.43732370665151099</v>
      </c>
      <c r="AY10" s="14"/>
      <c r="AZ10" s="14">
        <v>0.416839647608165</v>
      </c>
      <c r="BA10" s="14">
        <v>0.39185906428964701</v>
      </c>
    </row>
    <row r="11" spans="2:53" x14ac:dyDescent="0.35">
      <c r="B11" s="15" t="s">
        <v>251</v>
      </c>
      <c r="C11" s="14">
        <v>0.19168772042551099</v>
      </c>
      <c r="D11" s="14">
        <v>0.17762029418931599</v>
      </c>
      <c r="E11" s="14">
        <v>0.20619047375619201</v>
      </c>
      <c r="F11" s="14"/>
      <c r="G11" s="14">
        <v>0.19772143464158001</v>
      </c>
      <c r="H11" s="14">
        <v>0.21430367327212199</v>
      </c>
      <c r="I11" s="14">
        <v>0.192669738851071</v>
      </c>
      <c r="J11" s="14">
        <v>0.213889265989331</v>
      </c>
      <c r="K11" s="14">
        <v>0.141282773798212</v>
      </c>
      <c r="L11" s="14">
        <v>0.18441336834161401</v>
      </c>
      <c r="M11" s="14"/>
      <c r="N11" s="14">
        <v>0.167679336488402</v>
      </c>
      <c r="O11" s="14">
        <v>0.173784195828418</v>
      </c>
      <c r="P11" s="14">
        <v>0.23083373401184301</v>
      </c>
      <c r="Q11" s="14">
        <v>0.20356372135516901</v>
      </c>
      <c r="R11" s="14"/>
      <c r="S11" s="14">
        <v>0.18203797938164201</v>
      </c>
      <c r="T11" s="14">
        <v>0.17288373901269499</v>
      </c>
      <c r="U11" s="14">
        <v>0.22354648638154001</v>
      </c>
      <c r="V11" s="14">
        <v>0.21373410999480699</v>
      </c>
      <c r="W11" s="14">
        <v>0.19242029620548401</v>
      </c>
      <c r="X11" s="14">
        <v>0.19742926662473501</v>
      </c>
      <c r="Y11" s="14">
        <v>0.201101776368519</v>
      </c>
      <c r="Z11" s="14">
        <v>0.21470218615447201</v>
      </c>
      <c r="AA11" s="14">
        <v>0.15605144854521899</v>
      </c>
      <c r="AB11" s="14">
        <v>0.201784393647014</v>
      </c>
      <c r="AC11" s="14">
        <v>0.16011547458334199</v>
      </c>
      <c r="AD11" s="14">
        <v>0.245752877143531</v>
      </c>
      <c r="AE11" s="14"/>
      <c r="AF11" s="14">
        <v>0.19104906544191699</v>
      </c>
      <c r="AG11" s="14">
        <v>0.183745824389594</v>
      </c>
      <c r="AH11" s="14">
        <v>0.16364683483838599</v>
      </c>
      <c r="AI11" s="14">
        <v>0.22931112925651101</v>
      </c>
      <c r="AJ11" s="14"/>
      <c r="AK11" s="14">
        <v>0.20285872278143999</v>
      </c>
      <c r="AL11" s="14">
        <v>0.19778026249699901</v>
      </c>
      <c r="AM11" s="14">
        <v>0.205239210901113</v>
      </c>
      <c r="AN11" s="14">
        <v>0.16093672372060999</v>
      </c>
      <c r="AO11" s="14"/>
      <c r="AP11" s="14">
        <v>0.20314788862308999</v>
      </c>
      <c r="AQ11" s="14">
        <v>0.21345483138877999</v>
      </c>
      <c r="AR11" s="14">
        <v>0.201194735161009</v>
      </c>
      <c r="AS11" s="14"/>
      <c r="AT11" s="14">
        <v>0.18357852248356701</v>
      </c>
      <c r="AU11" s="14">
        <v>0.19464349638775699</v>
      </c>
      <c r="AV11" s="14"/>
      <c r="AW11" s="14">
        <v>0.19349357422560101</v>
      </c>
      <c r="AX11" s="14">
        <v>0.19770516304136801</v>
      </c>
      <c r="AY11" s="14"/>
      <c r="AZ11" s="14">
        <v>0.16851979595062599</v>
      </c>
      <c r="BA11" s="14">
        <v>0.21131776318057</v>
      </c>
    </row>
    <row r="12" spans="2:53" x14ac:dyDescent="0.35">
      <c r="B12" s="15" t="s">
        <v>109</v>
      </c>
      <c r="C12" s="23">
        <v>0.13190646065778</v>
      </c>
      <c r="D12" s="23">
        <v>9.5256204319070795E-2</v>
      </c>
      <c r="E12" s="23">
        <v>0.167265201264888</v>
      </c>
      <c r="F12" s="23"/>
      <c r="G12" s="23">
        <v>7.8105151668373396E-2</v>
      </c>
      <c r="H12" s="23">
        <v>0.13236041523158701</v>
      </c>
      <c r="I12" s="23">
        <v>0.13965042698345601</v>
      </c>
      <c r="J12" s="23">
        <v>0.140388096388467</v>
      </c>
      <c r="K12" s="23">
        <v>0.13383300959656899</v>
      </c>
      <c r="L12" s="23">
        <v>0.15274924733009601</v>
      </c>
      <c r="M12" s="23"/>
      <c r="N12" s="23">
        <v>9.1664713258946207E-2</v>
      </c>
      <c r="O12" s="23">
        <v>0.12518301493244499</v>
      </c>
      <c r="P12" s="23">
        <v>0.14316125613512601</v>
      </c>
      <c r="Q12" s="23">
        <v>0.17317464528049401</v>
      </c>
      <c r="R12" s="23"/>
      <c r="S12" s="23">
        <v>0.113687239731025</v>
      </c>
      <c r="T12" s="23">
        <v>0.13484962118837501</v>
      </c>
      <c r="U12" s="23">
        <v>0.13018619853202301</v>
      </c>
      <c r="V12" s="23">
        <v>0.16344507332938299</v>
      </c>
      <c r="W12" s="23">
        <v>0.119330769068106</v>
      </c>
      <c r="X12" s="23">
        <v>0.151623862595956</v>
      </c>
      <c r="Y12" s="23">
        <v>0.13907417746206699</v>
      </c>
      <c r="Z12" s="23">
        <v>0.105964012896564</v>
      </c>
      <c r="AA12" s="23">
        <v>0.12761930796346599</v>
      </c>
      <c r="AB12" s="23">
        <v>9.6815001274600201E-2</v>
      </c>
      <c r="AC12" s="23">
        <v>0.187908707059492</v>
      </c>
      <c r="AD12" s="23">
        <v>0.12700371868747401</v>
      </c>
      <c r="AE12" s="23"/>
      <c r="AF12" s="23">
        <v>0.12867641373448099</v>
      </c>
      <c r="AG12" s="23">
        <v>0.110448036292926</v>
      </c>
      <c r="AH12" s="23">
        <v>0.10332634282987101</v>
      </c>
      <c r="AI12" s="23">
        <v>0.18718695144199601</v>
      </c>
      <c r="AJ12" s="23"/>
      <c r="AK12" s="23">
        <v>0.11057806006877199</v>
      </c>
      <c r="AL12" s="23">
        <v>0.11051144353333001</v>
      </c>
      <c r="AM12" s="23">
        <v>0.143373450254073</v>
      </c>
      <c r="AN12" s="23">
        <v>9.1824687623737106E-2</v>
      </c>
      <c r="AO12" s="23"/>
      <c r="AP12" s="23">
        <v>0.100715609401914</v>
      </c>
      <c r="AQ12" s="23">
        <v>9.5643608449865997E-2</v>
      </c>
      <c r="AR12" s="23">
        <v>0.109937782994905</v>
      </c>
      <c r="AS12" s="23"/>
      <c r="AT12" s="23">
        <v>8.8797875158355896E-2</v>
      </c>
      <c r="AU12" s="23">
        <v>0.15146791065654</v>
      </c>
      <c r="AV12" s="23"/>
      <c r="AW12" s="23">
        <v>9.2576608899128707E-2</v>
      </c>
      <c r="AX12" s="23">
        <v>0.18130439157179401</v>
      </c>
      <c r="AY12" s="23"/>
      <c r="AZ12" s="23">
        <v>0.134255388881793</v>
      </c>
      <c r="BA12" s="23">
        <v>0.12991622793253299</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BA17"/>
  <sheetViews>
    <sheetView showGridLines="0" workbookViewId="0">
      <pane xSplit="2" topLeftCell="C1" activePane="topRight" state="frozen"/>
      <selection pane="topRight" activeCell="E12" sqref="E1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260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249</v>
      </c>
      <c r="C9" s="14">
        <v>0.52421899172460495</v>
      </c>
      <c r="D9" s="14">
        <v>0.52029090896036101</v>
      </c>
      <c r="E9" s="14">
        <v>0.53012625303128502</v>
      </c>
      <c r="F9" s="14"/>
      <c r="G9" s="14">
        <v>0.40308916140163598</v>
      </c>
      <c r="H9" s="14">
        <v>0.46163823238656199</v>
      </c>
      <c r="I9" s="14">
        <v>0.53989047441147497</v>
      </c>
      <c r="J9" s="14">
        <v>0.54878417096493404</v>
      </c>
      <c r="K9" s="14">
        <v>0.54786749349274599</v>
      </c>
      <c r="L9" s="14">
        <v>0.606973147114236</v>
      </c>
      <c r="M9" s="14"/>
      <c r="N9" s="14">
        <v>0.56026181398731201</v>
      </c>
      <c r="O9" s="14">
        <v>0.53395004195007401</v>
      </c>
      <c r="P9" s="14">
        <v>0.51909496916772002</v>
      </c>
      <c r="Q9" s="14">
        <v>0.47823008360069003</v>
      </c>
      <c r="R9" s="14"/>
      <c r="S9" s="14">
        <v>0.50608735022031504</v>
      </c>
      <c r="T9" s="14">
        <v>0.54777299971771598</v>
      </c>
      <c r="U9" s="14">
        <v>0.46137660970220101</v>
      </c>
      <c r="V9" s="14">
        <v>0.514861257356105</v>
      </c>
      <c r="W9" s="14">
        <v>0.48246355400215002</v>
      </c>
      <c r="X9" s="14">
        <v>0.48133720740473501</v>
      </c>
      <c r="Y9" s="14">
        <v>0.55357633789399097</v>
      </c>
      <c r="Z9" s="14">
        <v>0.61871077590715695</v>
      </c>
      <c r="AA9" s="14">
        <v>0.58140364434715797</v>
      </c>
      <c r="AB9" s="14">
        <v>0.49413311224349499</v>
      </c>
      <c r="AC9" s="14">
        <v>0.53439211674527798</v>
      </c>
      <c r="AD9" s="14">
        <v>0.58962831637547497</v>
      </c>
      <c r="AE9" s="14"/>
      <c r="AF9" s="14">
        <v>0.64208435006972198</v>
      </c>
      <c r="AG9" s="14">
        <v>0.48362791400494598</v>
      </c>
      <c r="AH9" s="14">
        <v>0.49286631673077702</v>
      </c>
      <c r="AI9" s="14">
        <v>0.51383327246057897</v>
      </c>
      <c r="AJ9" s="14"/>
      <c r="AK9" s="14">
        <v>0.62518853057908597</v>
      </c>
      <c r="AL9" s="14">
        <v>0.49694069382975797</v>
      </c>
      <c r="AM9" s="14">
        <v>0.57848334718709304</v>
      </c>
      <c r="AN9" s="14">
        <v>0.46260642605437302</v>
      </c>
      <c r="AO9" s="14"/>
      <c r="AP9" s="14">
        <v>0.63548951768503104</v>
      </c>
      <c r="AQ9" s="14">
        <v>0.47902321866110598</v>
      </c>
      <c r="AR9" s="14">
        <v>0.59003578186704297</v>
      </c>
      <c r="AS9" s="14"/>
      <c r="AT9" s="14">
        <v>0.62046660800103703</v>
      </c>
      <c r="AU9" s="14">
        <v>0.47998636292504698</v>
      </c>
      <c r="AV9" s="14"/>
      <c r="AW9" s="14">
        <v>0.57895564932782395</v>
      </c>
      <c r="AX9" s="14">
        <v>0.34887399667864299</v>
      </c>
      <c r="AY9" s="14"/>
      <c r="AZ9" s="14">
        <v>0.56907742704448805</v>
      </c>
      <c r="BA9" s="14">
        <v>0.48621070987748</v>
      </c>
    </row>
    <row r="10" spans="2:53" x14ac:dyDescent="0.35">
      <c r="B10" s="15" t="s">
        <v>250</v>
      </c>
      <c r="C10" s="14">
        <v>0.20155817944253099</v>
      </c>
      <c r="D10" s="14">
        <v>0.22779867356075001</v>
      </c>
      <c r="E10" s="14">
        <v>0.17471711701899301</v>
      </c>
      <c r="F10" s="14"/>
      <c r="G10" s="14">
        <v>0.35604471419995398</v>
      </c>
      <c r="H10" s="14">
        <v>0.239342552162149</v>
      </c>
      <c r="I10" s="14">
        <v>0.188746818766689</v>
      </c>
      <c r="J10" s="14">
        <v>0.176219673214767</v>
      </c>
      <c r="K10" s="14">
        <v>0.18000526692947999</v>
      </c>
      <c r="L10" s="14">
        <v>0.113782272154637</v>
      </c>
      <c r="M10" s="14"/>
      <c r="N10" s="14">
        <v>0.19082819186268499</v>
      </c>
      <c r="O10" s="14">
        <v>0.20062670486301001</v>
      </c>
      <c r="P10" s="14">
        <v>0.19457943442459</v>
      </c>
      <c r="Q10" s="14">
        <v>0.21846229729552299</v>
      </c>
      <c r="R10" s="14"/>
      <c r="S10" s="14">
        <v>0.22534463958877801</v>
      </c>
      <c r="T10" s="14">
        <v>0.164834076964854</v>
      </c>
      <c r="U10" s="14">
        <v>0.23234622435806601</v>
      </c>
      <c r="V10" s="14">
        <v>0.205558903459367</v>
      </c>
      <c r="W10" s="14">
        <v>0.20414088504568101</v>
      </c>
      <c r="X10" s="14">
        <v>0.190857695293385</v>
      </c>
      <c r="Y10" s="14">
        <v>0.187384473259254</v>
      </c>
      <c r="Z10" s="14">
        <v>0.14954694539445099</v>
      </c>
      <c r="AA10" s="14">
        <v>0.164491344316466</v>
      </c>
      <c r="AB10" s="14">
        <v>0.28237923251959801</v>
      </c>
      <c r="AC10" s="14">
        <v>0.18915211142858801</v>
      </c>
      <c r="AD10" s="14">
        <v>0.20195703448869801</v>
      </c>
      <c r="AE10" s="14"/>
      <c r="AF10" s="14">
        <v>0.13537718425376899</v>
      </c>
      <c r="AG10" s="14">
        <v>0.23047390357559999</v>
      </c>
      <c r="AH10" s="14">
        <v>0.17611881784612399</v>
      </c>
      <c r="AI10" s="14">
        <v>0.17989049472863899</v>
      </c>
      <c r="AJ10" s="14"/>
      <c r="AK10" s="14">
        <v>0.13229830545519</v>
      </c>
      <c r="AL10" s="14">
        <v>0.23775842893294499</v>
      </c>
      <c r="AM10" s="14">
        <v>0.18206035934939499</v>
      </c>
      <c r="AN10" s="14">
        <v>0.21387956330847499</v>
      </c>
      <c r="AO10" s="14"/>
      <c r="AP10" s="14">
        <v>0.12858842375844901</v>
      </c>
      <c r="AQ10" s="14">
        <v>0.243372584303826</v>
      </c>
      <c r="AR10" s="14">
        <v>0.18218498556726001</v>
      </c>
      <c r="AS10" s="14"/>
      <c r="AT10" s="14">
        <v>0.14378908269882301</v>
      </c>
      <c r="AU10" s="14">
        <v>0.23035203693786199</v>
      </c>
      <c r="AV10" s="14"/>
      <c r="AW10" s="14">
        <v>0.186839703331244</v>
      </c>
      <c r="AX10" s="14">
        <v>0.26342893966404002</v>
      </c>
      <c r="AY10" s="14"/>
      <c r="AZ10" s="14">
        <v>0.18886995091207701</v>
      </c>
      <c r="BA10" s="14">
        <v>0.21230883899378999</v>
      </c>
    </row>
    <row r="11" spans="2:53" x14ac:dyDescent="0.35">
      <c r="B11" s="15" t="s">
        <v>251</v>
      </c>
      <c r="C11" s="14">
        <v>0.17474932596743301</v>
      </c>
      <c r="D11" s="14">
        <v>0.16871166371466101</v>
      </c>
      <c r="E11" s="14">
        <v>0.18036268919898199</v>
      </c>
      <c r="F11" s="14"/>
      <c r="G11" s="14">
        <v>0.173364083267355</v>
      </c>
      <c r="H11" s="14">
        <v>0.219173369009838</v>
      </c>
      <c r="I11" s="14">
        <v>0.16885845504746799</v>
      </c>
      <c r="J11" s="14">
        <v>0.16633958262847501</v>
      </c>
      <c r="K11" s="14">
        <v>0.161540929884576</v>
      </c>
      <c r="L11" s="14">
        <v>0.15997548981814599</v>
      </c>
      <c r="M11" s="14"/>
      <c r="N11" s="14">
        <v>0.18441825454642999</v>
      </c>
      <c r="O11" s="14">
        <v>0.164915248272648</v>
      </c>
      <c r="P11" s="14">
        <v>0.17975196759760101</v>
      </c>
      <c r="Q11" s="14">
        <v>0.171519387303638</v>
      </c>
      <c r="R11" s="14"/>
      <c r="S11" s="14">
        <v>0.18965632308564301</v>
      </c>
      <c r="T11" s="14">
        <v>0.18435873609960399</v>
      </c>
      <c r="U11" s="14">
        <v>0.18775142595126201</v>
      </c>
      <c r="V11" s="14">
        <v>0.16866524580631601</v>
      </c>
      <c r="W11" s="14">
        <v>0.19423114666496599</v>
      </c>
      <c r="X11" s="14">
        <v>0.23909692479078401</v>
      </c>
      <c r="Y11" s="14">
        <v>0.154562926842396</v>
      </c>
      <c r="Z11" s="14">
        <v>0.150412262464271</v>
      </c>
      <c r="AA11" s="14">
        <v>0.15206864627340899</v>
      </c>
      <c r="AB11" s="14">
        <v>0.12097537321318801</v>
      </c>
      <c r="AC11" s="14">
        <v>0.18138013943925199</v>
      </c>
      <c r="AD11" s="14">
        <v>0.12770111882426</v>
      </c>
      <c r="AE11" s="14"/>
      <c r="AF11" s="14">
        <v>0.149207937289078</v>
      </c>
      <c r="AG11" s="14">
        <v>0.19139172095565801</v>
      </c>
      <c r="AH11" s="14">
        <v>0.21389959729826299</v>
      </c>
      <c r="AI11" s="14">
        <v>0.17959459713559001</v>
      </c>
      <c r="AJ11" s="14"/>
      <c r="AK11" s="14">
        <v>0.180622840322125</v>
      </c>
      <c r="AL11" s="14">
        <v>0.18176719979466099</v>
      </c>
      <c r="AM11" s="14">
        <v>0.17584965106508199</v>
      </c>
      <c r="AN11" s="14">
        <v>0.18970942746745501</v>
      </c>
      <c r="AO11" s="14"/>
      <c r="AP11" s="14">
        <v>0.17147748576910701</v>
      </c>
      <c r="AQ11" s="14">
        <v>0.201040261810289</v>
      </c>
      <c r="AR11" s="14">
        <v>0.15856260626340599</v>
      </c>
      <c r="AS11" s="14"/>
      <c r="AT11" s="14">
        <v>0.20024154099326599</v>
      </c>
      <c r="AU11" s="14">
        <v>0.16071228836524501</v>
      </c>
      <c r="AV11" s="14"/>
      <c r="AW11" s="14">
        <v>0.17674779976469099</v>
      </c>
      <c r="AX11" s="14">
        <v>0.22282222951678299</v>
      </c>
      <c r="AY11" s="14"/>
      <c r="AZ11" s="14">
        <v>0.16308467235709101</v>
      </c>
      <c r="BA11" s="14">
        <v>0.184632716658825</v>
      </c>
    </row>
    <row r="12" spans="2:53" x14ac:dyDescent="0.35">
      <c r="B12" s="15" t="s">
        <v>109</v>
      </c>
      <c r="C12" s="23">
        <v>9.9473502865430496E-2</v>
      </c>
      <c r="D12" s="23">
        <v>8.3198753764227695E-2</v>
      </c>
      <c r="E12" s="23">
        <v>0.11479394075074</v>
      </c>
      <c r="F12" s="23"/>
      <c r="G12" s="23">
        <v>6.7502041131054902E-2</v>
      </c>
      <c r="H12" s="23">
        <v>7.9845846441450902E-2</v>
      </c>
      <c r="I12" s="23">
        <v>0.102504251774368</v>
      </c>
      <c r="J12" s="23">
        <v>0.10865657319182399</v>
      </c>
      <c r="K12" s="23">
        <v>0.11058630969319801</v>
      </c>
      <c r="L12" s="23">
        <v>0.119269090912981</v>
      </c>
      <c r="M12" s="23"/>
      <c r="N12" s="23">
        <v>6.4491739603573198E-2</v>
      </c>
      <c r="O12" s="23">
        <v>0.10050800491426801</v>
      </c>
      <c r="P12" s="23">
        <v>0.106573628810089</v>
      </c>
      <c r="Q12" s="23">
        <v>0.13178823180014901</v>
      </c>
      <c r="R12" s="23"/>
      <c r="S12" s="23">
        <v>7.8911687105264097E-2</v>
      </c>
      <c r="T12" s="23">
        <v>0.10303418721782601</v>
      </c>
      <c r="U12" s="23">
        <v>0.118525739988471</v>
      </c>
      <c r="V12" s="23">
        <v>0.110914593378212</v>
      </c>
      <c r="W12" s="23">
        <v>0.11916441428720299</v>
      </c>
      <c r="X12" s="23">
        <v>8.8708172511096306E-2</v>
      </c>
      <c r="Y12" s="23">
        <v>0.10447626200436</v>
      </c>
      <c r="Z12" s="23">
        <v>8.1330016234120506E-2</v>
      </c>
      <c r="AA12" s="23">
        <v>0.102036365062966</v>
      </c>
      <c r="AB12" s="23">
        <v>0.102512282023718</v>
      </c>
      <c r="AC12" s="23">
        <v>9.5075632386882603E-2</v>
      </c>
      <c r="AD12" s="23">
        <v>8.0713530311566306E-2</v>
      </c>
      <c r="AE12" s="23"/>
      <c r="AF12" s="23">
        <v>7.3330528387431093E-2</v>
      </c>
      <c r="AG12" s="23">
        <v>9.4506461463796099E-2</v>
      </c>
      <c r="AH12" s="23">
        <v>0.117115268124835</v>
      </c>
      <c r="AI12" s="23">
        <v>0.126681635675192</v>
      </c>
      <c r="AJ12" s="23"/>
      <c r="AK12" s="23">
        <v>6.1890323643599102E-2</v>
      </c>
      <c r="AL12" s="23">
        <v>8.3533677442635207E-2</v>
      </c>
      <c r="AM12" s="23">
        <v>6.36066423984296E-2</v>
      </c>
      <c r="AN12" s="23">
        <v>0.13380458316969701</v>
      </c>
      <c r="AO12" s="23"/>
      <c r="AP12" s="23">
        <v>6.4444572787413404E-2</v>
      </c>
      <c r="AQ12" s="23">
        <v>7.6563935224778404E-2</v>
      </c>
      <c r="AR12" s="23">
        <v>6.9216626302291306E-2</v>
      </c>
      <c r="AS12" s="23"/>
      <c r="AT12" s="23">
        <v>3.5502768306874301E-2</v>
      </c>
      <c r="AU12" s="23">
        <v>0.12894931177184599</v>
      </c>
      <c r="AV12" s="23"/>
      <c r="AW12" s="23">
        <v>5.7456847576241601E-2</v>
      </c>
      <c r="AX12" s="23">
        <v>0.164874834140533</v>
      </c>
      <c r="AY12" s="23"/>
      <c r="AZ12" s="23">
        <v>7.89679496863437E-2</v>
      </c>
      <c r="BA12" s="23">
        <v>0.116847734469904</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BA17"/>
  <sheetViews>
    <sheetView showGridLines="0" workbookViewId="0">
      <pane xSplit="2" topLeftCell="C1" activePane="topRight" state="frozen"/>
      <selection pane="topRight" activeCell="AL6" sqref="AL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261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249</v>
      </c>
      <c r="C9" s="14">
        <v>0.41926865328012902</v>
      </c>
      <c r="D9" s="14">
        <v>0.41750647395014301</v>
      </c>
      <c r="E9" s="14">
        <v>0.422645268982491</v>
      </c>
      <c r="F9" s="14"/>
      <c r="G9" s="14">
        <v>0.42631469557227702</v>
      </c>
      <c r="H9" s="14">
        <v>0.43129321230607498</v>
      </c>
      <c r="I9" s="14">
        <v>0.47565844263010199</v>
      </c>
      <c r="J9" s="14">
        <v>0.44851548325934898</v>
      </c>
      <c r="K9" s="14">
        <v>0.416605651716283</v>
      </c>
      <c r="L9" s="14">
        <v>0.33697474923340898</v>
      </c>
      <c r="M9" s="14"/>
      <c r="N9" s="14">
        <v>0.439927171454426</v>
      </c>
      <c r="O9" s="14">
        <v>0.39756041119917801</v>
      </c>
      <c r="P9" s="14">
        <v>0.42932632912001201</v>
      </c>
      <c r="Q9" s="14">
        <v>0.40557985670213897</v>
      </c>
      <c r="R9" s="14"/>
      <c r="S9" s="14">
        <v>0.38012595107020702</v>
      </c>
      <c r="T9" s="14">
        <v>0.45046899768502202</v>
      </c>
      <c r="U9" s="14">
        <v>0.42035934315968998</v>
      </c>
      <c r="V9" s="14">
        <v>0.39179518352039799</v>
      </c>
      <c r="W9" s="14">
        <v>0.40502048852177103</v>
      </c>
      <c r="X9" s="14">
        <v>0.44808760940929498</v>
      </c>
      <c r="Y9" s="14">
        <v>0.41431284723424999</v>
      </c>
      <c r="Z9" s="14">
        <v>0.38080415472536699</v>
      </c>
      <c r="AA9" s="14">
        <v>0.42350317124843401</v>
      </c>
      <c r="AB9" s="14">
        <v>0.44023462983621803</v>
      </c>
      <c r="AC9" s="14">
        <v>0.428162159629489</v>
      </c>
      <c r="AD9" s="14">
        <v>0.46475851031347898</v>
      </c>
      <c r="AE9" s="14"/>
      <c r="AF9" s="14">
        <v>0.45100941639404502</v>
      </c>
      <c r="AG9" s="14">
        <v>0.40945917577454799</v>
      </c>
      <c r="AH9" s="14">
        <v>0.34498342577880903</v>
      </c>
      <c r="AI9" s="14">
        <v>0.44058663516353203</v>
      </c>
      <c r="AJ9" s="14"/>
      <c r="AK9" s="14">
        <v>0.432258615496593</v>
      </c>
      <c r="AL9" s="14">
        <v>0.415246569930945</v>
      </c>
      <c r="AM9" s="14">
        <v>0.50554181092463502</v>
      </c>
      <c r="AN9" s="14">
        <v>0.32657363561624098</v>
      </c>
      <c r="AO9" s="14"/>
      <c r="AP9" s="14">
        <v>0.438877940397011</v>
      </c>
      <c r="AQ9" s="14">
        <v>0.40282099198468502</v>
      </c>
      <c r="AR9" s="14">
        <v>0.48822439689028801</v>
      </c>
      <c r="AS9" s="14"/>
      <c r="AT9" s="14">
        <v>0.46405920306154702</v>
      </c>
      <c r="AU9" s="14">
        <v>0.40127272653328799</v>
      </c>
      <c r="AV9" s="14"/>
      <c r="AW9" s="14">
        <v>0.47158731145341398</v>
      </c>
      <c r="AX9" s="14">
        <v>0.27444042676748398</v>
      </c>
      <c r="AY9" s="14"/>
      <c r="AZ9" s="14">
        <v>0.44000056456985298</v>
      </c>
      <c r="BA9" s="14">
        <v>0.40170262981296201</v>
      </c>
    </row>
    <row r="10" spans="2:53" x14ac:dyDescent="0.35">
      <c r="B10" s="15" t="s">
        <v>250</v>
      </c>
      <c r="C10" s="14">
        <v>0.120832129480066</v>
      </c>
      <c r="D10" s="14">
        <v>0.166341349021978</v>
      </c>
      <c r="E10" s="14">
        <v>7.5841600833644607E-2</v>
      </c>
      <c r="F10" s="14"/>
      <c r="G10" s="14">
        <v>0.19113278295842601</v>
      </c>
      <c r="H10" s="14">
        <v>0.15645116275568599</v>
      </c>
      <c r="I10" s="14">
        <v>0.104280856974673</v>
      </c>
      <c r="J10" s="14">
        <v>8.9796205256818099E-2</v>
      </c>
      <c r="K10" s="14">
        <v>0.100411995548202</v>
      </c>
      <c r="L10" s="14">
        <v>9.7594538316834303E-2</v>
      </c>
      <c r="M10" s="14"/>
      <c r="N10" s="14">
        <v>0.14211143988622099</v>
      </c>
      <c r="O10" s="14">
        <v>0.115594697005205</v>
      </c>
      <c r="P10" s="14">
        <v>0.119966663652627</v>
      </c>
      <c r="Q10" s="14">
        <v>0.104520130329974</v>
      </c>
      <c r="R10" s="14"/>
      <c r="S10" s="14">
        <v>0.17292375003263499</v>
      </c>
      <c r="T10" s="14">
        <v>9.0303343965440597E-2</v>
      </c>
      <c r="U10" s="14">
        <v>8.8003250096956101E-2</v>
      </c>
      <c r="V10" s="14">
        <v>0.125099271527463</v>
      </c>
      <c r="W10" s="14">
        <v>0.137401966108671</v>
      </c>
      <c r="X10" s="14">
        <v>0.12716075692876799</v>
      </c>
      <c r="Y10" s="14">
        <v>8.9873766882604803E-2</v>
      </c>
      <c r="Z10" s="14">
        <v>0.15859219861985899</v>
      </c>
      <c r="AA10" s="14">
        <v>0.118323351023313</v>
      </c>
      <c r="AB10" s="14">
        <v>0.131061101348731</v>
      </c>
      <c r="AC10" s="14">
        <v>9.4450302959207297E-2</v>
      </c>
      <c r="AD10" s="14">
        <v>8.1546856745334295E-2</v>
      </c>
      <c r="AE10" s="14"/>
      <c r="AF10" s="14">
        <v>0.100485907280989</v>
      </c>
      <c r="AG10" s="14">
        <v>0.169537185299657</v>
      </c>
      <c r="AH10" s="14">
        <v>0.135249683799708</v>
      </c>
      <c r="AI10" s="14">
        <v>7.1669381893426296E-2</v>
      </c>
      <c r="AJ10" s="14"/>
      <c r="AK10" s="14">
        <v>0.10989157452748</v>
      </c>
      <c r="AL10" s="14">
        <v>0.15415387829890401</v>
      </c>
      <c r="AM10" s="14">
        <v>0.10624849658648899</v>
      </c>
      <c r="AN10" s="14">
        <v>0.146723447685774</v>
      </c>
      <c r="AO10" s="14"/>
      <c r="AP10" s="14">
        <v>0.10938682717885299</v>
      </c>
      <c r="AQ10" s="14">
        <v>0.19101954766934201</v>
      </c>
      <c r="AR10" s="14">
        <v>0.10666504237008</v>
      </c>
      <c r="AS10" s="14"/>
      <c r="AT10" s="14">
        <v>0.136924126459258</v>
      </c>
      <c r="AU10" s="14">
        <v>0.112079707898171</v>
      </c>
      <c r="AV10" s="14"/>
      <c r="AW10" s="14">
        <v>0.11293117062531501</v>
      </c>
      <c r="AX10" s="14">
        <v>0.21184548319896099</v>
      </c>
      <c r="AY10" s="14"/>
      <c r="AZ10" s="14">
        <v>8.2879557762051206E-2</v>
      </c>
      <c r="BA10" s="14">
        <v>0.15298911472476001</v>
      </c>
    </row>
    <row r="11" spans="2:53" x14ac:dyDescent="0.35">
      <c r="B11" s="15" t="s">
        <v>251</v>
      </c>
      <c r="C11" s="14">
        <v>0.294082778843894</v>
      </c>
      <c r="D11" s="14">
        <v>0.27670255601155003</v>
      </c>
      <c r="E11" s="14">
        <v>0.311250691920051</v>
      </c>
      <c r="F11" s="14"/>
      <c r="G11" s="14">
        <v>0.27369978344990498</v>
      </c>
      <c r="H11" s="14">
        <v>0.289203202712013</v>
      </c>
      <c r="I11" s="14">
        <v>0.27052664137002902</v>
      </c>
      <c r="J11" s="14">
        <v>0.296064588415894</v>
      </c>
      <c r="K11" s="14">
        <v>0.30289770781345698</v>
      </c>
      <c r="L11" s="14">
        <v>0.32317419418019799</v>
      </c>
      <c r="M11" s="14"/>
      <c r="N11" s="14">
        <v>0.27873104362252898</v>
      </c>
      <c r="O11" s="14">
        <v>0.32450257126436499</v>
      </c>
      <c r="P11" s="14">
        <v>0.28131733213778198</v>
      </c>
      <c r="Q11" s="14">
        <v>0.29366012120317098</v>
      </c>
      <c r="R11" s="14"/>
      <c r="S11" s="14">
        <v>0.28674068584019802</v>
      </c>
      <c r="T11" s="14">
        <v>0.32316748453480698</v>
      </c>
      <c r="U11" s="14">
        <v>0.28021676377433802</v>
      </c>
      <c r="V11" s="14">
        <v>0.29057890003547299</v>
      </c>
      <c r="W11" s="14">
        <v>0.29074037393784202</v>
      </c>
      <c r="X11" s="14">
        <v>0.262337404492612</v>
      </c>
      <c r="Y11" s="14">
        <v>0.32322715936733298</v>
      </c>
      <c r="Z11" s="14">
        <v>0.33421615945690503</v>
      </c>
      <c r="AA11" s="14">
        <v>0.28586819616627202</v>
      </c>
      <c r="AB11" s="14">
        <v>0.29020786472884003</v>
      </c>
      <c r="AC11" s="14">
        <v>0.27986710233983098</v>
      </c>
      <c r="AD11" s="14">
        <v>0.28765005930429199</v>
      </c>
      <c r="AE11" s="14"/>
      <c r="AF11" s="14">
        <v>0.29953133265105403</v>
      </c>
      <c r="AG11" s="14">
        <v>0.290960598239352</v>
      </c>
      <c r="AH11" s="14">
        <v>0.33266073283909497</v>
      </c>
      <c r="AI11" s="14">
        <v>0.26702006249021398</v>
      </c>
      <c r="AJ11" s="14"/>
      <c r="AK11" s="14">
        <v>0.30615309203729701</v>
      </c>
      <c r="AL11" s="14">
        <v>0.30482244547864501</v>
      </c>
      <c r="AM11" s="14">
        <v>0.27024761341526199</v>
      </c>
      <c r="AN11" s="14">
        <v>0.34910534842476298</v>
      </c>
      <c r="AO11" s="14"/>
      <c r="AP11" s="14">
        <v>0.31618214193891597</v>
      </c>
      <c r="AQ11" s="14">
        <v>0.29809312376864999</v>
      </c>
      <c r="AR11" s="14">
        <v>0.28002398317548</v>
      </c>
      <c r="AS11" s="14"/>
      <c r="AT11" s="14">
        <v>0.30176744701545699</v>
      </c>
      <c r="AU11" s="14">
        <v>0.286923596917601</v>
      </c>
      <c r="AV11" s="14"/>
      <c r="AW11" s="14">
        <v>0.30125394631348701</v>
      </c>
      <c r="AX11" s="14">
        <v>0.27676053408406598</v>
      </c>
      <c r="AY11" s="14"/>
      <c r="AZ11" s="14">
        <v>0.31446969498195299</v>
      </c>
      <c r="BA11" s="14">
        <v>0.27680906768915903</v>
      </c>
    </row>
    <row r="12" spans="2:53" x14ac:dyDescent="0.35">
      <c r="B12" s="15" t="s">
        <v>109</v>
      </c>
      <c r="C12" s="23">
        <v>0.16581643839591101</v>
      </c>
      <c r="D12" s="23">
        <v>0.13944962101632899</v>
      </c>
      <c r="E12" s="23">
        <v>0.19026243826381301</v>
      </c>
      <c r="F12" s="23"/>
      <c r="G12" s="23">
        <v>0.10885273801939301</v>
      </c>
      <c r="H12" s="23">
        <v>0.123052422226226</v>
      </c>
      <c r="I12" s="23">
        <v>0.14953405902519601</v>
      </c>
      <c r="J12" s="23">
        <v>0.16562372306793899</v>
      </c>
      <c r="K12" s="23">
        <v>0.180084644922058</v>
      </c>
      <c r="L12" s="23">
        <v>0.24225651826955799</v>
      </c>
      <c r="M12" s="23"/>
      <c r="N12" s="23">
        <v>0.13923034503682499</v>
      </c>
      <c r="O12" s="23">
        <v>0.162342320531252</v>
      </c>
      <c r="P12" s="23">
        <v>0.169389675089578</v>
      </c>
      <c r="Q12" s="23">
        <v>0.19623989176471501</v>
      </c>
      <c r="R12" s="23"/>
      <c r="S12" s="23">
        <v>0.16020961305696099</v>
      </c>
      <c r="T12" s="23">
        <v>0.13606017381473001</v>
      </c>
      <c r="U12" s="23">
        <v>0.211420642969016</v>
      </c>
      <c r="V12" s="23">
        <v>0.19252664491666499</v>
      </c>
      <c r="W12" s="23">
        <v>0.166837171431716</v>
      </c>
      <c r="X12" s="23">
        <v>0.16241422916932499</v>
      </c>
      <c r="Y12" s="23">
        <v>0.17258622651581201</v>
      </c>
      <c r="Z12" s="23">
        <v>0.12638748719786899</v>
      </c>
      <c r="AA12" s="23">
        <v>0.17230528156198099</v>
      </c>
      <c r="AB12" s="23">
        <v>0.138496404086211</v>
      </c>
      <c r="AC12" s="23">
        <v>0.19752043507147199</v>
      </c>
      <c r="AD12" s="23">
        <v>0.16604457363689501</v>
      </c>
      <c r="AE12" s="23"/>
      <c r="AF12" s="23">
        <v>0.14897334367391199</v>
      </c>
      <c r="AG12" s="23">
        <v>0.13004304068644401</v>
      </c>
      <c r="AH12" s="23">
        <v>0.18710615758238699</v>
      </c>
      <c r="AI12" s="23">
        <v>0.22072392045282699</v>
      </c>
      <c r="AJ12" s="23"/>
      <c r="AK12" s="23">
        <v>0.15169671793862999</v>
      </c>
      <c r="AL12" s="23">
        <v>0.12577710629150601</v>
      </c>
      <c r="AM12" s="23">
        <v>0.117962079073615</v>
      </c>
      <c r="AN12" s="23">
        <v>0.17759756827322201</v>
      </c>
      <c r="AO12" s="23"/>
      <c r="AP12" s="23">
        <v>0.13555309048521999</v>
      </c>
      <c r="AQ12" s="23">
        <v>0.10806633657732199</v>
      </c>
      <c r="AR12" s="23">
        <v>0.12508657756415301</v>
      </c>
      <c r="AS12" s="23"/>
      <c r="AT12" s="23">
        <v>9.7249223463737294E-2</v>
      </c>
      <c r="AU12" s="23">
        <v>0.19972396865094</v>
      </c>
      <c r="AV12" s="23"/>
      <c r="AW12" s="23">
        <v>0.114227571607783</v>
      </c>
      <c r="AX12" s="23">
        <v>0.236953555949489</v>
      </c>
      <c r="AY12" s="23"/>
      <c r="AZ12" s="23">
        <v>0.16265018268614301</v>
      </c>
      <c r="BA12" s="23">
        <v>0.16849918777311901</v>
      </c>
    </row>
    <row r="13" spans="2:53" x14ac:dyDescent="0.35">
      <c r="B13" s="16"/>
    </row>
    <row r="14" spans="2:53" x14ac:dyDescent="0.35">
      <c r="B14" t="s">
        <v>76</v>
      </c>
    </row>
    <row r="15" spans="2:53" x14ac:dyDescent="0.35">
      <c r="B15" t="s">
        <v>77</v>
      </c>
    </row>
    <row r="17" spans="2:2" x14ac:dyDescent="0.35">
      <c r="B17"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BA22"/>
  <sheetViews>
    <sheetView showGridLines="0" topLeftCell="A7" workbookViewId="0">
      <pane xSplit="2" topLeftCell="C1" activePane="topRight" state="frozen"/>
      <selection pane="topRight" activeCell="B22" sqref="B2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81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66</v>
      </c>
      <c r="C9" s="14">
        <v>0.358947239643713</v>
      </c>
      <c r="D9" s="14">
        <v>0.42504051177761198</v>
      </c>
      <c r="E9" s="14">
        <v>0.294782358927838</v>
      </c>
      <c r="F9" s="14"/>
      <c r="G9" s="14">
        <v>0.17584207706121599</v>
      </c>
      <c r="H9" s="14">
        <v>0.26215295946471001</v>
      </c>
      <c r="I9" s="14">
        <v>0.27883500004330303</v>
      </c>
      <c r="J9" s="14">
        <v>0.29222980992894998</v>
      </c>
      <c r="K9" s="14">
        <v>0.48269289143140898</v>
      </c>
      <c r="L9" s="14">
        <v>0.59522802957545595</v>
      </c>
      <c r="M9" s="14"/>
      <c r="N9" s="14">
        <v>0.48398393792485001</v>
      </c>
      <c r="O9" s="14">
        <v>0.38416787135878799</v>
      </c>
      <c r="P9" s="14">
        <v>0.32085809365240098</v>
      </c>
      <c r="Q9" s="14">
        <v>0.22997191806373299</v>
      </c>
      <c r="R9" s="14"/>
      <c r="S9" s="14">
        <v>0.328979980975451</v>
      </c>
      <c r="T9" s="14">
        <v>0.40912659990685202</v>
      </c>
      <c r="U9" s="14">
        <v>0.390538370433205</v>
      </c>
      <c r="V9" s="14">
        <v>0.38337818285469599</v>
      </c>
      <c r="W9" s="14">
        <v>0.28222596417034601</v>
      </c>
      <c r="X9" s="14">
        <v>0.34302319235538298</v>
      </c>
      <c r="Y9" s="14">
        <v>0.32554358381111398</v>
      </c>
      <c r="Z9" s="14">
        <v>0.41442422924842298</v>
      </c>
      <c r="AA9" s="14">
        <v>0.383584875457397</v>
      </c>
      <c r="AB9" s="14">
        <v>0.36279661410525099</v>
      </c>
      <c r="AC9" s="14">
        <v>0.32504642740523298</v>
      </c>
      <c r="AD9" s="14">
        <v>0.321704467374614</v>
      </c>
      <c r="AE9" s="14"/>
      <c r="AF9" s="14">
        <v>0.49159034571077598</v>
      </c>
      <c r="AG9" s="14">
        <v>0.29200402497947098</v>
      </c>
      <c r="AH9" s="14">
        <v>0.47715861717713898</v>
      </c>
      <c r="AI9" s="14">
        <v>0.247828311569949</v>
      </c>
      <c r="AJ9" s="14"/>
      <c r="AK9" s="14">
        <v>0.51653310309779399</v>
      </c>
      <c r="AL9" s="14">
        <v>0.32839050681992898</v>
      </c>
      <c r="AM9" s="14">
        <v>0.328792205266771</v>
      </c>
      <c r="AN9" s="14">
        <v>0.45379999587904402</v>
      </c>
      <c r="AO9" s="14"/>
      <c r="AP9" s="14">
        <v>0.481792524537208</v>
      </c>
      <c r="AQ9" s="14">
        <v>0.328412457249256</v>
      </c>
      <c r="AR9" s="14">
        <v>0.37303731124942002</v>
      </c>
      <c r="AS9" s="14"/>
      <c r="AT9" s="14">
        <v>0.45391598823229201</v>
      </c>
      <c r="AU9" s="14">
        <v>0.31475430499257301</v>
      </c>
      <c r="AV9" s="14"/>
      <c r="AW9" s="14">
        <v>0.38679512798695098</v>
      </c>
      <c r="AX9" s="14">
        <v>0.28157266843815798</v>
      </c>
      <c r="AY9" s="14"/>
      <c r="AZ9" s="14">
        <v>0.37897471218754197</v>
      </c>
      <c r="BA9" s="14">
        <v>0.3419780828797</v>
      </c>
    </row>
    <row r="10" spans="2:53" x14ac:dyDescent="0.35">
      <c r="B10" s="15" t="s">
        <v>67</v>
      </c>
      <c r="C10" s="14">
        <v>0.24707285118022301</v>
      </c>
      <c r="D10" s="14">
        <v>0.27034117731100499</v>
      </c>
      <c r="E10" s="14">
        <v>0.224334754639992</v>
      </c>
      <c r="F10" s="14"/>
      <c r="G10" s="14">
        <v>0.27802323918854899</v>
      </c>
      <c r="H10" s="14">
        <v>0.27871735748515902</v>
      </c>
      <c r="I10" s="14">
        <v>0.25639151601442001</v>
      </c>
      <c r="J10" s="14">
        <v>0.24784957275914399</v>
      </c>
      <c r="K10" s="14">
        <v>0.209257169331623</v>
      </c>
      <c r="L10" s="14">
        <v>0.218043291864192</v>
      </c>
      <c r="M10" s="14"/>
      <c r="N10" s="14">
        <v>0.27260877669787498</v>
      </c>
      <c r="O10" s="14">
        <v>0.269408141128189</v>
      </c>
      <c r="P10" s="14">
        <v>0.27980592249390002</v>
      </c>
      <c r="Q10" s="14">
        <v>0.166552750644753</v>
      </c>
      <c r="R10" s="14"/>
      <c r="S10" s="14">
        <v>0.26695474167911198</v>
      </c>
      <c r="T10" s="14">
        <v>0.247234715130286</v>
      </c>
      <c r="U10" s="14">
        <v>0.22849646006799601</v>
      </c>
      <c r="V10" s="14">
        <v>0.24736907894850399</v>
      </c>
      <c r="W10" s="14">
        <v>0.35037563383044901</v>
      </c>
      <c r="X10" s="14">
        <v>0.27049506313821797</v>
      </c>
      <c r="Y10" s="14">
        <v>0.19609036516214201</v>
      </c>
      <c r="Z10" s="14">
        <v>0.140217942028878</v>
      </c>
      <c r="AA10" s="14">
        <v>0.221906388535413</v>
      </c>
      <c r="AB10" s="14">
        <v>0.27172986226199902</v>
      </c>
      <c r="AC10" s="14">
        <v>0.236834411135632</v>
      </c>
      <c r="AD10" s="14">
        <v>0.203260897158306</v>
      </c>
      <c r="AE10" s="14"/>
      <c r="AF10" s="14">
        <v>0.244812528834118</v>
      </c>
      <c r="AG10" s="14">
        <v>0.29880108552315499</v>
      </c>
      <c r="AH10" s="14">
        <v>0.28306658159329101</v>
      </c>
      <c r="AI10" s="14">
        <v>0.18614941637458901</v>
      </c>
      <c r="AJ10" s="14"/>
      <c r="AK10" s="14">
        <v>0.25930457835063198</v>
      </c>
      <c r="AL10" s="14">
        <v>0.29258361311180497</v>
      </c>
      <c r="AM10" s="14">
        <v>0.230678225578583</v>
      </c>
      <c r="AN10" s="14">
        <v>0.27670343316828599</v>
      </c>
      <c r="AO10" s="14"/>
      <c r="AP10" s="14">
        <v>0.252642293684881</v>
      </c>
      <c r="AQ10" s="14">
        <v>0.30856542805149101</v>
      </c>
      <c r="AR10" s="14">
        <v>0.242479341744989</v>
      </c>
      <c r="AS10" s="14"/>
      <c r="AT10" s="14">
        <v>0.25661180614776202</v>
      </c>
      <c r="AU10" s="14">
        <v>0.24147222413438599</v>
      </c>
      <c r="AV10" s="14"/>
      <c r="AW10" s="14">
        <v>0.26378862365739503</v>
      </c>
      <c r="AX10" s="14">
        <v>0.228142644219612</v>
      </c>
      <c r="AY10" s="14"/>
      <c r="AZ10" s="14">
        <v>0.23434185467069199</v>
      </c>
      <c r="BA10" s="14">
        <v>0.25785974778235699</v>
      </c>
    </row>
    <row r="11" spans="2:53" x14ac:dyDescent="0.35">
      <c r="B11" s="15" t="s">
        <v>68</v>
      </c>
      <c r="C11" s="14">
        <v>0.14362310879280901</v>
      </c>
      <c r="D11" s="14">
        <v>0.129167368044937</v>
      </c>
      <c r="E11" s="14">
        <v>0.15831562088768</v>
      </c>
      <c r="F11" s="14"/>
      <c r="G11" s="14">
        <v>0.15122419346910501</v>
      </c>
      <c r="H11" s="14">
        <v>0.15163115308060099</v>
      </c>
      <c r="I11" s="14">
        <v>0.16961524076942</v>
      </c>
      <c r="J11" s="14">
        <v>0.17745956781693401</v>
      </c>
      <c r="K11" s="14">
        <v>0.12638065242504101</v>
      </c>
      <c r="L11" s="14">
        <v>9.5053400944622599E-2</v>
      </c>
      <c r="M11" s="14"/>
      <c r="N11" s="14">
        <v>0.13763042376190199</v>
      </c>
      <c r="O11" s="14">
        <v>0.13066774784656701</v>
      </c>
      <c r="P11" s="14">
        <v>0.154985919941448</v>
      </c>
      <c r="Q11" s="14">
        <v>0.15444330946930401</v>
      </c>
      <c r="R11" s="14"/>
      <c r="S11" s="14">
        <v>0.16211539116186499</v>
      </c>
      <c r="T11" s="14">
        <v>0.148708494294539</v>
      </c>
      <c r="U11" s="14">
        <v>0.13952965640310599</v>
      </c>
      <c r="V11" s="14">
        <v>0.13884356342097701</v>
      </c>
      <c r="W11" s="14">
        <v>0.108773352604951</v>
      </c>
      <c r="X11" s="14">
        <v>9.4276202749732294E-2</v>
      </c>
      <c r="Y11" s="14">
        <v>0.13295754709413399</v>
      </c>
      <c r="Z11" s="14">
        <v>0.20571685023122699</v>
      </c>
      <c r="AA11" s="14">
        <v>0.16038013497872</v>
      </c>
      <c r="AB11" s="14">
        <v>0.163858707987418</v>
      </c>
      <c r="AC11" s="14">
        <v>0.102823477227507</v>
      </c>
      <c r="AD11" s="14">
        <v>0.18251210888764899</v>
      </c>
      <c r="AE11" s="14"/>
      <c r="AF11" s="14">
        <v>0.10048294759335499</v>
      </c>
      <c r="AG11" s="14">
        <v>0.157027703688423</v>
      </c>
      <c r="AH11" s="14">
        <v>0.110508085593441</v>
      </c>
      <c r="AI11" s="14">
        <v>0.18690344095228101</v>
      </c>
      <c r="AJ11" s="14"/>
      <c r="AK11" s="14">
        <v>8.8526999020928504E-2</v>
      </c>
      <c r="AL11" s="14">
        <v>0.14672531772057901</v>
      </c>
      <c r="AM11" s="14">
        <v>0.18923784228197399</v>
      </c>
      <c r="AN11" s="14">
        <v>0.110865373774471</v>
      </c>
      <c r="AO11" s="14"/>
      <c r="AP11" s="14">
        <v>0.10878907429362999</v>
      </c>
      <c r="AQ11" s="14">
        <v>0.15589980506048701</v>
      </c>
      <c r="AR11" s="14">
        <v>0.14120509580485799</v>
      </c>
      <c r="AS11" s="14"/>
      <c r="AT11" s="14">
        <v>0.13630242802603401</v>
      </c>
      <c r="AU11" s="14">
        <v>0.14323047183340801</v>
      </c>
      <c r="AV11" s="14"/>
      <c r="AW11" s="14">
        <v>0.135917157009391</v>
      </c>
      <c r="AX11" s="14">
        <v>0.127294801281646</v>
      </c>
      <c r="AY11" s="14"/>
      <c r="AZ11" s="14">
        <v>0.13584624584488</v>
      </c>
      <c r="BA11" s="14">
        <v>0.15021239789091301</v>
      </c>
    </row>
    <row r="12" spans="2:53" x14ac:dyDescent="0.35">
      <c r="B12" s="15" t="s">
        <v>69</v>
      </c>
      <c r="C12" s="14">
        <v>0.12754127996716799</v>
      </c>
      <c r="D12" s="14">
        <v>0.10220967986782099</v>
      </c>
      <c r="E12" s="14">
        <v>0.15279787141704301</v>
      </c>
      <c r="F12" s="14"/>
      <c r="G12" s="14">
        <v>0.260291236092492</v>
      </c>
      <c r="H12" s="14">
        <v>0.155296317189385</v>
      </c>
      <c r="I12" s="14">
        <v>0.14333342406059099</v>
      </c>
      <c r="J12" s="14">
        <v>0.120443617943417</v>
      </c>
      <c r="K12" s="14">
        <v>7.2782767010334204E-2</v>
      </c>
      <c r="L12" s="14">
        <v>4.6705380378479398E-2</v>
      </c>
      <c r="M12" s="14"/>
      <c r="N12" s="14">
        <v>5.4557298501573502E-2</v>
      </c>
      <c r="O12" s="14">
        <v>0.109909832381352</v>
      </c>
      <c r="P12" s="14">
        <v>0.14958912996666601</v>
      </c>
      <c r="Q12" s="14">
        <v>0.20602313486908</v>
      </c>
      <c r="R12" s="14"/>
      <c r="S12" s="14">
        <v>0.120222179195091</v>
      </c>
      <c r="T12" s="14">
        <v>0.114289080013581</v>
      </c>
      <c r="U12" s="14">
        <v>0.109390463399719</v>
      </c>
      <c r="V12" s="14">
        <v>0.142434387822999</v>
      </c>
      <c r="W12" s="14">
        <v>9.6454733642998003E-2</v>
      </c>
      <c r="X12" s="14">
        <v>0.13360087937266901</v>
      </c>
      <c r="Y12" s="14">
        <v>0.189254109446299</v>
      </c>
      <c r="Z12" s="14">
        <v>9.3726329247155599E-2</v>
      </c>
      <c r="AA12" s="14">
        <v>0.109367935362502</v>
      </c>
      <c r="AB12" s="14">
        <v>0.108193675450748</v>
      </c>
      <c r="AC12" s="14">
        <v>0.183813484314478</v>
      </c>
      <c r="AD12" s="14">
        <v>0.188220704587757</v>
      </c>
      <c r="AE12" s="14"/>
      <c r="AF12" s="14">
        <v>8.3474568609878202E-2</v>
      </c>
      <c r="AG12" s="14">
        <v>0.12667357339591201</v>
      </c>
      <c r="AH12" s="14">
        <v>6.6214211890423799E-2</v>
      </c>
      <c r="AI12" s="14">
        <v>0.169327524355946</v>
      </c>
      <c r="AJ12" s="14"/>
      <c r="AK12" s="14">
        <v>7.1941151328913905E-2</v>
      </c>
      <c r="AL12" s="14">
        <v>0.122454301701863</v>
      </c>
      <c r="AM12" s="14">
        <v>0.14458988492709901</v>
      </c>
      <c r="AN12" s="14">
        <v>7.1134911670798703E-2</v>
      </c>
      <c r="AO12" s="14"/>
      <c r="AP12" s="14">
        <v>9.4852711210795096E-2</v>
      </c>
      <c r="AQ12" s="14">
        <v>0.12110150949604299</v>
      </c>
      <c r="AR12" s="14">
        <v>0.121834078370348</v>
      </c>
      <c r="AS12" s="14"/>
      <c r="AT12" s="14">
        <v>8.9642591576749295E-2</v>
      </c>
      <c r="AU12" s="14">
        <v>0.14726440198846899</v>
      </c>
      <c r="AV12" s="14"/>
      <c r="AW12" s="14">
        <v>0.11879322373156399</v>
      </c>
      <c r="AX12" s="14">
        <v>0.12953720129966201</v>
      </c>
      <c r="AY12" s="14"/>
      <c r="AZ12" s="14">
        <v>0.12931887391383401</v>
      </c>
      <c r="BA12" s="14">
        <v>0.126035135331207</v>
      </c>
    </row>
    <row r="13" spans="2:53" x14ac:dyDescent="0.35">
      <c r="B13" s="15" t="s">
        <v>70</v>
      </c>
      <c r="C13" s="14">
        <v>0.11507507197419101</v>
      </c>
      <c r="D13" s="14">
        <v>7.0239231381520995E-2</v>
      </c>
      <c r="E13" s="14">
        <v>0.15736816581861601</v>
      </c>
      <c r="F13" s="14"/>
      <c r="G13" s="14">
        <v>0.12704961311353</v>
      </c>
      <c r="H13" s="14">
        <v>0.14084956136015001</v>
      </c>
      <c r="I13" s="14">
        <v>0.13776118114215899</v>
      </c>
      <c r="J13" s="14">
        <v>0.15644085103221</v>
      </c>
      <c r="K13" s="14">
        <v>0.10202109729542801</v>
      </c>
      <c r="L13" s="14">
        <v>4.2852049909569097E-2</v>
      </c>
      <c r="M13" s="14"/>
      <c r="N13" s="14">
        <v>4.4488733429866097E-2</v>
      </c>
      <c r="O13" s="14">
        <v>0.105846407285105</v>
      </c>
      <c r="P13" s="14">
        <v>8.3099360411230505E-2</v>
      </c>
      <c r="Q13" s="14">
        <v>0.229421745748076</v>
      </c>
      <c r="R13" s="14"/>
      <c r="S13" s="14">
        <v>0.107936902798713</v>
      </c>
      <c r="T13" s="14">
        <v>7.6580461163412605E-2</v>
      </c>
      <c r="U13" s="14">
        <v>0.115153588035175</v>
      </c>
      <c r="V13" s="14">
        <v>8.2155020691970296E-2</v>
      </c>
      <c r="W13" s="14">
        <v>0.16217031575125601</v>
      </c>
      <c r="X13" s="14">
        <v>0.147117250689553</v>
      </c>
      <c r="Y13" s="14">
        <v>0.14415221449246299</v>
      </c>
      <c r="Z13" s="14">
        <v>0.134752561044125</v>
      </c>
      <c r="AA13" s="14">
        <v>0.11598126035937301</v>
      </c>
      <c r="AB13" s="14">
        <v>9.3421140194584196E-2</v>
      </c>
      <c r="AC13" s="14">
        <v>0.15148219991715001</v>
      </c>
      <c r="AD13" s="14">
        <v>0.104301821991674</v>
      </c>
      <c r="AE13" s="14"/>
      <c r="AF13" s="14">
        <v>7.6838240063276497E-2</v>
      </c>
      <c r="AG13" s="14">
        <v>0.123584453648611</v>
      </c>
      <c r="AH13" s="14">
        <v>5.6501059782995598E-2</v>
      </c>
      <c r="AI13" s="14">
        <v>0.18885153612269601</v>
      </c>
      <c r="AJ13" s="14"/>
      <c r="AK13" s="14">
        <v>6.1183327110295602E-2</v>
      </c>
      <c r="AL13" s="14">
        <v>0.10831066500312</v>
      </c>
      <c r="AM13" s="14">
        <v>0.106701841945573</v>
      </c>
      <c r="AN13" s="14">
        <v>8.2377235800461496E-2</v>
      </c>
      <c r="AO13" s="14"/>
      <c r="AP13" s="14">
        <v>5.9181146027868101E-2</v>
      </c>
      <c r="AQ13" s="14">
        <v>8.6020800142724493E-2</v>
      </c>
      <c r="AR13" s="14">
        <v>0.119069872047948</v>
      </c>
      <c r="AS13" s="14"/>
      <c r="AT13" s="14">
        <v>5.9044245383606003E-2</v>
      </c>
      <c r="AU13" s="14">
        <v>0.145101100289661</v>
      </c>
      <c r="AV13" s="14"/>
      <c r="AW13" s="14">
        <v>8.9172208062927902E-2</v>
      </c>
      <c r="AX13" s="14">
        <v>0.216526477145836</v>
      </c>
      <c r="AY13" s="14"/>
      <c r="AZ13" s="14">
        <v>0.11637043153233199</v>
      </c>
      <c r="BA13" s="14">
        <v>0.113977521628798</v>
      </c>
    </row>
    <row r="14" spans="2:53" x14ac:dyDescent="0.35">
      <c r="B14" s="15" t="s">
        <v>71</v>
      </c>
      <c r="C14" s="14">
        <v>7.7404484418953402E-3</v>
      </c>
      <c r="D14" s="14">
        <v>3.00203161710343E-3</v>
      </c>
      <c r="E14" s="14">
        <v>1.24012283088309E-2</v>
      </c>
      <c r="F14" s="14"/>
      <c r="G14" s="14">
        <v>7.5696410751071898E-3</v>
      </c>
      <c r="H14" s="14">
        <v>1.1352651419995601E-2</v>
      </c>
      <c r="I14" s="14">
        <v>1.4063637970106801E-2</v>
      </c>
      <c r="J14" s="14">
        <v>5.5765805193448504E-3</v>
      </c>
      <c r="K14" s="14">
        <v>6.86542250616434E-3</v>
      </c>
      <c r="L14" s="14">
        <v>2.1178473276801E-3</v>
      </c>
      <c r="M14" s="14"/>
      <c r="N14" s="14">
        <v>6.73082968393382E-3</v>
      </c>
      <c r="O14" s="14">
        <v>0</v>
      </c>
      <c r="P14" s="14">
        <v>1.1661573534354999E-2</v>
      </c>
      <c r="Q14" s="14">
        <v>1.35871412050543E-2</v>
      </c>
      <c r="R14" s="14"/>
      <c r="S14" s="14">
        <v>1.37908041897691E-2</v>
      </c>
      <c r="T14" s="14">
        <v>4.0606494913294497E-3</v>
      </c>
      <c r="U14" s="14">
        <v>1.68914616607986E-2</v>
      </c>
      <c r="V14" s="14">
        <v>5.8197662608526499E-3</v>
      </c>
      <c r="W14" s="14">
        <v>0</v>
      </c>
      <c r="X14" s="14">
        <v>1.1487411694444999E-2</v>
      </c>
      <c r="Y14" s="14">
        <v>1.2002179993847201E-2</v>
      </c>
      <c r="Z14" s="14">
        <v>1.11620882001913E-2</v>
      </c>
      <c r="AA14" s="14">
        <v>8.7794053065948802E-3</v>
      </c>
      <c r="AB14" s="14">
        <v>0</v>
      </c>
      <c r="AC14" s="14">
        <v>0</v>
      </c>
      <c r="AD14" s="14">
        <v>0</v>
      </c>
      <c r="AE14" s="14"/>
      <c r="AF14" s="14">
        <v>2.8013691885966801E-3</v>
      </c>
      <c r="AG14" s="14">
        <v>1.9091587644269701E-3</v>
      </c>
      <c r="AH14" s="14">
        <v>6.5514439627092401E-3</v>
      </c>
      <c r="AI14" s="14">
        <v>2.0939770624539399E-2</v>
      </c>
      <c r="AJ14" s="14"/>
      <c r="AK14" s="14">
        <v>2.51084109143671E-3</v>
      </c>
      <c r="AL14" s="14">
        <v>1.5355956427050301E-3</v>
      </c>
      <c r="AM14" s="14">
        <v>0</v>
      </c>
      <c r="AN14" s="14">
        <v>5.1190497069384996E-3</v>
      </c>
      <c r="AO14" s="14"/>
      <c r="AP14" s="14">
        <v>2.7422502456177699E-3</v>
      </c>
      <c r="AQ14" s="14">
        <v>0</v>
      </c>
      <c r="AR14" s="14">
        <v>2.3743007824364201E-3</v>
      </c>
      <c r="AS14" s="14"/>
      <c r="AT14" s="14">
        <v>4.4829406335566797E-3</v>
      </c>
      <c r="AU14" s="14">
        <v>8.1774967615029902E-3</v>
      </c>
      <c r="AV14" s="14"/>
      <c r="AW14" s="14">
        <v>5.5336595517701198E-3</v>
      </c>
      <c r="AX14" s="14">
        <v>1.69262076150851E-2</v>
      </c>
      <c r="AY14" s="14"/>
      <c r="AZ14" s="14">
        <v>5.1478818507200499E-3</v>
      </c>
      <c r="BA14" s="14">
        <v>9.9371144870250006E-3</v>
      </c>
    </row>
    <row r="15" spans="2:53" x14ac:dyDescent="0.35">
      <c r="B15" s="15" t="s">
        <v>72</v>
      </c>
      <c r="C15" s="18">
        <v>0.60602009082393604</v>
      </c>
      <c r="D15" s="18">
        <v>0.69538168908861697</v>
      </c>
      <c r="E15" s="18">
        <v>0.51911711356783097</v>
      </c>
      <c r="F15" s="18"/>
      <c r="G15" s="18">
        <v>0.45386531624976501</v>
      </c>
      <c r="H15" s="18">
        <v>0.54087031694986898</v>
      </c>
      <c r="I15" s="18">
        <v>0.53522651605772198</v>
      </c>
      <c r="J15" s="18">
        <v>0.54007938268809397</v>
      </c>
      <c r="K15" s="18">
        <v>0.691950060763032</v>
      </c>
      <c r="L15" s="18">
        <v>0.81327132143964898</v>
      </c>
      <c r="M15" s="18"/>
      <c r="N15" s="18">
        <v>0.75659271462272404</v>
      </c>
      <c r="O15" s="18">
        <v>0.65357601248697605</v>
      </c>
      <c r="P15" s="18">
        <v>0.60066401614630005</v>
      </c>
      <c r="Q15" s="18">
        <v>0.39652466870848502</v>
      </c>
      <c r="R15" s="18"/>
      <c r="S15" s="18">
        <v>0.59593472265456204</v>
      </c>
      <c r="T15" s="18">
        <v>0.65636131503713802</v>
      </c>
      <c r="U15" s="18">
        <v>0.61903483050120101</v>
      </c>
      <c r="V15" s="18">
        <v>0.63074726180320095</v>
      </c>
      <c r="W15" s="18">
        <v>0.63260159800079496</v>
      </c>
      <c r="X15" s="18">
        <v>0.61351825549360095</v>
      </c>
      <c r="Y15" s="18">
        <v>0.52163394897325599</v>
      </c>
      <c r="Z15" s="18">
        <v>0.55464217127730098</v>
      </c>
      <c r="AA15" s="18">
        <v>0.60549126399280995</v>
      </c>
      <c r="AB15" s="18">
        <v>0.63452647636725001</v>
      </c>
      <c r="AC15" s="18">
        <v>0.56188083854086501</v>
      </c>
      <c r="AD15" s="18">
        <v>0.52496536453292098</v>
      </c>
      <c r="AE15" s="18"/>
      <c r="AF15" s="18">
        <v>0.73640287454489395</v>
      </c>
      <c r="AG15" s="18">
        <v>0.59080511050262696</v>
      </c>
      <c r="AH15" s="18">
        <v>0.76022519877043004</v>
      </c>
      <c r="AI15" s="18">
        <v>0.43397772794453798</v>
      </c>
      <c r="AJ15" s="18"/>
      <c r="AK15" s="18">
        <v>0.77583768144842502</v>
      </c>
      <c r="AL15" s="18">
        <v>0.62097411993173302</v>
      </c>
      <c r="AM15" s="18">
        <v>0.55947043084535397</v>
      </c>
      <c r="AN15" s="18">
        <v>0.73050342904733001</v>
      </c>
      <c r="AO15" s="18"/>
      <c r="AP15" s="18">
        <v>0.734434818222089</v>
      </c>
      <c r="AQ15" s="18">
        <v>0.63697788530074595</v>
      </c>
      <c r="AR15" s="18">
        <v>0.61551665299440905</v>
      </c>
      <c r="AS15" s="18"/>
      <c r="AT15" s="18">
        <v>0.71052779438005398</v>
      </c>
      <c r="AU15" s="18">
        <v>0.55622652912695902</v>
      </c>
      <c r="AV15" s="18"/>
      <c r="AW15" s="18">
        <v>0.65058375164434701</v>
      </c>
      <c r="AX15" s="18">
        <v>0.50971531265777004</v>
      </c>
      <c r="AY15" s="18"/>
      <c r="AZ15" s="18">
        <v>0.61331656685823299</v>
      </c>
      <c r="BA15" s="18">
        <v>0.59983783066205698</v>
      </c>
    </row>
    <row r="16" spans="2:53" x14ac:dyDescent="0.35">
      <c r="B16" s="15" t="s">
        <v>73</v>
      </c>
      <c r="C16" s="18">
        <v>0.24261635194136</v>
      </c>
      <c r="D16" s="18">
        <v>0.172448911249342</v>
      </c>
      <c r="E16" s="18">
        <v>0.310166037235659</v>
      </c>
      <c r="F16" s="18"/>
      <c r="G16" s="18">
        <v>0.38734084920602202</v>
      </c>
      <c r="H16" s="18">
        <v>0.296145878549535</v>
      </c>
      <c r="I16" s="18">
        <v>0.28109460520275098</v>
      </c>
      <c r="J16" s="18">
        <v>0.27688446897562802</v>
      </c>
      <c r="K16" s="18">
        <v>0.174803864305762</v>
      </c>
      <c r="L16" s="18">
        <v>8.9557430288048495E-2</v>
      </c>
      <c r="M16" s="18"/>
      <c r="N16" s="18">
        <v>9.9046031931439599E-2</v>
      </c>
      <c r="O16" s="18">
        <v>0.21575623966645599</v>
      </c>
      <c r="P16" s="18">
        <v>0.23268849037789699</v>
      </c>
      <c r="Q16" s="18">
        <v>0.43544488061715703</v>
      </c>
      <c r="R16" s="18"/>
      <c r="S16" s="18">
        <v>0.228159081993803</v>
      </c>
      <c r="T16" s="18">
        <v>0.19086954117699401</v>
      </c>
      <c r="U16" s="18">
        <v>0.224544051434894</v>
      </c>
      <c r="V16" s="18">
        <v>0.224589408514969</v>
      </c>
      <c r="W16" s="18">
        <v>0.25862504939425401</v>
      </c>
      <c r="X16" s="18">
        <v>0.28071813006222102</v>
      </c>
      <c r="Y16" s="18">
        <v>0.33340632393876302</v>
      </c>
      <c r="Z16" s="18">
        <v>0.22847889029128099</v>
      </c>
      <c r="AA16" s="18">
        <v>0.22534919572187501</v>
      </c>
      <c r="AB16" s="18">
        <v>0.20161481564533201</v>
      </c>
      <c r="AC16" s="18">
        <v>0.33529568423162798</v>
      </c>
      <c r="AD16" s="18">
        <v>0.29252252657943101</v>
      </c>
      <c r="AE16" s="18"/>
      <c r="AF16" s="18">
        <v>0.16031280867315501</v>
      </c>
      <c r="AG16" s="18">
        <v>0.25025802704452299</v>
      </c>
      <c r="AH16" s="18">
        <v>0.122715271673419</v>
      </c>
      <c r="AI16" s="18">
        <v>0.35817906047864101</v>
      </c>
      <c r="AJ16" s="18"/>
      <c r="AK16" s="18">
        <v>0.13312447843920999</v>
      </c>
      <c r="AL16" s="18">
        <v>0.230764966704983</v>
      </c>
      <c r="AM16" s="18">
        <v>0.25129172687267298</v>
      </c>
      <c r="AN16" s="18">
        <v>0.15351214747125999</v>
      </c>
      <c r="AO16" s="18"/>
      <c r="AP16" s="18">
        <v>0.154033857238663</v>
      </c>
      <c r="AQ16" s="18">
        <v>0.20712230963876699</v>
      </c>
      <c r="AR16" s="18">
        <v>0.24090395041829599</v>
      </c>
      <c r="AS16" s="18"/>
      <c r="AT16" s="18">
        <v>0.14868683696035501</v>
      </c>
      <c r="AU16" s="18">
        <v>0.29236550227813002</v>
      </c>
      <c r="AV16" s="18"/>
      <c r="AW16" s="18">
        <v>0.20796543179449201</v>
      </c>
      <c r="AX16" s="18">
        <v>0.34606367844549901</v>
      </c>
      <c r="AY16" s="18"/>
      <c r="AZ16" s="18">
        <v>0.24568930544616599</v>
      </c>
      <c r="BA16" s="18">
        <v>0.24001265696000501</v>
      </c>
    </row>
    <row r="17" spans="2:53" x14ac:dyDescent="0.35">
      <c r="B17" s="15" t="s">
        <v>74</v>
      </c>
      <c r="C17" s="19">
        <v>0.36340373888257699</v>
      </c>
      <c r="D17" s="19">
        <v>0.52293277783927505</v>
      </c>
      <c r="E17" s="19">
        <v>0.208951076332172</v>
      </c>
      <c r="F17" s="19"/>
      <c r="G17" s="19">
        <v>6.6524467043742999E-2</v>
      </c>
      <c r="H17" s="19">
        <v>0.244724438400334</v>
      </c>
      <c r="I17" s="19">
        <v>0.254131910854972</v>
      </c>
      <c r="J17" s="19">
        <v>0.26319491371246601</v>
      </c>
      <c r="K17" s="19">
        <v>0.517146196457269</v>
      </c>
      <c r="L17" s="19">
        <v>0.72371389115160001</v>
      </c>
      <c r="M17" s="19"/>
      <c r="N17" s="19">
        <v>0.65754668269128502</v>
      </c>
      <c r="O17" s="19">
        <v>0.43781977282051998</v>
      </c>
      <c r="P17" s="19">
        <v>0.36797552576840298</v>
      </c>
      <c r="Q17" s="19">
        <v>-3.8920211908671599E-2</v>
      </c>
      <c r="R17" s="19"/>
      <c r="S17" s="19">
        <v>0.36777564066075902</v>
      </c>
      <c r="T17" s="19">
        <v>0.46549177386014401</v>
      </c>
      <c r="U17" s="19">
        <v>0.39449077906630797</v>
      </c>
      <c r="V17" s="19">
        <v>0.40615785328823101</v>
      </c>
      <c r="W17" s="19">
        <v>0.373976548606541</v>
      </c>
      <c r="X17" s="19">
        <v>0.33280012543137999</v>
      </c>
      <c r="Y17" s="19">
        <v>0.188227625034493</v>
      </c>
      <c r="Z17" s="19">
        <v>0.32616328098601999</v>
      </c>
      <c r="AA17" s="19">
        <v>0.380142068270934</v>
      </c>
      <c r="AB17" s="19">
        <v>0.432911660721918</v>
      </c>
      <c r="AC17" s="19">
        <v>0.22658515430923601</v>
      </c>
      <c r="AD17" s="19">
        <v>0.23244283795348999</v>
      </c>
      <c r="AE17" s="19"/>
      <c r="AF17" s="19">
        <v>0.57609006587173905</v>
      </c>
      <c r="AG17" s="19">
        <v>0.34054708345810297</v>
      </c>
      <c r="AH17" s="19">
        <v>0.63750992709701004</v>
      </c>
      <c r="AI17" s="19">
        <v>7.5798667465896599E-2</v>
      </c>
      <c r="AJ17" s="19"/>
      <c r="AK17" s="19">
        <v>0.64271320300921597</v>
      </c>
      <c r="AL17" s="19">
        <v>0.39020915322674998</v>
      </c>
      <c r="AM17" s="19">
        <v>0.30817870397268099</v>
      </c>
      <c r="AN17" s="19">
        <v>0.57699128157607005</v>
      </c>
      <c r="AO17" s="19"/>
      <c r="AP17" s="19">
        <v>0.58040096098342597</v>
      </c>
      <c r="AQ17" s="19">
        <v>0.42985557566197902</v>
      </c>
      <c r="AR17" s="19">
        <v>0.37461270257611301</v>
      </c>
      <c r="AS17" s="19"/>
      <c r="AT17" s="19">
        <v>0.56184095741969797</v>
      </c>
      <c r="AU17" s="19">
        <v>0.26386102684883</v>
      </c>
      <c r="AV17" s="19"/>
      <c r="AW17" s="19">
        <v>0.442618319849855</v>
      </c>
      <c r="AX17" s="19">
        <v>0.163651634212271</v>
      </c>
      <c r="AY17" s="19"/>
      <c r="AZ17" s="19">
        <v>0.36762726141206697</v>
      </c>
      <c r="BA17" s="19">
        <v>0.35982517370205203</v>
      </c>
    </row>
    <row r="18" spans="2:53" x14ac:dyDescent="0.35">
      <c r="B18" s="16"/>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G19"/>
  <sheetViews>
    <sheetView showGridLines="0" workbookViewId="0">
      <pane xSplit="2" topLeftCell="C1" activePane="topRight" state="frozen"/>
      <selection pane="topRight" activeCell="F10" sqref="F10"/>
    </sheetView>
  </sheetViews>
  <sheetFormatPr defaultColWidth="10.90625" defaultRowHeight="14.5" x14ac:dyDescent="0.35"/>
  <cols>
    <col min="2" max="2" width="25.7265625" customWidth="1"/>
    <col min="3" max="7" width="20.7265625" customWidth="1"/>
  </cols>
  <sheetData>
    <row r="2" spans="2:7" ht="40" customHeight="1" x14ac:dyDescent="0.35">
      <c r="D2" s="29" t="s">
        <v>271</v>
      </c>
      <c r="E2" s="26"/>
      <c r="F2" s="26"/>
      <c r="G2" s="26"/>
    </row>
    <row r="6" spans="2:7" ht="50" customHeight="1" x14ac:dyDescent="0.35">
      <c r="B6" s="17" t="s">
        <v>15</v>
      </c>
      <c r="C6" s="17" t="s">
        <v>262</v>
      </c>
      <c r="D6" s="17" t="s">
        <v>263</v>
      </c>
      <c r="E6" s="17" t="s">
        <v>264</v>
      </c>
      <c r="F6" s="17" t="s">
        <v>265</v>
      </c>
    </row>
    <row r="7" spans="2:7" x14ac:dyDescent="0.35">
      <c r="B7" s="15" t="s">
        <v>266</v>
      </c>
      <c r="C7" s="14">
        <v>3.6945964941032097E-2</v>
      </c>
      <c r="D7" s="14">
        <v>4.6876187900009303E-2</v>
      </c>
      <c r="E7" s="14">
        <v>7.4456385739313499E-2</v>
      </c>
      <c r="F7" s="14">
        <v>4.4393865596210898E-2</v>
      </c>
    </row>
    <row r="8" spans="2:7" ht="29" x14ac:dyDescent="0.35">
      <c r="B8" s="15" t="s">
        <v>267</v>
      </c>
      <c r="C8" s="14">
        <v>6.1425527097388001E-2</v>
      </c>
      <c r="D8" s="14">
        <v>5.9651959696185898E-2</v>
      </c>
      <c r="E8" s="14">
        <v>0.104517575866216</v>
      </c>
      <c r="F8" s="14">
        <v>7.3127264784218299E-2</v>
      </c>
    </row>
    <row r="9" spans="2:7" ht="29" x14ac:dyDescent="0.35">
      <c r="B9" s="15" t="s">
        <v>268</v>
      </c>
      <c r="C9" s="14">
        <v>8.9160956744642805E-2</v>
      </c>
      <c r="D9" s="14">
        <v>0.116538563676662</v>
      </c>
      <c r="E9" s="14">
        <v>0.177766834960705</v>
      </c>
      <c r="F9" s="14">
        <v>0.163378072348143</v>
      </c>
    </row>
    <row r="10" spans="2:7" ht="29" x14ac:dyDescent="0.35">
      <c r="B10" s="15" t="s">
        <v>269</v>
      </c>
      <c r="C10" s="14">
        <v>0.28205990268783798</v>
      </c>
      <c r="D10" s="14">
        <v>0.30048921190844002</v>
      </c>
      <c r="E10" s="14">
        <v>0.23368973852415001</v>
      </c>
      <c r="F10" s="14">
        <v>0.22486938678517901</v>
      </c>
    </row>
    <row r="11" spans="2:7" ht="29" x14ac:dyDescent="0.35">
      <c r="B11" s="15" t="s">
        <v>270</v>
      </c>
      <c r="C11" s="14">
        <v>0.45244151940076999</v>
      </c>
      <c r="D11" s="14">
        <v>0.37469806492046198</v>
      </c>
      <c r="E11" s="14">
        <v>0.29389506895374101</v>
      </c>
      <c r="F11" s="14">
        <v>0.27996905585753001</v>
      </c>
    </row>
    <row r="12" spans="2:7" x14ac:dyDescent="0.35">
      <c r="B12" s="15" t="s">
        <v>109</v>
      </c>
      <c r="C12" s="14">
        <v>7.7966129128329301E-2</v>
      </c>
      <c r="D12" s="14">
        <v>0.10174601189823999</v>
      </c>
      <c r="E12" s="14">
        <v>0.115674395955874</v>
      </c>
      <c r="F12" s="14">
        <v>0.21426235462871901</v>
      </c>
    </row>
    <row r="13" spans="2:7" x14ac:dyDescent="0.35">
      <c r="B13" s="16"/>
      <c r="C13" s="16"/>
      <c r="D13" s="16"/>
      <c r="E13" s="16"/>
      <c r="F13" s="16"/>
    </row>
    <row r="14" spans="2:7" x14ac:dyDescent="0.35">
      <c r="B14" t="s">
        <v>76</v>
      </c>
    </row>
    <row r="15" spans="2:7" x14ac:dyDescent="0.35">
      <c r="B15" t="s">
        <v>77</v>
      </c>
    </row>
    <row r="19" spans="2:2" x14ac:dyDescent="0.35">
      <c r="B19"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BA19"/>
  <sheetViews>
    <sheetView showGridLines="0" topLeftCell="A4" workbookViewId="0">
      <pane xSplit="2" topLeftCell="C1" activePane="topRight" state="frozen"/>
      <selection pane="topRight" activeCell="AD10" sqref="AD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272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266</v>
      </c>
      <c r="C9" s="14">
        <v>3.6945964941032097E-2</v>
      </c>
      <c r="D9" s="14">
        <v>4.7963586741008098E-2</v>
      </c>
      <c r="E9" s="14">
        <v>2.5328477571047801E-2</v>
      </c>
      <c r="F9" s="14"/>
      <c r="G9" s="14">
        <v>7.8036597360219104E-2</v>
      </c>
      <c r="H9" s="14">
        <v>5.8881863928566099E-2</v>
      </c>
      <c r="I9" s="14">
        <v>3.4262837152521201E-2</v>
      </c>
      <c r="J9" s="14">
        <v>3.2732674863337703E-2</v>
      </c>
      <c r="K9" s="14">
        <v>1.9784320157839999E-2</v>
      </c>
      <c r="L9" s="14">
        <v>8.9764987156070591E-3</v>
      </c>
      <c r="M9" s="14"/>
      <c r="N9" s="14">
        <v>3.4536472924134302E-2</v>
      </c>
      <c r="O9" s="14">
        <v>2.95059115967003E-2</v>
      </c>
      <c r="P9" s="14">
        <v>5.2734465516762197E-2</v>
      </c>
      <c r="Q9" s="14">
        <v>3.40767177504053E-2</v>
      </c>
      <c r="R9" s="14"/>
      <c r="S9" s="14">
        <v>4.8056037910630497E-2</v>
      </c>
      <c r="T9" s="14">
        <v>4.5269837548597799E-2</v>
      </c>
      <c r="U9" s="14">
        <v>4.3577758537455602E-2</v>
      </c>
      <c r="V9" s="14">
        <v>4.0909349790548201E-2</v>
      </c>
      <c r="W9" s="14">
        <v>2.9070100455919699E-2</v>
      </c>
      <c r="X9" s="14">
        <v>7.0377985267017107E-2</v>
      </c>
      <c r="Y9" s="14">
        <v>1.67737477374005E-2</v>
      </c>
      <c r="Z9" s="14">
        <v>3.7542713371125698E-2</v>
      </c>
      <c r="AA9" s="14">
        <v>2.1435619292487999E-2</v>
      </c>
      <c r="AB9" s="14">
        <v>2.9859838012886601E-2</v>
      </c>
      <c r="AC9" s="14">
        <v>1.8094358678738501E-2</v>
      </c>
      <c r="AD9" s="14">
        <v>0</v>
      </c>
      <c r="AE9" s="14"/>
      <c r="AF9" s="14">
        <v>3.1499335024910903E-2</v>
      </c>
      <c r="AG9" s="14">
        <v>4.9168971277804403E-2</v>
      </c>
      <c r="AH9" s="14">
        <v>6.7215530312555597E-3</v>
      </c>
      <c r="AI9" s="14">
        <v>4.1317200817406703E-2</v>
      </c>
      <c r="AJ9" s="14"/>
      <c r="AK9" s="14">
        <v>5.0118736474296703E-2</v>
      </c>
      <c r="AL9" s="14">
        <v>3.9071210614703103E-2</v>
      </c>
      <c r="AM9" s="14">
        <v>2.9741407752068599E-2</v>
      </c>
      <c r="AN9" s="14">
        <v>2.2344345376272098E-2</v>
      </c>
      <c r="AO9" s="14"/>
      <c r="AP9" s="14">
        <v>5.5577563485984E-2</v>
      </c>
      <c r="AQ9" s="14">
        <v>4.7094318626051901E-2</v>
      </c>
      <c r="AR9" s="14">
        <v>3.0584988941238098E-2</v>
      </c>
      <c r="AS9" s="14"/>
      <c r="AT9" s="14">
        <v>4.3771416138864899E-2</v>
      </c>
      <c r="AU9" s="14">
        <v>3.2756044921287503E-2</v>
      </c>
      <c r="AV9" s="14"/>
      <c r="AW9" s="14">
        <v>3.5704079140626697E-2</v>
      </c>
      <c r="AX9" s="14">
        <v>5.9751736887242002E-2</v>
      </c>
      <c r="AY9" s="14"/>
      <c r="AZ9" s="14">
        <v>3.0879337612637701E-2</v>
      </c>
      <c r="BA9" s="14">
        <v>4.2086181707729799E-2</v>
      </c>
    </row>
    <row r="10" spans="2:53" ht="29" x14ac:dyDescent="0.35">
      <c r="B10" s="15" t="s">
        <v>267</v>
      </c>
      <c r="C10" s="14">
        <v>6.1425527097388001E-2</v>
      </c>
      <c r="D10" s="14">
        <v>6.9799974518752902E-2</v>
      </c>
      <c r="E10" s="14">
        <v>5.3484700408879003E-2</v>
      </c>
      <c r="F10" s="14"/>
      <c r="G10" s="14">
        <v>9.2205077427019805E-2</v>
      </c>
      <c r="H10" s="14">
        <v>0.11351052673390399</v>
      </c>
      <c r="I10" s="14">
        <v>5.8620437492098797E-2</v>
      </c>
      <c r="J10" s="14">
        <v>3.9971752572507097E-2</v>
      </c>
      <c r="K10" s="14">
        <v>3.8177834113703103E-2</v>
      </c>
      <c r="L10" s="14">
        <v>3.3930528147671599E-2</v>
      </c>
      <c r="M10" s="14"/>
      <c r="N10" s="14">
        <v>6.5791342175797296E-2</v>
      </c>
      <c r="O10" s="14">
        <v>6.9520120470277794E-2</v>
      </c>
      <c r="P10" s="14">
        <v>5.1222698624115402E-2</v>
      </c>
      <c r="Q10" s="14">
        <v>5.6669519244006997E-2</v>
      </c>
      <c r="R10" s="14"/>
      <c r="S10" s="14">
        <v>0.12842849264738501</v>
      </c>
      <c r="T10" s="14">
        <v>3.7050429642897398E-2</v>
      </c>
      <c r="U10" s="14">
        <v>4.5859627188076103E-2</v>
      </c>
      <c r="V10" s="14">
        <v>2.6343783103050699E-2</v>
      </c>
      <c r="W10" s="14">
        <v>5.9573428510560002E-2</v>
      </c>
      <c r="X10" s="14">
        <v>8.8488173376945506E-2</v>
      </c>
      <c r="Y10" s="14">
        <v>2.7644458330640401E-2</v>
      </c>
      <c r="Z10" s="14">
        <v>8.3476621233489506E-2</v>
      </c>
      <c r="AA10" s="14">
        <v>5.1909031718009799E-2</v>
      </c>
      <c r="AB10" s="14">
        <v>7.6142551706517902E-2</v>
      </c>
      <c r="AC10" s="14">
        <v>2.0950297452963399E-2</v>
      </c>
      <c r="AD10" s="14">
        <v>4.29591291959949E-2</v>
      </c>
      <c r="AE10" s="14"/>
      <c r="AF10" s="14">
        <v>3.9359828210590003E-2</v>
      </c>
      <c r="AG10" s="14">
        <v>9.0724221931241494E-2</v>
      </c>
      <c r="AH10" s="14">
        <v>0.108705387966162</v>
      </c>
      <c r="AI10" s="14">
        <v>4.0414353015004803E-2</v>
      </c>
      <c r="AJ10" s="14"/>
      <c r="AK10" s="14">
        <v>3.9578947696877198E-2</v>
      </c>
      <c r="AL10" s="14">
        <v>8.4137979558387602E-2</v>
      </c>
      <c r="AM10" s="14">
        <v>5.3496361247223602E-2</v>
      </c>
      <c r="AN10" s="14">
        <v>6.8092668175171095E-2</v>
      </c>
      <c r="AO10" s="14"/>
      <c r="AP10" s="14">
        <v>3.2824451828068903E-2</v>
      </c>
      <c r="AQ10" s="14">
        <v>0.105576148732798</v>
      </c>
      <c r="AR10" s="14">
        <v>5.3170984567328203E-2</v>
      </c>
      <c r="AS10" s="14"/>
      <c r="AT10" s="14">
        <v>7.2459129485706E-2</v>
      </c>
      <c r="AU10" s="14">
        <v>5.4298547371252698E-2</v>
      </c>
      <c r="AV10" s="14"/>
      <c r="AW10" s="14">
        <v>6.2486493568432E-2</v>
      </c>
      <c r="AX10" s="14">
        <v>9.9506191162696697E-2</v>
      </c>
      <c r="AY10" s="14"/>
      <c r="AZ10" s="14">
        <v>3.5124521643241799E-2</v>
      </c>
      <c r="BA10" s="14">
        <v>8.37102104804682E-2</v>
      </c>
    </row>
    <row r="11" spans="2:53" ht="29" x14ac:dyDescent="0.35">
      <c r="B11" s="15" t="s">
        <v>268</v>
      </c>
      <c r="C11" s="14">
        <v>8.9160956744642805E-2</v>
      </c>
      <c r="D11" s="14">
        <v>0.11009454550041201</v>
      </c>
      <c r="E11" s="14">
        <v>6.9057192206245802E-2</v>
      </c>
      <c r="F11" s="14"/>
      <c r="G11" s="14">
        <v>0.117229053061903</v>
      </c>
      <c r="H11" s="14">
        <v>0.110219965319382</v>
      </c>
      <c r="I11" s="14">
        <v>0.11796234493951201</v>
      </c>
      <c r="J11" s="14">
        <v>0.10791062952866901</v>
      </c>
      <c r="K11" s="14">
        <v>3.4447861302012397E-2</v>
      </c>
      <c r="L11" s="14">
        <v>5.1637019518897903E-2</v>
      </c>
      <c r="M11" s="14"/>
      <c r="N11" s="14">
        <v>7.8026748145020405E-2</v>
      </c>
      <c r="O11" s="14">
        <v>0.10337245838272099</v>
      </c>
      <c r="P11" s="14">
        <v>7.2125346813520202E-2</v>
      </c>
      <c r="Q11" s="14">
        <v>9.77108637878875E-2</v>
      </c>
      <c r="R11" s="14"/>
      <c r="S11" s="14">
        <v>0.107865202468212</v>
      </c>
      <c r="T11" s="14">
        <v>7.2859317741057694E-2</v>
      </c>
      <c r="U11" s="14">
        <v>8.5067011400778297E-2</v>
      </c>
      <c r="V11" s="14">
        <v>0.115192589919992</v>
      </c>
      <c r="W11" s="14">
        <v>9.8790353843121695E-2</v>
      </c>
      <c r="X11" s="14">
        <v>7.2993656250635697E-2</v>
      </c>
      <c r="Y11" s="14">
        <v>0.103064135188143</v>
      </c>
      <c r="Z11" s="14">
        <v>0.194624905573164</v>
      </c>
      <c r="AA11" s="14">
        <v>6.1123605243607701E-2</v>
      </c>
      <c r="AB11" s="14">
        <v>5.7567393265649601E-2</v>
      </c>
      <c r="AC11" s="14">
        <v>8.5105156100105397E-2</v>
      </c>
      <c r="AD11" s="14">
        <v>5.8266910958423797E-2</v>
      </c>
      <c r="AE11" s="14"/>
      <c r="AF11" s="14">
        <v>7.1614200683954896E-2</v>
      </c>
      <c r="AG11" s="14">
        <v>0.10611849366734501</v>
      </c>
      <c r="AH11" s="14">
        <v>9.8866121692244305E-2</v>
      </c>
      <c r="AI11" s="14">
        <v>8.2631627118842102E-2</v>
      </c>
      <c r="AJ11" s="14"/>
      <c r="AK11" s="14">
        <v>8.3637972823841805E-2</v>
      </c>
      <c r="AL11" s="14">
        <v>0.11018799934953399</v>
      </c>
      <c r="AM11" s="14">
        <v>9.8907537463347101E-2</v>
      </c>
      <c r="AN11" s="14">
        <v>7.7625441130327905E-2</v>
      </c>
      <c r="AO11" s="14"/>
      <c r="AP11" s="14">
        <v>8.6394585087711806E-2</v>
      </c>
      <c r="AQ11" s="14">
        <v>0.117733661643929</v>
      </c>
      <c r="AR11" s="14">
        <v>8.7167413661122906E-2</v>
      </c>
      <c r="AS11" s="14"/>
      <c r="AT11" s="14">
        <v>0.100193924047996</v>
      </c>
      <c r="AU11" s="14">
        <v>8.1714885965029904E-2</v>
      </c>
      <c r="AV11" s="14"/>
      <c r="AW11" s="14">
        <v>8.8546716500548697E-2</v>
      </c>
      <c r="AX11" s="14">
        <v>0.12498248494037401</v>
      </c>
      <c r="AY11" s="14"/>
      <c r="AZ11" s="14">
        <v>6.0631374456001703E-2</v>
      </c>
      <c r="BA11" s="14">
        <v>0.11333389984608901</v>
      </c>
    </row>
    <row r="12" spans="2:53" ht="29" x14ac:dyDescent="0.35">
      <c r="B12" s="15" t="s">
        <v>269</v>
      </c>
      <c r="C12" s="14">
        <v>0.28205990268783798</v>
      </c>
      <c r="D12" s="14">
        <v>0.27215042785753202</v>
      </c>
      <c r="E12" s="14">
        <v>0.29285629621746101</v>
      </c>
      <c r="F12" s="14"/>
      <c r="G12" s="14">
        <v>0.282698595586863</v>
      </c>
      <c r="H12" s="14">
        <v>0.25424615321202498</v>
      </c>
      <c r="I12" s="14">
        <v>0.221881115697974</v>
      </c>
      <c r="J12" s="14">
        <v>0.26138597217778498</v>
      </c>
      <c r="K12" s="14">
        <v>0.33407482475136602</v>
      </c>
      <c r="L12" s="14">
        <v>0.33493203786410802</v>
      </c>
      <c r="M12" s="14"/>
      <c r="N12" s="14">
        <v>0.25462147342289598</v>
      </c>
      <c r="O12" s="14">
        <v>0.28432050385916102</v>
      </c>
      <c r="P12" s="14">
        <v>0.315734128898219</v>
      </c>
      <c r="Q12" s="14">
        <v>0.281224288566157</v>
      </c>
      <c r="R12" s="14"/>
      <c r="S12" s="14">
        <v>0.25888592201270799</v>
      </c>
      <c r="T12" s="14">
        <v>0.27352745938332301</v>
      </c>
      <c r="U12" s="14">
        <v>0.28748935714110202</v>
      </c>
      <c r="V12" s="14">
        <v>0.29917535292499398</v>
      </c>
      <c r="W12" s="14">
        <v>0.27981791544922702</v>
      </c>
      <c r="X12" s="14">
        <v>0.25670320367044702</v>
      </c>
      <c r="Y12" s="14">
        <v>0.29293858438951198</v>
      </c>
      <c r="Z12" s="14">
        <v>0.24544402492036901</v>
      </c>
      <c r="AA12" s="14">
        <v>0.303676279001664</v>
      </c>
      <c r="AB12" s="14">
        <v>0.28745883668644301</v>
      </c>
      <c r="AC12" s="14">
        <v>0.30612724220341098</v>
      </c>
      <c r="AD12" s="14">
        <v>0.32682674958897001</v>
      </c>
      <c r="AE12" s="14"/>
      <c r="AF12" s="14">
        <v>0.27922235110829102</v>
      </c>
      <c r="AG12" s="14">
        <v>0.27519888206177701</v>
      </c>
      <c r="AH12" s="14">
        <v>0.289754302767677</v>
      </c>
      <c r="AI12" s="14">
        <v>0.25824263886086202</v>
      </c>
      <c r="AJ12" s="14"/>
      <c r="AK12" s="14">
        <v>0.309849111083767</v>
      </c>
      <c r="AL12" s="14">
        <v>0.26975954423493298</v>
      </c>
      <c r="AM12" s="14">
        <v>0.27036208484086</v>
      </c>
      <c r="AN12" s="14">
        <v>0.24942337205037701</v>
      </c>
      <c r="AO12" s="14"/>
      <c r="AP12" s="14">
        <v>0.28911866555131099</v>
      </c>
      <c r="AQ12" s="14">
        <v>0.274714436595974</v>
      </c>
      <c r="AR12" s="14">
        <v>0.26972911017408502</v>
      </c>
      <c r="AS12" s="14"/>
      <c r="AT12" s="14">
        <v>0.25982167971457998</v>
      </c>
      <c r="AU12" s="14">
        <v>0.29503798236401901</v>
      </c>
      <c r="AV12" s="14"/>
      <c r="AW12" s="14">
        <v>0.27794624358582998</v>
      </c>
      <c r="AX12" s="14">
        <v>0.24821281575196799</v>
      </c>
      <c r="AY12" s="14"/>
      <c r="AZ12" s="14">
        <v>0.290766333435932</v>
      </c>
      <c r="BA12" s="14">
        <v>0.27468299639593802</v>
      </c>
    </row>
    <row r="13" spans="2:53" ht="29" x14ac:dyDescent="0.35">
      <c r="B13" s="15" t="s">
        <v>270</v>
      </c>
      <c r="C13" s="14">
        <v>0.45244151940076999</v>
      </c>
      <c r="D13" s="14">
        <v>0.43861829466116797</v>
      </c>
      <c r="E13" s="14">
        <v>0.46576070264366398</v>
      </c>
      <c r="F13" s="14"/>
      <c r="G13" s="14">
        <v>0.35639518638270201</v>
      </c>
      <c r="H13" s="14">
        <v>0.39598878239010898</v>
      </c>
      <c r="I13" s="14">
        <v>0.489774661158142</v>
      </c>
      <c r="J13" s="14">
        <v>0.48404888252505102</v>
      </c>
      <c r="K13" s="14">
        <v>0.48463819379138201</v>
      </c>
      <c r="L13" s="14">
        <v>0.48445145661643801</v>
      </c>
      <c r="M13" s="14"/>
      <c r="N13" s="14">
        <v>0.50655618600242303</v>
      </c>
      <c r="O13" s="14">
        <v>0.43087469611087398</v>
      </c>
      <c r="P13" s="14">
        <v>0.43020812513079598</v>
      </c>
      <c r="Q13" s="14">
        <v>0.43665055576540301</v>
      </c>
      <c r="R13" s="14"/>
      <c r="S13" s="14">
        <v>0.42728722577289102</v>
      </c>
      <c r="T13" s="14">
        <v>0.49792419656728099</v>
      </c>
      <c r="U13" s="14">
        <v>0.41832843678944498</v>
      </c>
      <c r="V13" s="14">
        <v>0.43751638661746001</v>
      </c>
      <c r="W13" s="14">
        <v>0.43798597982506898</v>
      </c>
      <c r="X13" s="14">
        <v>0.44402245240892302</v>
      </c>
      <c r="Y13" s="14">
        <v>0.43218733361767298</v>
      </c>
      <c r="Z13" s="14">
        <v>0.37083908261881898</v>
      </c>
      <c r="AA13" s="14">
        <v>0.48526965802649702</v>
      </c>
      <c r="AB13" s="14">
        <v>0.46673590849347402</v>
      </c>
      <c r="AC13" s="14">
        <v>0.497924262734741</v>
      </c>
      <c r="AD13" s="14">
        <v>0.49129938244046201</v>
      </c>
      <c r="AE13" s="14"/>
      <c r="AF13" s="14">
        <v>0.52736569689242496</v>
      </c>
      <c r="AG13" s="14">
        <v>0.41549784188089101</v>
      </c>
      <c r="AH13" s="14">
        <v>0.42608940640111098</v>
      </c>
      <c r="AI13" s="14">
        <v>0.44923381208922097</v>
      </c>
      <c r="AJ13" s="14"/>
      <c r="AK13" s="14">
        <v>0.48051435126611902</v>
      </c>
      <c r="AL13" s="14">
        <v>0.435842757676839</v>
      </c>
      <c r="AM13" s="14">
        <v>0.49111632632132801</v>
      </c>
      <c r="AN13" s="14">
        <v>0.48601111779942202</v>
      </c>
      <c r="AO13" s="14"/>
      <c r="AP13" s="14">
        <v>0.50141581621047704</v>
      </c>
      <c r="AQ13" s="14">
        <v>0.40516901150254803</v>
      </c>
      <c r="AR13" s="14">
        <v>0.50387491182833799</v>
      </c>
      <c r="AS13" s="14"/>
      <c r="AT13" s="14">
        <v>0.507054854093688</v>
      </c>
      <c r="AU13" s="14">
        <v>0.43155499663706098</v>
      </c>
      <c r="AV13" s="14"/>
      <c r="AW13" s="14">
        <v>0.49704916216947798</v>
      </c>
      <c r="AX13" s="14">
        <v>0.30613059118804298</v>
      </c>
      <c r="AY13" s="14"/>
      <c r="AZ13" s="14">
        <v>0.52750356911751595</v>
      </c>
      <c r="BA13" s="14">
        <v>0.38884189713769701</v>
      </c>
    </row>
    <row r="14" spans="2:53" x14ac:dyDescent="0.35">
      <c r="B14" s="15" t="s">
        <v>109</v>
      </c>
      <c r="C14" s="23">
        <v>7.7966129128329301E-2</v>
      </c>
      <c r="D14" s="23">
        <v>6.1373170721126503E-2</v>
      </c>
      <c r="E14" s="23">
        <v>9.3512630952702194E-2</v>
      </c>
      <c r="F14" s="23"/>
      <c r="G14" s="23">
        <v>7.3435490181292598E-2</v>
      </c>
      <c r="H14" s="23">
        <v>6.7152708416014006E-2</v>
      </c>
      <c r="I14" s="23">
        <v>7.7498603559750801E-2</v>
      </c>
      <c r="J14" s="23">
        <v>7.3950088332650904E-2</v>
      </c>
      <c r="K14" s="23">
        <v>8.8876965883696299E-2</v>
      </c>
      <c r="L14" s="23">
        <v>8.6072459137277096E-2</v>
      </c>
      <c r="M14" s="23"/>
      <c r="N14" s="23">
        <v>6.04677773297288E-2</v>
      </c>
      <c r="O14" s="23">
        <v>8.2406309580265305E-2</v>
      </c>
      <c r="P14" s="23">
        <v>7.7975235016587097E-2</v>
      </c>
      <c r="Q14" s="23">
        <v>9.36680548861408E-2</v>
      </c>
      <c r="R14" s="23"/>
      <c r="S14" s="23">
        <v>2.9477119188173601E-2</v>
      </c>
      <c r="T14" s="23">
        <v>7.3368759116843194E-2</v>
      </c>
      <c r="U14" s="23">
        <v>0.11967780894314201</v>
      </c>
      <c r="V14" s="23">
        <v>8.0862537643954499E-2</v>
      </c>
      <c r="W14" s="23">
        <v>9.4762221916101702E-2</v>
      </c>
      <c r="X14" s="23">
        <v>6.7414529026032094E-2</v>
      </c>
      <c r="Y14" s="23">
        <v>0.12739174073663101</v>
      </c>
      <c r="Z14" s="23">
        <v>6.8072652283032997E-2</v>
      </c>
      <c r="AA14" s="23">
        <v>7.6585806717733296E-2</v>
      </c>
      <c r="AB14" s="23">
        <v>8.2235471835029203E-2</v>
      </c>
      <c r="AC14" s="23">
        <v>7.1798682830040497E-2</v>
      </c>
      <c r="AD14" s="23">
        <v>8.0647827816149806E-2</v>
      </c>
      <c r="AE14" s="23"/>
      <c r="AF14" s="23">
        <v>5.0938588079828102E-2</v>
      </c>
      <c r="AG14" s="23">
        <v>6.3291589180941105E-2</v>
      </c>
      <c r="AH14" s="23">
        <v>6.9863228141549299E-2</v>
      </c>
      <c r="AI14" s="23">
        <v>0.12816036809866299</v>
      </c>
      <c r="AJ14" s="23"/>
      <c r="AK14" s="23">
        <v>3.6300880655098698E-2</v>
      </c>
      <c r="AL14" s="23">
        <v>6.1000508565603802E-2</v>
      </c>
      <c r="AM14" s="23">
        <v>5.6376282375172802E-2</v>
      </c>
      <c r="AN14" s="23">
        <v>9.6503055468430105E-2</v>
      </c>
      <c r="AO14" s="23"/>
      <c r="AP14" s="23">
        <v>3.46689178364471E-2</v>
      </c>
      <c r="AQ14" s="23">
        <v>4.9712422898698802E-2</v>
      </c>
      <c r="AR14" s="23">
        <v>5.54725908278874E-2</v>
      </c>
      <c r="AS14" s="23"/>
      <c r="AT14" s="23">
        <v>1.66989965191644E-2</v>
      </c>
      <c r="AU14" s="23">
        <v>0.10463754274135</v>
      </c>
      <c r="AV14" s="23"/>
      <c r="AW14" s="23">
        <v>3.82673050350847E-2</v>
      </c>
      <c r="AX14" s="23">
        <v>0.16141618006967701</v>
      </c>
      <c r="AY14" s="23"/>
      <c r="AZ14" s="23">
        <v>5.5094863734670797E-2</v>
      </c>
      <c r="BA14" s="23">
        <v>9.7344814432078E-2</v>
      </c>
    </row>
    <row r="15" spans="2:53" x14ac:dyDescent="0.35">
      <c r="B15" s="16"/>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BA19"/>
  <sheetViews>
    <sheetView showGridLines="0" workbookViewId="0">
      <pane xSplit="2" topLeftCell="C1" activePane="topRight" state="frozen"/>
      <selection pane="topRight" activeCell="AC7" sqref="AC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273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266</v>
      </c>
      <c r="C9" s="14">
        <v>4.6876187900009303E-2</v>
      </c>
      <c r="D9" s="14">
        <v>6.0323653242931201E-2</v>
      </c>
      <c r="E9" s="14">
        <v>3.2923524170738801E-2</v>
      </c>
      <c r="F9" s="14"/>
      <c r="G9" s="14">
        <v>9.1516161868147095E-2</v>
      </c>
      <c r="H9" s="14">
        <v>9.5854707764938304E-2</v>
      </c>
      <c r="I9" s="14">
        <v>3.6305783640336098E-2</v>
      </c>
      <c r="J9" s="14">
        <v>3.32361058915824E-2</v>
      </c>
      <c r="K9" s="14">
        <v>1.9394712649389498E-2</v>
      </c>
      <c r="L9" s="14">
        <v>1.5534518973223201E-2</v>
      </c>
      <c r="M9" s="14"/>
      <c r="N9" s="14">
        <v>3.7995612806612997E-2</v>
      </c>
      <c r="O9" s="14">
        <v>4.4756930911892201E-2</v>
      </c>
      <c r="P9" s="14">
        <v>5.4327633709109098E-2</v>
      </c>
      <c r="Q9" s="14">
        <v>5.2979735002874499E-2</v>
      </c>
      <c r="R9" s="14"/>
      <c r="S9" s="14">
        <v>6.9627224635935306E-2</v>
      </c>
      <c r="T9" s="14">
        <v>5.2821935442166103E-2</v>
      </c>
      <c r="U9" s="14">
        <v>3.5602220233182602E-2</v>
      </c>
      <c r="V9" s="14">
        <v>3.0094066475018E-2</v>
      </c>
      <c r="W9" s="14">
        <v>2.6653718947243499E-2</v>
      </c>
      <c r="X9" s="14">
        <v>9.0584286822374793E-2</v>
      </c>
      <c r="Y9" s="14">
        <v>2.87955796618692E-2</v>
      </c>
      <c r="Z9" s="14">
        <v>7.2219081905073201E-2</v>
      </c>
      <c r="AA9" s="14">
        <v>4.3798618442001697E-2</v>
      </c>
      <c r="AB9" s="14">
        <v>2.40002890240869E-2</v>
      </c>
      <c r="AC9" s="14">
        <v>3.8676304307492401E-2</v>
      </c>
      <c r="AD9" s="14">
        <v>1.95557967429398E-2</v>
      </c>
      <c r="AE9" s="14"/>
      <c r="AF9" s="14">
        <v>3.4944184913060998E-2</v>
      </c>
      <c r="AG9" s="14">
        <v>6.6021306085533693E-2</v>
      </c>
      <c r="AH9" s="14">
        <v>1.3327156725118E-2</v>
      </c>
      <c r="AI9" s="14">
        <v>4.1462503221137599E-2</v>
      </c>
      <c r="AJ9" s="14"/>
      <c r="AK9" s="14">
        <v>5.0738687197026899E-2</v>
      </c>
      <c r="AL9" s="14">
        <v>6.0209026527656202E-2</v>
      </c>
      <c r="AM9" s="14">
        <v>4.8448288514946002E-2</v>
      </c>
      <c r="AN9" s="14">
        <v>1.13514442493622E-2</v>
      </c>
      <c r="AO9" s="14"/>
      <c r="AP9" s="14">
        <v>5.6348051312427698E-2</v>
      </c>
      <c r="AQ9" s="14">
        <v>7.6903559608894501E-2</v>
      </c>
      <c r="AR9" s="14">
        <v>3.9817074177419601E-2</v>
      </c>
      <c r="AS9" s="14"/>
      <c r="AT9" s="14">
        <v>5.3894357890771502E-2</v>
      </c>
      <c r="AU9" s="14">
        <v>4.3579660211252397E-2</v>
      </c>
      <c r="AV9" s="14"/>
      <c r="AW9" s="14">
        <v>4.6051066936066899E-2</v>
      </c>
      <c r="AX9" s="14">
        <v>7.50265055344016E-2</v>
      </c>
      <c r="AY9" s="14"/>
      <c r="AZ9" s="14">
        <v>3.4440334873607301E-2</v>
      </c>
      <c r="BA9" s="14">
        <v>5.7413011207963903E-2</v>
      </c>
    </row>
    <row r="10" spans="2:53" ht="29" x14ac:dyDescent="0.35">
      <c r="B10" s="15" t="s">
        <v>267</v>
      </c>
      <c r="C10" s="14">
        <v>5.9651959696185898E-2</v>
      </c>
      <c r="D10" s="14">
        <v>7.4937568218256506E-2</v>
      </c>
      <c r="E10" s="14">
        <v>4.4950764516389297E-2</v>
      </c>
      <c r="F10" s="14"/>
      <c r="G10" s="14">
        <v>8.6668875712454296E-2</v>
      </c>
      <c r="H10" s="14">
        <v>0.102172675864372</v>
      </c>
      <c r="I10" s="14">
        <v>6.0036376860171797E-2</v>
      </c>
      <c r="J10" s="14">
        <v>4.3849249453840299E-2</v>
      </c>
      <c r="K10" s="14">
        <v>3.9312129551232797E-2</v>
      </c>
      <c r="L10" s="14">
        <v>3.3305644151288297E-2</v>
      </c>
      <c r="M10" s="14"/>
      <c r="N10" s="14">
        <v>6.9119049169777097E-2</v>
      </c>
      <c r="O10" s="14">
        <v>5.6791162535598697E-2</v>
      </c>
      <c r="P10" s="14">
        <v>6.0831053526078198E-2</v>
      </c>
      <c r="Q10" s="14">
        <v>5.0743874043094703E-2</v>
      </c>
      <c r="R10" s="14"/>
      <c r="S10" s="14">
        <v>0.135488407095852</v>
      </c>
      <c r="T10" s="14">
        <v>3.6974032620490802E-2</v>
      </c>
      <c r="U10" s="14">
        <v>4.0712656604252002E-2</v>
      </c>
      <c r="V10" s="14">
        <v>6.4182797000699607E-2</v>
      </c>
      <c r="W10" s="14">
        <v>4.6370695666000897E-2</v>
      </c>
      <c r="X10" s="14">
        <v>5.7200211191556702E-2</v>
      </c>
      <c r="Y10" s="14">
        <v>4.6876041358155797E-2</v>
      </c>
      <c r="Z10" s="14">
        <v>8.4739167979244495E-2</v>
      </c>
      <c r="AA10" s="14">
        <v>3.9160318878828398E-2</v>
      </c>
      <c r="AB10" s="14">
        <v>4.9451741885642199E-2</v>
      </c>
      <c r="AC10" s="14">
        <v>2.7075677962648901E-2</v>
      </c>
      <c r="AD10" s="14">
        <v>3.9620626853746399E-2</v>
      </c>
      <c r="AE10" s="14"/>
      <c r="AF10" s="14">
        <v>4.8706946876496099E-2</v>
      </c>
      <c r="AG10" s="14">
        <v>9.4530396926462201E-2</v>
      </c>
      <c r="AH10" s="14">
        <v>7.5084269371484505E-2</v>
      </c>
      <c r="AI10" s="14">
        <v>2.38416782595114E-2</v>
      </c>
      <c r="AJ10" s="14"/>
      <c r="AK10" s="14">
        <v>5.9325977478273798E-2</v>
      </c>
      <c r="AL10" s="14">
        <v>7.6734293992410399E-2</v>
      </c>
      <c r="AM10" s="14">
        <v>4.4919713665443797E-2</v>
      </c>
      <c r="AN10" s="14">
        <v>7.9836766654772601E-2</v>
      </c>
      <c r="AO10" s="14"/>
      <c r="AP10" s="14">
        <v>5.9578541182230202E-2</v>
      </c>
      <c r="AQ10" s="14">
        <v>9.2778211222346002E-2</v>
      </c>
      <c r="AR10" s="14">
        <v>4.26486824303344E-2</v>
      </c>
      <c r="AS10" s="14"/>
      <c r="AT10" s="14">
        <v>7.9606321466912003E-2</v>
      </c>
      <c r="AU10" s="14">
        <v>4.7256157240799401E-2</v>
      </c>
      <c r="AV10" s="14"/>
      <c r="AW10" s="14">
        <v>6.0894048452235998E-2</v>
      </c>
      <c r="AX10" s="14">
        <v>9.8048213190425407E-2</v>
      </c>
      <c r="AY10" s="14"/>
      <c r="AZ10" s="14">
        <v>3.8196804986089399E-2</v>
      </c>
      <c r="BA10" s="14">
        <v>7.7830782953839397E-2</v>
      </c>
    </row>
    <row r="11" spans="2:53" ht="29" x14ac:dyDescent="0.35">
      <c r="B11" s="15" t="s">
        <v>268</v>
      </c>
      <c r="C11" s="14">
        <v>0.116538563676662</v>
      </c>
      <c r="D11" s="14">
        <v>0.124503075988708</v>
      </c>
      <c r="E11" s="14">
        <v>0.109215819660058</v>
      </c>
      <c r="F11" s="14"/>
      <c r="G11" s="14">
        <v>0.163596005941647</v>
      </c>
      <c r="H11" s="14">
        <v>9.9566597228863102E-2</v>
      </c>
      <c r="I11" s="14">
        <v>0.145077956541282</v>
      </c>
      <c r="J11" s="14">
        <v>0.12659500090683701</v>
      </c>
      <c r="K11" s="14">
        <v>8.6060032804018902E-2</v>
      </c>
      <c r="L11" s="14">
        <v>8.8354114719573398E-2</v>
      </c>
      <c r="M11" s="14"/>
      <c r="N11" s="14">
        <v>0.106828641555508</v>
      </c>
      <c r="O11" s="14">
        <v>0.11457097485148</v>
      </c>
      <c r="P11" s="14">
        <v>0.119784313981041</v>
      </c>
      <c r="Q11" s="14">
        <v>0.123051204930455</v>
      </c>
      <c r="R11" s="14"/>
      <c r="S11" s="14">
        <v>0.11489154177128801</v>
      </c>
      <c r="T11" s="14">
        <v>0.12392197014112299</v>
      </c>
      <c r="U11" s="14">
        <v>0.11435585770821501</v>
      </c>
      <c r="V11" s="14">
        <v>0.12990658326339299</v>
      </c>
      <c r="W11" s="14">
        <v>0.128860267559048</v>
      </c>
      <c r="X11" s="14">
        <v>0.104807542607688</v>
      </c>
      <c r="Y11" s="14">
        <v>0.107325760505652</v>
      </c>
      <c r="Z11" s="14">
        <v>0.15842647420103201</v>
      </c>
      <c r="AA11" s="14">
        <v>8.9032283848149901E-2</v>
      </c>
      <c r="AB11" s="14">
        <v>0.160872069782244</v>
      </c>
      <c r="AC11" s="14">
        <v>7.9987684770647993E-2</v>
      </c>
      <c r="AD11" s="14">
        <v>6.2057150489918597E-2</v>
      </c>
      <c r="AE11" s="14"/>
      <c r="AF11" s="14">
        <v>9.07437250160434E-2</v>
      </c>
      <c r="AG11" s="14">
        <v>0.12430230977026301</v>
      </c>
      <c r="AH11" s="14">
        <v>0.13778791568766499</v>
      </c>
      <c r="AI11" s="14">
        <v>0.10930867013395799</v>
      </c>
      <c r="AJ11" s="14"/>
      <c r="AK11" s="14">
        <v>9.1410006036835606E-2</v>
      </c>
      <c r="AL11" s="14">
        <v>0.12636304469534301</v>
      </c>
      <c r="AM11" s="14">
        <v>0.13190095693496401</v>
      </c>
      <c r="AN11" s="14">
        <v>0.111934057883423</v>
      </c>
      <c r="AO11" s="14"/>
      <c r="AP11" s="14">
        <v>8.9464293039342599E-2</v>
      </c>
      <c r="AQ11" s="14">
        <v>0.130757568272899</v>
      </c>
      <c r="AR11" s="14">
        <v>0.123216343319121</v>
      </c>
      <c r="AS11" s="14"/>
      <c r="AT11" s="14">
        <v>0.112106574724121</v>
      </c>
      <c r="AU11" s="14">
        <v>0.118886601878856</v>
      </c>
      <c r="AV11" s="14"/>
      <c r="AW11" s="14">
        <v>0.115801366488614</v>
      </c>
      <c r="AX11" s="14">
        <v>0.123132024262488</v>
      </c>
      <c r="AY11" s="14"/>
      <c r="AZ11" s="14">
        <v>8.8589678203517597E-2</v>
      </c>
      <c r="BA11" s="14">
        <v>0.14021948586668401</v>
      </c>
    </row>
    <row r="12" spans="2:53" ht="29" x14ac:dyDescent="0.35">
      <c r="B12" s="15" t="s">
        <v>269</v>
      </c>
      <c r="C12" s="14">
        <v>0.30048921190844002</v>
      </c>
      <c r="D12" s="14">
        <v>0.29386353924297698</v>
      </c>
      <c r="E12" s="14">
        <v>0.30617548477601098</v>
      </c>
      <c r="F12" s="14"/>
      <c r="G12" s="14">
        <v>0.29848350758481901</v>
      </c>
      <c r="H12" s="14">
        <v>0.269807282257224</v>
      </c>
      <c r="I12" s="14">
        <v>0.27408723934382201</v>
      </c>
      <c r="J12" s="14">
        <v>0.29922636710591899</v>
      </c>
      <c r="K12" s="14">
        <v>0.30830129034729897</v>
      </c>
      <c r="L12" s="14">
        <v>0.34405771360957499</v>
      </c>
      <c r="M12" s="14"/>
      <c r="N12" s="14">
        <v>0.27705838306859198</v>
      </c>
      <c r="O12" s="14">
        <v>0.30202749928044198</v>
      </c>
      <c r="P12" s="14">
        <v>0.330708217907628</v>
      </c>
      <c r="Q12" s="14">
        <v>0.29944234645752099</v>
      </c>
      <c r="R12" s="14"/>
      <c r="S12" s="14">
        <v>0.23359558004927899</v>
      </c>
      <c r="T12" s="14">
        <v>0.25359282754913398</v>
      </c>
      <c r="U12" s="14">
        <v>0.36501344875032499</v>
      </c>
      <c r="V12" s="14">
        <v>0.33982039214866</v>
      </c>
      <c r="W12" s="14">
        <v>0.31062908145686502</v>
      </c>
      <c r="X12" s="14">
        <v>0.279218361249637</v>
      </c>
      <c r="Y12" s="14">
        <v>0.307601477338384</v>
      </c>
      <c r="Z12" s="14">
        <v>0.231031294464773</v>
      </c>
      <c r="AA12" s="14">
        <v>0.32653432511407299</v>
      </c>
      <c r="AB12" s="14">
        <v>0.337982341434928</v>
      </c>
      <c r="AC12" s="14">
        <v>0.32397235297383897</v>
      </c>
      <c r="AD12" s="14">
        <v>0.39224289287976399</v>
      </c>
      <c r="AE12" s="14"/>
      <c r="AF12" s="14">
        <v>0.32078140119649801</v>
      </c>
      <c r="AG12" s="14">
        <v>0.27468869416156799</v>
      </c>
      <c r="AH12" s="14">
        <v>0.30299737644406199</v>
      </c>
      <c r="AI12" s="14">
        <v>0.32071959893461</v>
      </c>
      <c r="AJ12" s="14"/>
      <c r="AK12" s="14">
        <v>0.33882631666681101</v>
      </c>
      <c r="AL12" s="14">
        <v>0.28309797821421601</v>
      </c>
      <c r="AM12" s="14">
        <v>0.29463940957316198</v>
      </c>
      <c r="AN12" s="14">
        <v>0.31046720201530897</v>
      </c>
      <c r="AO12" s="14"/>
      <c r="AP12" s="14">
        <v>0.32735369726053398</v>
      </c>
      <c r="AQ12" s="14">
        <v>0.261743271142511</v>
      </c>
      <c r="AR12" s="14">
        <v>0.304413930709168</v>
      </c>
      <c r="AS12" s="14"/>
      <c r="AT12" s="14">
        <v>0.305883092212689</v>
      </c>
      <c r="AU12" s="14">
        <v>0.29844109756813297</v>
      </c>
      <c r="AV12" s="14"/>
      <c r="AW12" s="14">
        <v>0.31213983490421898</v>
      </c>
      <c r="AX12" s="14">
        <v>0.25208301977723102</v>
      </c>
      <c r="AY12" s="14"/>
      <c r="AZ12" s="14">
        <v>0.31626203483373</v>
      </c>
      <c r="BA12" s="14">
        <v>0.28712499411987502</v>
      </c>
    </row>
    <row r="13" spans="2:53" ht="29" x14ac:dyDescent="0.35">
      <c r="B13" s="15" t="s">
        <v>270</v>
      </c>
      <c r="C13" s="14">
        <v>0.37469806492046198</v>
      </c>
      <c r="D13" s="14">
        <v>0.36988300835805399</v>
      </c>
      <c r="E13" s="14">
        <v>0.38088195554983201</v>
      </c>
      <c r="F13" s="14"/>
      <c r="G13" s="14">
        <v>0.28834028486282198</v>
      </c>
      <c r="H13" s="14">
        <v>0.33170785082693299</v>
      </c>
      <c r="I13" s="14">
        <v>0.37850123865763302</v>
      </c>
      <c r="J13" s="14">
        <v>0.39868061985348302</v>
      </c>
      <c r="K13" s="14">
        <v>0.43970351111808298</v>
      </c>
      <c r="L13" s="14">
        <v>0.40060505045494799</v>
      </c>
      <c r="M13" s="14"/>
      <c r="N13" s="14">
        <v>0.44035631668966002</v>
      </c>
      <c r="O13" s="14">
        <v>0.37280717709424299</v>
      </c>
      <c r="P13" s="14">
        <v>0.31049445108186202</v>
      </c>
      <c r="Q13" s="14">
        <v>0.36144902842040899</v>
      </c>
      <c r="R13" s="14"/>
      <c r="S13" s="14">
        <v>0.38976396602829899</v>
      </c>
      <c r="T13" s="14">
        <v>0.42302176124082302</v>
      </c>
      <c r="U13" s="14">
        <v>0.31835516068587599</v>
      </c>
      <c r="V13" s="14">
        <v>0.33547116281020001</v>
      </c>
      <c r="W13" s="14">
        <v>0.37873534923231</v>
      </c>
      <c r="X13" s="14">
        <v>0.38305439497261801</v>
      </c>
      <c r="Y13" s="14">
        <v>0.36812655452112503</v>
      </c>
      <c r="Z13" s="14">
        <v>0.34063229916515297</v>
      </c>
      <c r="AA13" s="14">
        <v>0.38958089300318099</v>
      </c>
      <c r="AB13" s="14">
        <v>0.339466456123379</v>
      </c>
      <c r="AC13" s="14">
        <v>0.40983436716855498</v>
      </c>
      <c r="AD13" s="14">
        <v>0.383977489846897</v>
      </c>
      <c r="AE13" s="14"/>
      <c r="AF13" s="14">
        <v>0.444978108558097</v>
      </c>
      <c r="AG13" s="14">
        <v>0.35813508983089198</v>
      </c>
      <c r="AH13" s="14">
        <v>0.33158799592821803</v>
      </c>
      <c r="AI13" s="14">
        <v>0.35661779206771999</v>
      </c>
      <c r="AJ13" s="14"/>
      <c r="AK13" s="14">
        <v>0.39139858320042198</v>
      </c>
      <c r="AL13" s="14">
        <v>0.37425787027632501</v>
      </c>
      <c r="AM13" s="14">
        <v>0.39991241449921899</v>
      </c>
      <c r="AN13" s="14">
        <v>0.35601765941826502</v>
      </c>
      <c r="AO13" s="14"/>
      <c r="AP13" s="14">
        <v>0.40587710385215198</v>
      </c>
      <c r="AQ13" s="14">
        <v>0.36301981012089701</v>
      </c>
      <c r="AR13" s="14">
        <v>0.43136551553962499</v>
      </c>
      <c r="AS13" s="14"/>
      <c r="AT13" s="14">
        <v>0.41818490890971999</v>
      </c>
      <c r="AU13" s="14">
        <v>0.357702567085177</v>
      </c>
      <c r="AV13" s="14"/>
      <c r="AW13" s="14">
        <v>0.414998437005072</v>
      </c>
      <c r="AX13" s="14">
        <v>0.24654734681802301</v>
      </c>
      <c r="AY13" s="14"/>
      <c r="AZ13" s="14">
        <v>0.44159248553716501</v>
      </c>
      <c r="BA13" s="14">
        <v>0.31801882556070699</v>
      </c>
    </row>
    <row r="14" spans="2:53" x14ac:dyDescent="0.35">
      <c r="B14" s="15" t="s">
        <v>109</v>
      </c>
      <c r="C14" s="23">
        <v>0.10174601189823999</v>
      </c>
      <c r="D14" s="23">
        <v>7.6489154949072893E-2</v>
      </c>
      <c r="E14" s="23">
        <v>0.12585245132697201</v>
      </c>
      <c r="F14" s="23"/>
      <c r="G14" s="23">
        <v>7.1395164030110495E-2</v>
      </c>
      <c r="H14" s="23">
        <v>0.10089088605767001</v>
      </c>
      <c r="I14" s="23">
        <v>0.10599140495675501</v>
      </c>
      <c r="J14" s="23">
        <v>9.8412656788338396E-2</v>
      </c>
      <c r="K14" s="23">
        <v>0.10722832352997699</v>
      </c>
      <c r="L14" s="23">
        <v>0.118142958091392</v>
      </c>
      <c r="M14" s="23"/>
      <c r="N14" s="23">
        <v>6.8641996709849107E-2</v>
      </c>
      <c r="O14" s="23">
        <v>0.109046255326344</v>
      </c>
      <c r="P14" s="23">
        <v>0.123854329794282</v>
      </c>
      <c r="Q14" s="23">
        <v>0.112333811145646</v>
      </c>
      <c r="R14" s="23"/>
      <c r="S14" s="23">
        <v>5.6633280419347197E-2</v>
      </c>
      <c r="T14" s="23">
        <v>0.10966747300626301</v>
      </c>
      <c r="U14" s="23">
        <v>0.12596065601814899</v>
      </c>
      <c r="V14" s="23">
        <v>0.10052499830203</v>
      </c>
      <c r="W14" s="23">
        <v>0.108750887138533</v>
      </c>
      <c r="X14" s="23">
        <v>8.5135203156125994E-2</v>
      </c>
      <c r="Y14" s="23">
        <v>0.14127458661481401</v>
      </c>
      <c r="Z14" s="23">
        <v>0.11295168228472501</v>
      </c>
      <c r="AA14" s="23">
        <v>0.11189356071376599</v>
      </c>
      <c r="AB14" s="23">
        <v>8.8227101749720802E-2</v>
      </c>
      <c r="AC14" s="23">
        <v>0.12045361281681601</v>
      </c>
      <c r="AD14" s="23">
        <v>0.10254604318673401</v>
      </c>
      <c r="AE14" s="23"/>
      <c r="AF14" s="23">
        <v>5.9845633439805299E-2</v>
      </c>
      <c r="AG14" s="23">
        <v>8.2322203225281207E-2</v>
      </c>
      <c r="AH14" s="23">
        <v>0.139215285843452</v>
      </c>
      <c r="AI14" s="23">
        <v>0.148049757383063</v>
      </c>
      <c r="AJ14" s="23"/>
      <c r="AK14" s="23">
        <v>6.8300429420630096E-2</v>
      </c>
      <c r="AL14" s="23">
        <v>7.9337786294049598E-2</v>
      </c>
      <c r="AM14" s="23">
        <v>8.0179216812264698E-2</v>
      </c>
      <c r="AN14" s="23">
        <v>0.13039286977886799</v>
      </c>
      <c r="AO14" s="23"/>
      <c r="AP14" s="23">
        <v>6.1378313353313202E-2</v>
      </c>
      <c r="AQ14" s="23">
        <v>7.4797579632452801E-2</v>
      </c>
      <c r="AR14" s="23">
        <v>5.85384538243321E-2</v>
      </c>
      <c r="AS14" s="23"/>
      <c r="AT14" s="23">
        <v>3.0324744795786E-2</v>
      </c>
      <c r="AU14" s="23">
        <v>0.13413391601578201</v>
      </c>
      <c r="AV14" s="23"/>
      <c r="AW14" s="23">
        <v>5.0115246213791598E-2</v>
      </c>
      <c r="AX14" s="23">
        <v>0.20516289041743099</v>
      </c>
      <c r="AY14" s="23"/>
      <c r="AZ14" s="23">
        <v>8.0918661565891198E-2</v>
      </c>
      <c r="BA14" s="23">
        <v>0.119392900290931</v>
      </c>
    </row>
    <row r="15" spans="2:53" x14ac:dyDescent="0.35">
      <c r="B15" s="16"/>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BA19"/>
  <sheetViews>
    <sheetView showGridLines="0" workbookViewId="0">
      <pane xSplit="2" topLeftCell="C1" activePane="topRight" state="frozen"/>
      <selection pane="topRight" activeCell="AF8" sqref="A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274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266</v>
      </c>
      <c r="C9" s="14">
        <v>7.4456385739313499E-2</v>
      </c>
      <c r="D9" s="14">
        <v>8.49476714383125E-2</v>
      </c>
      <c r="E9" s="14">
        <v>6.3501254618032396E-2</v>
      </c>
      <c r="F9" s="14"/>
      <c r="G9" s="14">
        <v>0.116395749375256</v>
      </c>
      <c r="H9" s="14">
        <v>9.0629720011465104E-2</v>
      </c>
      <c r="I9" s="14">
        <v>7.2372395878304394E-2</v>
      </c>
      <c r="J9" s="14">
        <v>6.3105999437871096E-2</v>
      </c>
      <c r="K9" s="14">
        <v>5.7343456645623098E-2</v>
      </c>
      <c r="L9" s="14">
        <v>5.5905668016108301E-2</v>
      </c>
      <c r="M9" s="14"/>
      <c r="N9" s="14">
        <v>6.8869970148776702E-2</v>
      </c>
      <c r="O9" s="14">
        <v>6.7674801559603301E-2</v>
      </c>
      <c r="P9" s="14">
        <v>7.3596534538771893E-2</v>
      </c>
      <c r="Q9" s="14">
        <v>8.9664182123316796E-2</v>
      </c>
      <c r="R9" s="14"/>
      <c r="S9" s="14">
        <v>9.3101788735553997E-2</v>
      </c>
      <c r="T9" s="14">
        <v>7.0276139977586305E-2</v>
      </c>
      <c r="U9" s="14">
        <v>6.3853359116676001E-2</v>
      </c>
      <c r="V9" s="14">
        <v>9.9794390611055106E-2</v>
      </c>
      <c r="W9" s="14">
        <v>4.7295169205461299E-2</v>
      </c>
      <c r="X9" s="14">
        <v>0.10389869984847799</v>
      </c>
      <c r="Y9" s="14">
        <v>5.1681580664194801E-2</v>
      </c>
      <c r="Z9" s="14">
        <v>0.10820575155392299</v>
      </c>
      <c r="AA9" s="14">
        <v>5.6382318514163601E-2</v>
      </c>
      <c r="AB9" s="14">
        <v>6.2304202945398797E-2</v>
      </c>
      <c r="AC9" s="14">
        <v>5.6450453179775997E-2</v>
      </c>
      <c r="AD9" s="14">
        <v>8.1697153126718797E-2</v>
      </c>
      <c r="AE9" s="14"/>
      <c r="AF9" s="14">
        <v>5.5342517818820401E-2</v>
      </c>
      <c r="AG9" s="14">
        <v>8.3771901894704903E-2</v>
      </c>
      <c r="AH9" s="14">
        <v>5.4362713004389801E-2</v>
      </c>
      <c r="AI9" s="14">
        <v>6.5257048147574603E-2</v>
      </c>
      <c r="AJ9" s="14"/>
      <c r="AK9" s="14">
        <v>7.3197482806699202E-2</v>
      </c>
      <c r="AL9" s="14">
        <v>8.3214962055506506E-2</v>
      </c>
      <c r="AM9" s="14">
        <v>5.6793641099303599E-2</v>
      </c>
      <c r="AN9" s="14">
        <v>6.5444234623435599E-2</v>
      </c>
      <c r="AO9" s="14"/>
      <c r="AP9" s="14">
        <v>8.3926637577990501E-2</v>
      </c>
      <c r="AQ9" s="14">
        <v>8.1277751016090194E-2</v>
      </c>
      <c r="AR9" s="14">
        <v>6.5344698567801104E-2</v>
      </c>
      <c r="AS9" s="14"/>
      <c r="AT9" s="14">
        <v>7.2964099882194405E-2</v>
      </c>
      <c r="AU9" s="14">
        <v>7.6080957324935902E-2</v>
      </c>
      <c r="AV9" s="14"/>
      <c r="AW9" s="14">
        <v>7.2314732449647798E-2</v>
      </c>
      <c r="AX9" s="14">
        <v>0.115329036148815</v>
      </c>
      <c r="AY9" s="14"/>
      <c r="AZ9" s="14">
        <v>6.6090351636681602E-2</v>
      </c>
      <c r="BA9" s="14">
        <v>8.1544876005369707E-2</v>
      </c>
    </row>
    <row r="10" spans="2:53" ht="29" x14ac:dyDescent="0.35">
      <c r="B10" s="15" t="s">
        <v>267</v>
      </c>
      <c r="C10" s="14">
        <v>0.104517575866216</v>
      </c>
      <c r="D10" s="14">
        <v>0.12749109355076299</v>
      </c>
      <c r="E10" s="14">
        <v>8.2481062857784795E-2</v>
      </c>
      <c r="F10" s="14"/>
      <c r="G10" s="14">
        <v>0.175856107482076</v>
      </c>
      <c r="H10" s="14">
        <v>0.14046960348051801</v>
      </c>
      <c r="I10" s="14">
        <v>0.10722804178469</v>
      </c>
      <c r="J10" s="14">
        <v>6.8073860804617706E-2</v>
      </c>
      <c r="K10" s="14">
        <v>6.6698890945354194E-2</v>
      </c>
      <c r="L10" s="14">
        <v>8.0803272812686497E-2</v>
      </c>
      <c r="M10" s="14"/>
      <c r="N10" s="14">
        <v>0.104513070605673</v>
      </c>
      <c r="O10" s="14">
        <v>0.10436178122172</v>
      </c>
      <c r="P10" s="14">
        <v>0.112977160136147</v>
      </c>
      <c r="Q10" s="14">
        <v>9.1813108151048095E-2</v>
      </c>
      <c r="R10" s="14"/>
      <c r="S10" s="14">
        <v>0.170032739346376</v>
      </c>
      <c r="T10" s="14">
        <v>7.7301300986392096E-2</v>
      </c>
      <c r="U10" s="14">
        <v>8.1247790359710303E-2</v>
      </c>
      <c r="V10" s="14">
        <v>8.3010478144883798E-2</v>
      </c>
      <c r="W10" s="14">
        <v>0.100675879883038</v>
      </c>
      <c r="X10" s="14">
        <v>8.4484959755253802E-2</v>
      </c>
      <c r="Y10" s="14">
        <v>7.0472877833637607E-2</v>
      </c>
      <c r="Z10" s="14">
        <v>0.16323045278702</v>
      </c>
      <c r="AA10" s="14">
        <v>9.0147814307121002E-2</v>
      </c>
      <c r="AB10" s="14">
        <v>0.13043547185951401</v>
      </c>
      <c r="AC10" s="14">
        <v>0.127734005115933</v>
      </c>
      <c r="AD10" s="14">
        <v>6.0562515728162701E-2</v>
      </c>
      <c r="AE10" s="14"/>
      <c r="AF10" s="14">
        <v>7.4954754973197799E-2</v>
      </c>
      <c r="AG10" s="14">
        <v>0.13455937402165399</v>
      </c>
      <c r="AH10" s="14">
        <v>0.12799101096097401</v>
      </c>
      <c r="AI10" s="14">
        <v>7.5184479783170693E-2</v>
      </c>
      <c r="AJ10" s="14"/>
      <c r="AK10" s="14">
        <v>9.5221639475223593E-2</v>
      </c>
      <c r="AL10" s="14">
        <v>0.11552028527493199</v>
      </c>
      <c r="AM10" s="14">
        <v>0.117027030753294</v>
      </c>
      <c r="AN10" s="14">
        <v>0.104462117097309</v>
      </c>
      <c r="AO10" s="14"/>
      <c r="AP10" s="14">
        <v>9.2050954672940902E-2</v>
      </c>
      <c r="AQ10" s="14">
        <v>0.13078664692459399</v>
      </c>
      <c r="AR10" s="14">
        <v>0.10093930100932801</v>
      </c>
      <c r="AS10" s="14"/>
      <c r="AT10" s="14">
        <v>0.103116507890382</v>
      </c>
      <c r="AU10" s="14">
        <v>0.103736537328231</v>
      </c>
      <c r="AV10" s="14"/>
      <c r="AW10" s="14">
        <v>0.106958417439335</v>
      </c>
      <c r="AX10" s="14">
        <v>0.12993200178609501</v>
      </c>
      <c r="AY10" s="14"/>
      <c r="AZ10" s="14">
        <v>9.6536660755513995E-2</v>
      </c>
      <c r="BA10" s="14">
        <v>0.111279757131846</v>
      </c>
    </row>
    <row r="11" spans="2:53" ht="29" x14ac:dyDescent="0.35">
      <c r="B11" s="15" t="s">
        <v>268</v>
      </c>
      <c r="C11" s="14">
        <v>0.177766834960705</v>
      </c>
      <c r="D11" s="14">
        <v>0.18486943627475599</v>
      </c>
      <c r="E11" s="14">
        <v>0.17152796437213999</v>
      </c>
      <c r="F11" s="14"/>
      <c r="G11" s="14">
        <v>0.24098684516192301</v>
      </c>
      <c r="H11" s="14">
        <v>0.18037090685412899</v>
      </c>
      <c r="I11" s="14">
        <v>0.171495930063189</v>
      </c>
      <c r="J11" s="14">
        <v>0.163151913118075</v>
      </c>
      <c r="K11" s="14">
        <v>0.10746766917324201</v>
      </c>
      <c r="L11" s="14">
        <v>0.198117112200831</v>
      </c>
      <c r="M11" s="14"/>
      <c r="N11" s="14">
        <v>0.20976398003112801</v>
      </c>
      <c r="O11" s="14">
        <v>0.188026087145334</v>
      </c>
      <c r="P11" s="14">
        <v>0.17004037409733999</v>
      </c>
      <c r="Q11" s="14">
        <v>0.13717281957945299</v>
      </c>
      <c r="R11" s="14"/>
      <c r="S11" s="14">
        <v>0.17812142186705601</v>
      </c>
      <c r="T11" s="14">
        <v>0.208040090986852</v>
      </c>
      <c r="U11" s="14">
        <v>0.20034679027712199</v>
      </c>
      <c r="V11" s="14">
        <v>0.191549884385813</v>
      </c>
      <c r="W11" s="14">
        <v>0.18848013104809</v>
      </c>
      <c r="X11" s="14">
        <v>0.142554633219559</v>
      </c>
      <c r="Y11" s="14">
        <v>0.15459328242682999</v>
      </c>
      <c r="Z11" s="14">
        <v>0.170751071865514</v>
      </c>
      <c r="AA11" s="14">
        <v>0.14699200512440899</v>
      </c>
      <c r="AB11" s="14">
        <v>0.20679962822942599</v>
      </c>
      <c r="AC11" s="14">
        <v>0.19871226869665101</v>
      </c>
      <c r="AD11" s="14">
        <v>8.5303801957165401E-2</v>
      </c>
      <c r="AE11" s="14"/>
      <c r="AF11" s="14">
        <v>0.17193171982878</v>
      </c>
      <c r="AG11" s="14">
        <v>0.16380814891870801</v>
      </c>
      <c r="AH11" s="14">
        <v>0.23499283166962201</v>
      </c>
      <c r="AI11" s="14">
        <v>0.170712821817365</v>
      </c>
      <c r="AJ11" s="14"/>
      <c r="AK11" s="14">
        <v>0.19899021649274801</v>
      </c>
      <c r="AL11" s="14">
        <v>0.18894806017028301</v>
      </c>
      <c r="AM11" s="14">
        <v>0.153149522942058</v>
      </c>
      <c r="AN11" s="14">
        <v>0.21285238467669701</v>
      </c>
      <c r="AO11" s="14"/>
      <c r="AP11" s="14">
        <v>0.19374783701333301</v>
      </c>
      <c r="AQ11" s="14">
        <v>0.208516953349802</v>
      </c>
      <c r="AR11" s="14">
        <v>0.15365653286748401</v>
      </c>
      <c r="AS11" s="14"/>
      <c r="AT11" s="14">
        <v>0.21224049093226599</v>
      </c>
      <c r="AU11" s="14">
        <v>0.16033995346492999</v>
      </c>
      <c r="AV11" s="14"/>
      <c r="AW11" s="14">
        <v>0.189974297685821</v>
      </c>
      <c r="AX11" s="14">
        <v>0.15543617049521799</v>
      </c>
      <c r="AY11" s="14"/>
      <c r="AZ11" s="14">
        <v>0.15239605926895999</v>
      </c>
      <c r="BA11" s="14">
        <v>0.199263340273378</v>
      </c>
    </row>
    <row r="12" spans="2:53" ht="29" x14ac:dyDescent="0.35">
      <c r="B12" s="15" t="s">
        <v>269</v>
      </c>
      <c r="C12" s="14">
        <v>0.23368973852415001</v>
      </c>
      <c r="D12" s="14">
        <v>0.22547167237547999</v>
      </c>
      <c r="E12" s="14">
        <v>0.24164452909731499</v>
      </c>
      <c r="F12" s="14"/>
      <c r="G12" s="14">
        <v>0.188887617696301</v>
      </c>
      <c r="H12" s="14">
        <v>0.23649396626369501</v>
      </c>
      <c r="I12" s="14">
        <v>0.21133066042055201</v>
      </c>
      <c r="J12" s="14">
        <v>0.24424605558063101</v>
      </c>
      <c r="K12" s="14">
        <v>0.26268168030237499</v>
      </c>
      <c r="L12" s="14">
        <v>0.25115666225975197</v>
      </c>
      <c r="M12" s="14"/>
      <c r="N12" s="14">
        <v>0.216983832095762</v>
      </c>
      <c r="O12" s="14">
        <v>0.23515960496193899</v>
      </c>
      <c r="P12" s="14">
        <v>0.239648090308439</v>
      </c>
      <c r="Q12" s="14">
        <v>0.24744457770661701</v>
      </c>
      <c r="R12" s="14"/>
      <c r="S12" s="14">
        <v>0.18242466003752</v>
      </c>
      <c r="T12" s="14">
        <v>0.23061248266876899</v>
      </c>
      <c r="U12" s="14">
        <v>0.260956666940871</v>
      </c>
      <c r="V12" s="14">
        <v>0.22128648097586201</v>
      </c>
      <c r="W12" s="14">
        <v>0.20076455235780699</v>
      </c>
      <c r="X12" s="14">
        <v>0.28926559653752498</v>
      </c>
      <c r="Y12" s="14">
        <v>0.27947045663725301</v>
      </c>
      <c r="Z12" s="14">
        <v>0.20572070143626001</v>
      </c>
      <c r="AA12" s="14">
        <v>0.25712409189397201</v>
      </c>
      <c r="AB12" s="14">
        <v>0.227568537325886</v>
      </c>
      <c r="AC12" s="14">
        <v>0.189673401768888</v>
      </c>
      <c r="AD12" s="14">
        <v>0.282640520824474</v>
      </c>
      <c r="AE12" s="14"/>
      <c r="AF12" s="14">
        <v>0.24956134998705401</v>
      </c>
      <c r="AG12" s="14">
        <v>0.23483328955920399</v>
      </c>
      <c r="AH12" s="14">
        <v>0.24403131274464801</v>
      </c>
      <c r="AI12" s="14">
        <v>0.24059335946362001</v>
      </c>
      <c r="AJ12" s="14"/>
      <c r="AK12" s="14">
        <v>0.23884515366790501</v>
      </c>
      <c r="AL12" s="14">
        <v>0.22804691645901601</v>
      </c>
      <c r="AM12" s="14">
        <v>0.238834351765879</v>
      </c>
      <c r="AN12" s="14">
        <v>0.203119928113495</v>
      </c>
      <c r="AO12" s="14"/>
      <c r="AP12" s="14">
        <v>0.24085253380062599</v>
      </c>
      <c r="AQ12" s="14">
        <v>0.217043693079261</v>
      </c>
      <c r="AR12" s="14">
        <v>0.23685360836986299</v>
      </c>
      <c r="AS12" s="14"/>
      <c r="AT12" s="14">
        <v>0.26462408167028501</v>
      </c>
      <c r="AU12" s="14">
        <v>0.21880935591251</v>
      </c>
      <c r="AV12" s="14"/>
      <c r="AW12" s="14">
        <v>0.24812043436353101</v>
      </c>
      <c r="AX12" s="14">
        <v>0.16534619874939899</v>
      </c>
      <c r="AY12" s="14"/>
      <c r="AZ12" s="14">
        <v>0.23362099585530099</v>
      </c>
      <c r="BA12" s="14">
        <v>0.233747983773096</v>
      </c>
    </row>
    <row r="13" spans="2:53" ht="29" x14ac:dyDescent="0.35">
      <c r="B13" s="15" t="s">
        <v>270</v>
      </c>
      <c r="C13" s="14">
        <v>0.29389506895374101</v>
      </c>
      <c r="D13" s="14">
        <v>0.27597721604195702</v>
      </c>
      <c r="E13" s="14">
        <v>0.31158759640516598</v>
      </c>
      <c r="F13" s="14"/>
      <c r="G13" s="14">
        <v>0.20829163112705801</v>
      </c>
      <c r="H13" s="14">
        <v>0.25896046132668599</v>
      </c>
      <c r="I13" s="14">
        <v>0.31916642360103797</v>
      </c>
      <c r="J13" s="14">
        <v>0.32426615676631299</v>
      </c>
      <c r="K13" s="14">
        <v>0.36896764604937399</v>
      </c>
      <c r="L13" s="14">
        <v>0.28329383204076802</v>
      </c>
      <c r="M13" s="14"/>
      <c r="N13" s="14">
        <v>0.31105631974984399</v>
      </c>
      <c r="O13" s="14">
        <v>0.297250267014259</v>
      </c>
      <c r="P13" s="14">
        <v>0.27742039163646098</v>
      </c>
      <c r="Q13" s="14">
        <v>0.28796133782422401</v>
      </c>
      <c r="R13" s="14"/>
      <c r="S13" s="14">
        <v>0.290055618014325</v>
      </c>
      <c r="T13" s="14">
        <v>0.304368102826372</v>
      </c>
      <c r="U13" s="14">
        <v>0.251660071877848</v>
      </c>
      <c r="V13" s="14">
        <v>0.278797282663792</v>
      </c>
      <c r="W13" s="14">
        <v>0.34117497802395702</v>
      </c>
      <c r="X13" s="14">
        <v>0.287527317949339</v>
      </c>
      <c r="Y13" s="14">
        <v>0.29850245456961499</v>
      </c>
      <c r="Z13" s="14">
        <v>0.23657043508561301</v>
      </c>
      <c r="AA13" s="14">
        <v>0.316997491029958</v>
      </c>
      <c r="AB13" s="14">
        <v>0.27140633492435401</v>
      </c>
      <c r="AC13" s="14">
        <v>0.32671254642435599</v>
      </c>
      <c r="AD13" s="14">
        <v>0.324972269981193</v>
      </c>
      <c r="AE13" s="14"/>
      <c r="AF13" s="14">
        <v>0.36081904702842199</v>
      </c>
      <c r="AG13" s="14">
        <v>0.28233512218517498</v>
      </c>
      <c r="AH13" s="14">
        <v>0.20693964289285</v>
      </c>
      <c r="AI13" s="14">
        <v>0.290966719239872</v>
      </c>
      <c r="AJ13" s="14"/>
      <c r="AK13" s="14">
        <v>0.30710709418124799</v>
      </c>
      <c r="AL13" s="14">
        <v>0.28765654868315199</v>
      </c>
      <c r="AM13" s="14">
        <v>0.358346444730689</v>
      </c>
      <c r="AN13" s="14">
        <v>0.290791370175494</v>
      </c>
      <c r="AO13" s="14"/>
      <c r="AP13" s="14">
        <v>0.32465353157703603</v>
      </c>
      <c r="AQ13" s="14">
        <v>0.270253735594505</v>
      </c>
      <c r="AR13" s="14">
        <v>0.35964266334827999</v>
      </c>
      <c r="AS13" s="14"/>
      <c r="AT13" s="14">
        <v>0.314111192085963</v>
      </c>
      <c r="AU13" s="14">
        <v>0.28848339336985301</v>
      </c>
      <c r="AV13" s="14"/>
      <c r="AW13" s="14">
        <v>0.32329321139939599</v>
      </c>
      <c r="AX13" s="14">
        <v>0.21901897813813501</v>
      </c>
      <c r="AY13" s="14"/>
      <c r="AZ13" s="14">
        <v>0.35222439979567599</v>
      </c>
      <c r="BA13" s="14">
        <v>0.24447297853116501</v>
      </c>
    </row>
    <row r="14" spans="2:53" x14ac:dyDescent="0.35">
      <c r="B14" s="15" t="s">
        <v>109</v>
      </c>
      <c r="C14" s="23">
        <v>0.115674395955874</v>
      </c>
      <c r="D14" s="23">
        <v>0.10124291031873101</v>
      </c>
      <c r="E14" s="23">
        <v>0.12925759264956199</v>
      </c>
      <c r="F14" s="23"/>
      <c r="G14" s="23">
        <v>6.9582049157386097E-2</v>
      </c>
      <c r="H14" s="23">
        <v>9.3075342063507496E-2</v>
      </c>
      <c r="I14" s="23">
        <v>0.118406548252227</v>
      </c>
      <c r="J14" s="23">
        <v>0.137156014292492</v>
      </c>
      <c r="K14" s="23">
        <v>0.13684065688403199</v>
      </c>
      <c r="L14" s="23">
        <v>0.130723452669853</v>
      </c>
      <c r="M14" s="23"/>
      <c r="N14" s="23">
        <v>8.8812827368816405E-2</v>
      </c>
      <c r="O14" s="23">
        <v>0.10752745809714501</v>
      </c>
      <c r="P14" s="23">
        <v>0.126317449282841</v>
      </c>
      <c r="Q14" s="23">
        <v>0.145943974615341</v>
      </c>
      <c r="R14" s="23"/>
      <c r="S14" s="23">
        <v>8.6263771999169306E-2</v>
      </c>
      <c r="T14" s="23">
        <v>0.109401882554028</v>
      </c>
      <c r="U14" s="23">
        <v>0.14193532142777299</v>
      </c>
      <c r="V14" s="23">
        <v>0.12556148321859401</v>
      </c>
      <c r="W14" s="23">
        <v>0.121609289481647</v>
      </c>
      <c r="X14" s="23">
        <v>9.2268792689845197E-2</v>
      </c>
      <c r="Y14" s="23">
        <v>0.14527934786846899</v>
      </c>
      <c r="Z14" s="23">
        <v>0.11552158727167</v>
      </c>
      <c r="AA14" s="23">
        <v>0.13235627913037601</v>
      </c>
      <c r="AB14" s="23">
        <v>0.101485824715422</v>
      </c>
      <c r="AC14" s="23">
        <v>0.10071732481439601</v>
      </c>
      <c r="AD14" s="23">
        <v>0.16482373838228601</v>
      </c>
      <c r="AE14" s="23"/>
      <c r="AF14" s="23">
        <v>8.7390610363726196E-2</v>
      </c>
      <c r="AG14" s="23">
        <v>0.100692163420554</v>
      </c>
      <c r="AH14" s="23">
        <v>0.13168248872751601</v>
      </c>
      <c r="AI14" s="23">
        <v>0.15728557154839801</v>
      </c>
      <c r="AJ14" s="23"/>
      <c r="AK14" s="23">
        <v>8.6638413376176296E-2</v>
      </c>
      <c r="AL14" s="23">
        <v>9.6613227357110101E-2</v>
      </c>
      <c r="AM14" s="23">
        <v>7.5849008708776006E-2</v>
      </c>
      <c r="AN14" s="23">
        <v>0.12332996531357</v>
      </c>
      <c r="AO14" s="23"/>
      <c r="AP14" s="23">
        <v>6.47685053580732E-2</v>
      </c>
      <c r="AQ14" s="23">
        <v>9.2121220035747506E-2</v>
      </c>
      <c r="AR14" s="23">
        <v>8.3563195837242907E-2</v>
      </c>
      <c r="AS14" s="23"/>
      <c r="AT14" s="23">
        <v>3.2943627538909302E-2</v>
      </c>
      <c r="AU14" s="23">
        <v>0.15254980259953899</v>
      </c>
      <c r="AV14" s="23"/>
      <c r="AW14" s="23">
        <v>5.9338906662270201E-2</v>
      </c>
      <c r="AX14" s="23">
        <v>0.21493761468233699</v>
      </c>
      <c r="AY14" s="23"/>
      <c r="AZ14" s="23">
        <v>9.9131532687867799E-2</v>
      </c>
      <c r="BA14" s="23">
        <v>0.12969106428514501</v>
      </c>
    </row>
    <row r="15" spans="2:53" x14ac:dyDescent="0.35">
      <c r="B15" s="16"/>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BA19"/>
  <sheetViews>
    <sheetView showGridLines="0" workbookViewId="0">
      <pane xSplit="2" topLeftCell="C1" activePane="topRight" state="frozen"/>
      <selection pane="topRight" activeCell="AF9" sqref="AF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275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266</v>
      </c>
      <c r="C9" s="14">
        <v>4.4393865596210898E-2</v>
      </c>
      <c r="D9" s="14">
        <v>4.9290768151113801E-2</v>
      </c>
      <c r="E9" s="14">
        <v>3.8786745932349299E-2</v>
      </c>
      <c r="F9" s="14"/>
      <c r="G9" s="14">
        <v>8.8275541771568794E-2</v>
      </c>
      <c r="H9" s="14">
        <v>8.2352796318328106E-2</v>
      </c>
      <c r="I9" s="14">
        <v>3.8825311734022101E-2</v>
      </c>
      <c r="J9" s="14">
        <v>2.1731670820883099E-2</v>
      </c>
      <c r="K9" s="14">
        <v>2.9029289577544502E-2</v>
      </c>
      <c r="L9" s="14">
        <v>1.76333347596405E-2</v>
      </c>
      <c r="M9" s="14"/>
      <c r="N9" s="14">
        <v>4.8888048046734703E-2</v>
      </c>
      <c r="O9" s="14">
        <v>3.79092229629392E-2</v>
      </c>
      <c r="P9" s="14">
        <v>5.0647413430525E-2</v>
      </c>
      <c r="Q9" s="14">
        <v>4.1584125295148801E-2</v>
      </c>
      <c r="R9" s="14"/>
      <c r="S9" s="14">
        <v>6.4764986283317394E-2</v>
      </c>
      <c r="T9" s="14">
        <v>5.5852524231459102E-2</v>
      </c>
      <c r="U9" s="14">
        <v>2.4263361368869401E-2</v>
      </c>
      <c r="V9" s="14">
        <v>5.1615806228369997E-2</v>
      </c>
      <c r="W9" s="14">
        <v>3.6108658520331002E-2</v>
      </c>
      <c r="X9" s="14">
        <v>6.9181081956513304E-2</v>
      </c>
      <c r="Y9" s="14">
        <v>2.3992244528504601E-2</v>
      </c>
      <c r="Z9" s="14">
        <v>6.0948683276883901E-2</v>
      </c>
      <c r="AA9" s="14">
        <v>3.4509581689703597E-2</v>
      </c>
      <c r="AB9" s="14">
        <v>3.8143866226166702E-2</v>
      </c>
      <c r="AC9" s="14">
        <v>9.2661159710893098E-3</v>
      </c>
      <c r="AD9" s="14">
        <v>2.28186611572209E-2</v>
      </c>
      <c r="AE9" s="14"/>
      <c r="AF9" s="14">
        <v>2.8817803422856399E-2</v>
      </c>
      <c r="AG9" s="14">
        <v>6.1372393342905701E-2</v>
      </c>
      <c r="AH9" s="14">
        <v>4.0645356536642099E-2</v>
      </c>
      <c r="AI9" s="14">
        <v>4.5873508615231103E-2</v>
      </c>
      <c r="AJ9" s="14"/>
      <c r="AK9" s="14">
        <v>3.5401331065264101E-2</v>
      </c>
      <c r="AL9" s="14">
        <v>6.1780662095169303E-2</v>
      </c>
      <c r="AM9" s="14">
        <v>3.30541765673961E-2</v>
      </c>
      <c r="AN9" s="14">
        <v>3.9821060340826601E-2</v>
      </c>
      <c r="AO9" s="14"/>
      <c r="AP9" s="14">
        <v>5.0633825732425503E-2</v>
      </c>
      <c r="AQ9" s="14">
        <v>6.4832223629838898E-2</v>
      </c>
      <c r="AR9" s="14">
        <v>3.31156715256287E-2</v>
      </c>
      <c r="AS9" s="14"/>
      <c r="AT9" s="14">
        <v>5.0255727166653601E-2</v>
      </c>
      <c r="AU9" s="14">
        <v>4.2371418862625403E-2</v>
      </c>
      <c r="AV9" s="14"/>
      <c r="AW9" s="14">
        <v>4.3823466656789899E-2</v>
      </c>
      <c r="AX9" s="14">
        <v>7.6618303524770906E-2</v>
      </c>
      <c r="AY9" s="14"/>
      <c r="AZ9" s="14">
        <v>3.6536408645611203E-2</v>
      </c>
      <c r="BA9" s="14">
        <v>5.1051441506971197E-2</v>
      </c>
    </row>
    <row r="10" spans="2:53" ht="29" x14ac:dyDescent="0.35">
      <c r="B10" s="15" t="s">
        <v>267</v>
      </c>
      <c r="C10" s="14">
        <v>7.3127264784218299E-2</v>
      </c>
      <c r="D10" s="14">
        <v>9.41839185203667E-2</v>
      </c>
      <c r="E10" s="14">
        <v>5.2839967069860903E-2</v>
      </c>
      <c r="F10" s="14"/>
      <c r="G10" s="14">
        <v>0.157756206039109</v>
      </c>
      <c r="H10" s="14">
        <v>0.103577772709736</v>
      </c>
      <c r="I10" s="14">
        <v>8.4512151512186398E-2</v>
      </c>
      <c r="J10" s="14">
        <v>4.73639025489732E-2</v>
      </c>
      <c r="K10" s="14">
        <v>3.60337355687309E-2</v>
      </c>
      <c r="L10" s="14">
        <v>2.8858441577227199E-2</v>
      </c>
      <c r="M10" s="14"/>
      <c r="N10" s="14">
        <v>8.4636040486507205E-2</v>
      </c>
      <c r="O10" s="14">
        <v>8.6244393791039695E-2</v>
      </c>
      <c r="P10" s="14">
        <v>5.7197079464915902E-2</v>
      </c>
      <c r="Q10" s="14">
        <v>6.2341574896335697E-2</v>
      </c>
      <c r="R10" s="14"/>
      <c r="S10" s="14">
        <v>0.14786713479952701</v>
      </c>
      <c r="T10" s="14">
        <v>6.7081722382635295E-2</v>
      </c>
      <c r="U10" s="14">
        <v>8.3354118134340502E-2</v>
      </c>
      <c r="V10" s="14">
        <v>3.0106558897648999E-2</v>
      </c>
      <c r="W10" s="14">
        <v>9.0177205145394401E-2</v>
      </c>
      <c r="X10" s="14">
        <v>6.4527766249204893E-2</v>
      </c>
      <c r="Y10" s="14">
        <v>4.5739983372189701E-2</v>
      </c>
      <c r="Z10" s="14">
        <v>8.0991206869063803E-2</v>
      </c>
      <c r="AA10" s="14">
        <v>5.6951129511899803E-2</v>
      </c>
      <c r="AB10" s="14">
        <v>6.0987885144546103E-2</v>
      </c>
      <c r="AC10" s="14">
        <v>5.8584016636194697E-2</v>
      </c>
      <c r="AD10" s="14">
        <v>2.0140468038774E-2</v>
      </c>
      <c r="AE10" s="14"/>
      <c r="AF10" s="14">
        <v>6.1666505950350899E-2</v>
      </c>
      <c r="AG10" s="14">
        <v>9.7141681231242005E-2</v>
      </c>
      <c r="AH10" s="14">
        <v>8.1354117009753105E-2</v>
      </c>
      <c r="AI10" s="14">
        <v>4.7645500596804002E-2</v>
      </c>
      <c r="AJ10" s="14"/>
      <c r="AK10" s="14">
        <v>8.4873758839565605E-2</v>
      </c>
      <c r="AL10" s="14">
        <v>8.2781171477217003E-2</v>
      </c>
      <c r="AM10" s="14">
        <v>7.4063136971150495E-2</v>
      </c>
      <c r="AN10" s="14">
        <v>9.3642656142494396E-2</v>
      </c>
      <c r="AO10" s="14"/>
      <c r="AP10" s="14">
        <v>7.9435863145240496E-2</v>
      </c>
      <c r="AQ10" s="14">
        <v>0.104162734567326</v>
      </c>
      <c r="AR10" s="14">
        <v>5.5845502060267699E-2</v>
      </c>
      <c r="AS10" s="14"/>
      <c r="AT10" s="14">
        <v>9.4827570393129404E-2</v>
      </c>
      <c r="AU10" s="14">
        <v>6.0033350759911397E-2</v>
      </c>
      <c r="AV10" s="14"/>
      <c r="AW10" s="14">
        <v>7.3825725972009704E-2</v>
      </c>
      <c r="AX10" s="14">
        <v>0.111119686485924</v>
      </c>
      <c r="AY10" s="14"/>
      <c r="AZ10" s="14">
        <v>5.3090577045866803E-2</v>
      </c>
      <c r="BA10" s="14">
        <v>9.01042295270022E-2</v>
      </c>
    </row>
    <row r="11" spans="2:53" ht="29" x14ac:dyDescent="0.35">
      <c r="B11" s="15" t="s">
        <v>268</v>
      </c>
      <c r="C11" s="14">
        <v>0.163378072348143</v>
      </c>
      <c r="D11" s="14">
        <v>0.157964802103467</v>
      </c>
      <c r="E11" s="14">
        <v>0.16931253119032399</v>
      </c>
      <c r="F11" s="14"/>
      <c r="G11" s="14">
        <v>0.22797399281443001</v>
      </c>
      <c r="H11" s="14">
        <v>0.17671749966768999</v>
      </c>
      <c r="I11" s="14">
        <v>0.17603992897189399</v>
      </c>
      <c r="J11" s="14">
        <v>0.119829831922458</v>
      </c>
      <c r="K11" s="14">
        <v>0.13273498776737599</v>
      </c>
      <c r="L11" s="14">
        <v>0.15542486835816599</v>
      </c>
      <c r="M11" s="14"/>
      <c r="N11" s="14">
        <v>0.14793005715768201</v>
      </c>
      <c r="O11" s="14">
        <v>0.15946012222765399</v>
      </c>
      <c r="P11" s="14">
        <v>0.178491224784113</v>
      </c>
      <c r="Q11" s="14">
        <v>0.166782091272526</v>
      </c>
      <c r="R11" s="14"/>
      <c r="S11" s="14">
        <v>0.16260703618036301</v>
      </c>
      <c r="T11" s="14">
        <v>0.118318504599476</v>
      </c>
      <c r="U11" s="14">
        <v>0.19643397253617301</v>
      </c>
      <c r="V11" s="14">
        <v>0.226644134521792</v>
      </c>
      <c r="W11" s="14">
        <v>0.222157146727438</v>
      </c>
      <c r="X11" s="14">
        <v>0.13684232807117599</v>
      </c>
      <c r="Y11" s="14">
        <v>0.14249731321220099</v>
      </c>
      <c r="Z11" s="14">
        <v>0.219402401067537</v>
      </c>
      <c r="AA11" s="14">
        <v>0.148780018904379</v>
      </c>
      <c r="AB11" s="14">
        <v>0.155735131697781</v>
      </c>
      <c r="AC11" s="14">
        <v>0.15316813416073299</v>
      </c>
      <c r="AD11" s="14">
        <v>0.100647850457421</v>
      </c>
      <c r="AE11" s="14"/>
      <c r="AF11" s="14">
        <v>0.14779441829176401</v>
      </c>
      <c r="AG11" s="14">
        <v>0.180319896880171</v>
      </c>
      <c r="AH11" s="14">
        <v>0.13623430231860401</v>
      </c>
      <c r="AI11" s="14">
        <v>0.159340474676745</v>
      </c>
      <c r="AJ11" s="14"/>
      <c r="AK11" s="14">
        <v>0.15631881914500001</v>
      </c>
      <c r="AL11" s="14">
        <v>0.17978079623771601</v>
      </c>
      <c r="AM11" s="14">
        <v>0.16750028778762499</v>
      </c>
      <c r="AN11" s="14">
        <v>0.14811198352457999</v>
      </c>
      <c r="AO11" s="14"/>
      <c r="AP11" s="14">
        <v>0.152228075198793</v>
      </c>
      <c r="AQ11" s="14">
        <v>0.198598214165849</v>
      </c>
      <c r="AR11" s="14">
        <v>0.15143851660993601</v>
      </c>
      <c r="AS11" s="14"/>
      <c r="AT11" s="14">
        <v>0.16772481028880401</v>
      </c>
      <c r="AU11" s="14">
        <v>0.16162781794022199</v>
      </c>
      <c r="AV11" s="14"/>
      <c r="AW11" s="14">
        <v>0.169831745796588</v>
      </c>
      <c r="AX11" s="14">
        <v>0.156593270852704</v>
      </c>
      <c r="AY11" s="14"/>
      <c r="AZ11" s="14">
        <v>0.151663338373422</v>
      </c>
      <c r="BA11" s="14">
        <v>0.17330389583039801</v>
      </c>
    </row>
    <row r="12" spans="2:53" ht="29" x14ac:dyDescent="0.35">
      <c r="B12" s="15" t="s">
        <v>269</v>
      </c>
      <c r="C12" s="14">
        <v>0.22486938678517901</v>
      </c>
      <c r="D12" s="14">
        <v>0.23424195617487301</v>
      </c>
      <c r="E12" s="14">
        <v>0.21659826799385301</v>
      </c>
      <c r="F12" s="14"/>
      <c r="G12" s="14">
        <v>0.226020229047837</v>
      </c>
      <c r="H12" s="14">
        <v>0.248076500134537</v>
      </c>
      <c r="I12" s="14">
        <v>0.199130686585612</v>
      </c>
      <c r="J12" s="14">
        <v>0.22785029096293399</v>
      </c>
      <c r="K12" s="14">
        <v>0.23021249565379701</v>
      </c>
      <c r="L12" s="14">
        <v>0.220068368612517</v>
      </c>
      <c r="M12" s="14"/>
      <c r="N12" s="14">
        <v>0.22124721373054099</v>
      </c>
      <c r="O12" s="14">
        <v>0.23433971744884799</v>
      </c>
      <c r="P12" s="14">
        <v>0.221790133288045</v>
      </c>
      <c r="Q12" s="14">
        <v>0.22023221745235</v>
      </c>
      <c r="R12" s="14"/>
      <c r="S12" s="14">
        <v>0.18229386346825699</v>
      </c>
      <c r="T12" s="14">
        <v>0.218674618382946</v>
      </c>
      <c r="U12" s="14">
        <v>0.25178537107654497</v>
      </c>
      <c r="V12" s="14">
        <v>0.224121108466867</v>
      </c>
      <c r="W12" s="14">
        <v>0.18975737618843</v>
      </c>
      <c r="X12" s="14">
        <v>0.25272318740284599</v>
      </c>
      <c r="Y12" s="14">
        <v>0.27808561700149698</v>
      </c>
      <c r="Z12" s="14">
        <v>0.17275728577101701</v>
      </c>
      <c r="AA12" s="14">
        <v>0.24587421672141299</v>
      </c>
      <c r="AB12" s="14">
        <v>0.19104483315734799</v>
      </c>
      <c r="AC12" s="14">
        <v>0.22874281884036499</v>
      </c>
      <c r="AD12" s="14">
        <v>0.32525602210777799</v>
      </c>
      <c r="AE12" s="14"/>
      <c r="AF12" s="14">
        <v>0.227341451289057</v>
      </c>
      <c r="AG12" s="14">
        <v>0.22012253172565699</v>
      </c>
      <c r="AH12" s="14">
        <v>0.27237082104506899</v>
      </c>
      <c r="AI12" s="14">
        <v>0.22313142287579499</v>
      </c>
      <c r="AJ12" s="14"/>
      <c r="AK12" s="14">
        <v>0.221646576309531</v>
      </c>
      <c r="AL12" s="14">
        <v>0.23193104774637899</v>
      </c>
      <c r="AM12" s="14">
        <v>0.206827174527899</v>
      </c>
      <c r="AN12" s="14">
        <v>0.22967102365849801</v>
      </c>
      <c r="AO12" s="14"/>
      <c r="AP12" s="14">
        <v>0.231361423603442</v>
      </c>
      <c r="AQ12" s="14">
        <v>0.19792791308448299</v>
      </c>
      <c r="AR12" s="14">
        <v>0.231753824673466</v>
      </c>
      <c r="AS12" s="14"/>
      <c r="AT12" s="14">
        <v>0.23635964534461201</v>
      </c>
      <c r="AU12" s="14">
        <v>0.21962803559285299</v>
      </c>
      <c r="AV12" s="14"/>
      <c r="AW12" s="14">
        <v>0.23816745421556401</v>
      </c>
      <c r="AX12" s="14">
        <v>0.192379201987424</v>
      </c>
      <c r="AY12" s="14"/>
      <c r="AZ12" s="14">
        <v>0.22962377220128299</v>
      </c>
      <c r="BA12" s="14">
        <v>0.22084102468078301</v>
      </c>
    </row>
    <row r="13" spans="2:53" ht="29" x14ac:dyDescent="0.35">
      <c r="B13" s="15" t="s">
        <v>270</v>
      </c>
      <c r="C13" s="14">
        <v>0.27996905585753001</v>
      </c>
      <c r="D13" s="14">
        <v>0.26878571457467898</v>
      </c>
      <c r="E13" s="14">
        <v>0.29102587074380698</v>
      </c>
      <c r="F13" s="14"/>
      <c r="G13" s="14">
        <v>0.17642241770046799</v>
      </c>
      <c r="H13" s="14">
        <v>0.26226615542580001</v>
      </c>
      <c r="I13" s="14">
        <v>0.33727180750158903</v>
      </c>
      <c r="J13" s="14">
        <v>0.35383618518304799</v>
      </c>
      <c r="K13" s="14">
        <v>0.31087435968278498</v>
      </c>
      <c r="L13" s="14">
        <v>0.23563852618429601</v>
      </c>
      <c r="M13" s="14"/>
      <c r="N13" s="14">
        <v>0.30933161037602502</v>
      </c>
      <c r="O13" s="14">
        <v>0.27914906938710898</v>
      </c>
      <c r="P13" s="14">
        <v>0.249793935216372</v>
      </c>
      <c r="Q13" s="14">
        <v>0.27884376887894902</v>
      </c>
      <c r="R13" s="14"/>
      <c r="S13" s="14">
        <v>0.30521048238392801</v>
      </c>
      <c r="T13" s="14">
        <v>0.317200819367632</v>
      </c>
      <c r="U13" s="14">
        <v>0.23179258028796201</v>
      </c>
      <c r="V13" s="14">
        <v>0.23859787632391</v>
      </c>
      <c r="W13" s="14">
        <v>0.28582621697185701</v>
      </c>
      <c r="X13" s="14">
        <v>0.25531991929536002</v>
      </c>
      <c r="Y13" s="14">
        <v>0.28425832984837002</v>
      </c>
      <c r="Z13" s="14">
        <v>0.25635350654204297</v>
      </c>
      <c r="AA13" s="14">
        <v>0.31567072955708297</v>
      </c>
      <c r="AB13" s="14">
        <v>0.26528365613055599</v>
      </c>
      <c r="AC13" s="14">
        <v>0.27087921643591001</v>
      </c>
      <c r="AD13" s="14">
        <v>0.26222015269604698</v>
      </c>
      <c r="AE13" s="14"/>
      <c r="AF13" s="14">
        <v>0.33019725538086803</v>
      </c>
      <c r="AG13" s="14">
        <v>0.28231864358660702</v>
      </c>
      <c r="AH13" s="14">
        <v>0.197953562082895</v>
      </c>
      <c r="AI13" s="14">
        <v>0.307388087249655</v>
      </c>
      <c r="AJ13" s="14"/>
      <c r="AK13" s="14">
        <v>0.30601762230825003</v>
      </c>
      <c r="AL13" s="14">
        <v>0.272059327210738</v>
      </c>
      <c r="AM13" s="14">
        <v>0.30672255704351398</v>
      </c>
      <c r="AN13" s="14">
        <v>0.25708021186893998</v>
      </c>
      <c r="AO13" s="14"/>
      <c r="AP13" s="14">
        <v>0.316250178450598</v>
      </c>
      <c r="AQ13" s="14">
        <v>0.27462082165736301</v>
      </c>
      <c r="AR13" s="14">
        <v>0.32594340123420001</v>
      </c>
      <c r="AS13" s="14"/>
      <c r="AT13" s="14">
        <v>0.29396328997951099</v>
      </c>
      <c r="AU13" s="14">
        <v>0.27733351733928802</v>
      </c>
      <c r="AV13" s="14"/>
      <c r="AW13" s="14">
        <v>0.31965377007659801</v>
      </c>
      <c r="AX13" s="14">
        <v>0.17767740421376901</v>
      </c>
      <c r="AY13" s="14"/>
      <c r="AZ13" s="14">
        <v>0.312609141672965</v>
      </c>
      <c r="BA13" s="14">
        <v>0.252313307895283</v>
      </c>
    </row>
    <row r="14" spans="2:53" x14ac:dyDescent="0.35">
      <c r="B14" s="15" t="s">
        <v>109</v>
      </c>
      <c r="C14" s="23">
        <v>0.21426235462871901</v>
      </c>
      <c r="D14" s="23">
        <v>0.19553284047550101</v>
      </c>
      <c r="E14" s="23">
        <v>0.23143661706980601</v>
      </c>
      <c r="F14" s="23"/>
      <c r="G14" s="23">
        <v>0.12355161262658799</v>
      </c>
      <c r="H14" s="23">
        <v>0.12700927574390899</v>
      </c>
      <c r="I14" s="23">
        <v>0.164220113694697</v>
      </c>
      <c r="J14" s="23">
        <v>0.22938811856170299</v>
      </c>
      <c r="K14" s="23">
        <v>0.26111513174976703</v>
      </c>
      <c r="L14" s="23">
        <v>0.34237646050815401</v>
      </c>
      <c r="M14" s="23"/>
      <c r="N14" s="23">
        <v>0.18796703020251099</v>
      </c>
      <c r="O14" s="23">
        <v>0.20289747418241</v>
      </c>
      <c r="P14" s="23">
        <v>0.24208021381603001</v>
      </c>
      <c r="Q14" s="23">
        <v>0.23021622220469001</v>
      </c>
      <c r="R14" s="23"/>
      <c r="S14" s="23">
        <v>0.137256496884607</v>
      </c>
      <c r="T14" s="23">
        <v>0.22287181103585199</v>
      </c>
      <c r="U14" s="23">
        <v>0.21237059659610999</v>
      </c>
      <c r="V14" s="23">
        <v>0.22891451556141101</v>
      </c>
      <c r="W14" s="23">
        <v>0.17597339644655</v>
      </c>
      <c r="X14" s="23">
        <v>0.2214057170249</v>
      </c>
      <c r="Y14" s="23">
        <v>0.22542651203723801</v>
      </c>
      <c r="Z14" s="23">
        <v>0.209546916473455</v>
      </c>
      <c r="AA14" s="23">
        <v>0.19821432361552199</v>
      </c>
      <c r="AB14" s="23">
        <v>0.28880462764360199</v>
      </c>
      <c r="AC14" s="23">
        <v>0.27935969795570798</v>
      </c>
      <c r="AD14" s="23">
        <v>0.26891684554275902</v>
      </c>
      <c r="AE14" s="23"/>
      <c r="AF14" s="23">
        <v>0.20418256566510301</v>
      </c>
      <c r="AG14" s="23">
        <v>0.15872485323341801</v>
      </c>
      <c r="AH14" s="23">
        <v>0.271441841007036</v>
      </c>
      <c r="AI14" s="23">
        <v>0.21662100598577</v>
      </c>
      <c r="AJ14" s="23"/>
      <c r="AK14" s="23">
        <v>0.19574189233238901</v>
      </c>
      <c r="AL14" s="23">
        <v>0.17166699523278101</v>
      </c>
      <c r="AM14" s="23">
        <v>0.211832667102415</v>
      </c>
      <c r="AN14" s="23">
        <v>0.23167306446465999</v>
      </c>
      <c r="AO14" s="23"/>
      <c r="AP14" s="23">
        <v>0.17009063386949999</v>
      </c>
      <c r="AQ14" s="23">
        <v>0.159858092895141</v>
      </c>
      <c r="AR14" s="23">
        <v>0.201903083896501</v>
      </c>
      <c r="AS14" s="23"/>
      <c r="AT14" s="23">
        <v>0.15686895682728899</v>
      </c>
      <c r="AU14" s="23">
        <v>0.239005859505101</v>
      </c>
      <c r="AV14" s="23"/>
      <c r="AW14" s="23">
        <v>0.15469783728245101</v>
      </c>
      <c r="AX14" s="23">
        <v>0.28561213293540899</v>
      </c>
      <c r="AY14" s="23"/>
      <c r="AZ14" s="23">
        <v>0.21647676206085201</v>
      </c>
      <c r="BA14" s="23">
        <v>0.212386100559563</v>
      </c>
    </row>
    <row r="15" spans="2:53" x14ac:dyDescent="0.35">
      <c r="B15" s="16"/>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J16"/>
  <sheetViews>
    <sheetView showGridLines="0" workbookViewId="0">
      <pane xSplit="2" topLeftCell="D1" activePane="topRight" state="frozen"/>
      <selection pane="topRight" activeCell="B16" sqref="B16"/>
    </sheetView>
  </sheetViews>
  <sheetFormatPr defaultColWidth="10.90625" defaultRowHeight="14.5" x14ac:dyDescent="0.35"/>
  <cols>
    <col min="2" max="2" width="25.7265625" customWidth="1"/>
    <col min="3" max="10" width="20.7265625" customWidth="1"/>
  </cols>
  <sheetData>
    <row r="2" spans="2:10" ht="40" customHeight="1" x14ac:dyDescent="0.35">
      <c r="D2" s="29" t="s">
        <v>285</v>
      </c>
      <c r="E2" s="26"/>
      <c r="F2" s="26"/>
      <c r="G2" s="26"/>
      <c r="H2" s="26"/>
      <c r="I2" s="26"/>
      <c r="J2" s="26"/>
    </row>
    <row r="6" spans="2:10" ht="50" customHeight="1" x14ac:dyDescent="0.35">
      <c r="B6" s="17" t="s">
        <v>15</v>
      </c>
      <c r="C6" s="17" t="s">
        <v>276</v>
      </c>
      <c r="D6" s="17" t="s">
        <v>277</v>
      </c>
      <c r="E6" s="17" t="s">
        <v>278</v>
      </c>
      <c r="F6" s="17" t="s">
        <v>279</v>
      </c>
      <c r="G6" s="17" t="s">
        <v>280</v>
      </c>
      <c r="H6" s="17" t="s">
        <v>281</v>
      </c>
      <c r="I6" s="17" t="s">
        <v>282</v>
      </c>
    </row>
    <row r="7" spans="2:10" x14ac:dyDescent="0.35">
      <c r="B7" s="15" t="s">
        <v>283</v>
      </c>
      <c r="C7" s="14">
        <v>0.53951197036198995</v>
      </c>
      <c r="D7" s="14">
        <v>0.65434875947898696</v>
      </c>
      <c r="E7" s="14">
        <v>0.51299790587773897</v>
      </c>
      <c r="F7" s="14">
        <v>0.46722193537172502</v>
      </c>
      <c r="G7" s="14">
        <v>0.51366315132474505</v>
      </c>
      <c r="H7" s="14">
        <v>8.3198449024730503E-2</v>
      </c>
      <c r="I7" s="14">
        <v>0.10667211518086001</v>
      </c>
    </row>
    <row r="8" spans="2:10" x14ac:dyDescent="0.35">
      <c r="B8" s="15" t="s">
        <v>284</v>
      </c>
      <c r="C8" s="14">
        <v>0.101588277223272</v>
      </c>
      <c r="D8" s="14">
        <v>7.6352706346143107E-2</v>
      </c>
      <c r="E8" s="14">
        <v>0.10713997091090401</v>
      </c>
      <c r="F8" s="14">
        <v>0.122768481874535</v>
      </c>
      <c r="G8" s="14">
        <v>0.107760260522689</v>
      </c>
      <c r="H8" s="14">
        <v>0.63226908227769596</v>
      </c>
      <c r="I8" s="14">
        <v>0.55363394223119</v>
      </c>
    </row>
    <row r="9" spans="2:10" x14ac:dyDescent="0.35">
      <c r="B9" s="15" t="s">
        <v>71</v>
      </c>
      <c r="C9" s="14">
        <v>0.35889975241473798</v>
      </c>
      <c r="D9" s="14">
        <v>0.26929853417486999</v>
      </c>
      <c r="E9" s="14">
        <v>0.37986212321135698</v>
      </c>
      <c r="F9" s="14">
        <v>0.41000958275374</v>
      </c>
      <c r="G9" s="14">
        <v>0.37857658815256601</v>
      </c>
      <c r="H9" s="14">
        <v>0.28453246869757298</v>
      </c>
      <c r="I9" s="14">
        <v>0.33969394258794999</v>
      </c>
    </row>
    <row r="10" spans="2:10" x14ac:dyDescent="0.35">
      <c r="B10" s="16"/>
      <c r="C10" s="16"/>
      <c r="D10" s="16"/>
      <c r="E10" s="16"/>
      <c r="F10" s="16"/>
      <c r="G10" s="16"/>
      <c r="H10" s="16"/>
      <c r="I10" s="16"/>
    </row>
    <row r="11" spans="2:10" x14ac:dyDescent="0.35">
      <c r="B11" t="s">
        <v>76</v>
      </c>
    </row>
    <row r="12" spans="2:10" x14ac:dyDescent="0.35">
      <c r="B12" t="s">
        <v>77</v>
      </c>
    </row>
    <row r="16" spans="2:10" x14ac:dyDescent="0.35">
      <c r="B16"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BA16"/>
  <sheetViews>
    <sheetView showGridLines="0" workbookViewId="0">
      <pane xSplit="2" topLeftCell="C1" activePane="topRight" state="frozen"/>
      <selection pane="topRight" activeCell="AH10" sqref="AH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286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283</v>
      </c>
      <c r="C9" s="14">
        <v>0.53951197036198995</v>
      </c>
      <c r="D9" s="14">
        <v>0.55825591658991702</v>
      </c>
      <c r="E9" s="14">
        <v>0.52035394474352703</v>
      </c>
      <c r="F9" s="14"/>
      <c r="G9" s="14">
        <v>0.474639389029126</v>
      </c>
      <c r="H9" s="14">
        <v>0.51317865670504603</v>
      </c>
      <c r="I9" s="14">
        <v>0.52861768438551404</v>
      </c>
      <c r="J9" s="14">
        <v>0.58144272363012195</v>
      </c>
      <c r="K9" s="14">
        <v>0.59659960918497401</v>
      </c>
      <c r="L9" s="14">
        <v>0.54027583203861695</v>
      </c>
      <c r="M9" s="14"/>
      <c r="N9" s="14">
        <v>0.63231407563058295</v>
      </c>
      <c r="O9" s="14">
        <v>0.54426385148849699</v>
      </c>
      <c r="P9" s="14">
        <v>0.50205586971369098</v>
      </c>
      <c r="Q9" s="14">
        <v>0.46606986249199001</v>
      </c>
      <c r="R9" s="14"/>
      <c r="S9" s="14">
        <v>0.50025556913357105</v>
      </c>
      <c r="T9" s="14">
        <v>0.55671337366295504</v>
      </c>
      <c r="U9" s="14">
        <v>0.53323030482874501</v>
      </c>
      <c r="V9" s="14">
        <v>0.52969966657100598</v>
      </c>
      <c r="W9" s="14">
        <v>0.66142467999599797</v>
      </c>
      <c r="X9" s="14">
        <v>0.55450792446978303</v>
      </c>
      <c r="Y9" s="14">
        <v>0.50881190699506695</v>
      </c>
      <c r="Z9" s="14">
        <v>0.51690380600419294</v>
      </c>
      <c r="AA9" s="14">
        <v>0.58237497001696603</v>
      </c>
      <c r="AB9" s="14">
        <v>0.46299252340371799</v>
      </c>
      <c r="AC9" s="14">
        <v>0.51351873824420302</v>
      </c>
      <c r="AD9" s="14">
        <v>0.59315550370305303</v>
      </c>
      <c r="AE9" s="14"/>
      <c r="AF9" s="14">
        <v>0.59023626109184302</v>
      </c>
      <c r="AG9" s="14">
        <v>0.54992314706694001</v>
      </c>
      <c r="AH9" s="14">
        <v>0.541926454907388</v>
      </c>
      <c r="AI9" s="14">
        <v>0.48442340811552598</v>
      </c>
      <c r="AJ9" s="14"/>
      <c r="AK9" s="14">
        <v>0.603070899749373</v>
      </c>
      <c r="AL9" s="14">
        <v>0.54550946705682402</v>
      </c>
      <c r="AM9" s="14">
        <v>0.50837611145589101</v>
      </c>
      <c r="AN9" s="14">
        <v>0.55845187621214798</v>
      </c>
      <c r="AO9" s="14"/>
      <c r="AP9" s="14">
        <v>0.60401722122486101</v>
      </c>
      <c r="AQ9" s="14">
        <v>0.54961510226559795</v>
      </c>
      <c r="AR9" s="14">
        <v>0.53278382399213198</v>
      </c>
      <c r="AS9" s="14"/>
      <c r="AT9" s="31">
        <v>0.64737395334025305</v>
      </c>
      <c r="AU9" s="14">
        <v>0.48893626655684902</v>
      </c>
      <c r="AV9" s="14"/>
      <c r="AW9" s="31">
        <v>0.60128197844949804</v>
      </c>
      <c r="AX9" s="14">
        <v>0.43420914068195898</v>
      </c>
      <c r="AY9" s="14"/>
      <c r="AZ9" s="14">
        <v>0.55234975914683104</v>
      </c>
      <c r="BA9" s="14">
        <v>0.52863458930871399</v>
      </c>
    </row>
    <row r="10" spans="2:53" x14ac:dyDescent="0.35">
      <c r="B10" s="15" t="s">
        <v>284</v>
      </c>
      <c r="C10" s="14">
        <v>0.101588277223272</v>
      </c>
      <c r="D10" s="14">
        <v>0.10341895994268401</v>
      </c>
      <c r="E10" s="14">
        <v>0.100200316107281</v>
      </c>
      <c r="F10" s="14"/>
      <c r="G10" s="14">
        <v>0.16830401620932001</v>
      </c>
      <c r="H10" s="14">
        <v>0.146128782854969</v>
      </c>
      <c r="I10" s="14">
        <v>0.106842987393189</v>
      </c>
      <c r="J10" s="14">
        <v>6.6368197554966202E-2</v>
      </c>
      <c r="K10" s="14">
        <v>6.6376563692533502E-2</v>
      </c>
      <c r="L10" s="14">
        <v>6.9114549603135997E-2</v>
      </c>
      <c r="M10" s="14"/>
      <c r="N10" s="14">
        <v>8.1933547360700396E-2</v>
      </c>
      <c r="O10" s="14">
        <v>7.0106491694929898E-2</v>
      </c>
      <c r="P10" s="14">
        <v>0.120016973343512</v>
      </c>
      <c r="Q10" s="14">
        <v>0.13750616198152199</v>
      </c>
      <c r="R10" s="14"/>
      <c r="S10" s="14">
        <v>0.111801343838488</v>
      </c>
      <c r="T10" s="14">
        <v>0.10833720670833601</v>
      </c>
      <c r="U10" s="14">
        <v>6.3419776044901802E-2</v>
      </c>
      <c r="V10" s="14">
        <v>7.1133704017512706E-2</v>
      </c>
      <c r="W10" s="14">
        <v>0.118290824159615</v>
      </c>
      <c r="X10" s="14">
        <v>0.121326945577563</v>
      </c>
      <c r="Y10" s="14">
        <v>0.10914717935073601</v>
      </c>
      <c r="Z10" s="14">
        <v>0.17820450079592101</v>
      </c>
      <c r="AA10" s="14">
        <v>8.0709127737345607E-2</v>
      </c>
      <c r="AB10" s="14">
        <v>0.11720874221562699</v>
      </c>
      <c r="AC10" s="14">
        <v>6.8150715506135204E-2</v>
      </c>
      <c r="AD10" s="14">
        <v>8.3395392258865997E-2</v>
      </c>
      <c r="AE10" s="14"/>
      <c r="AF10" s="14">
        <v>9.4529193353238394E-2</v>
      </c>
      <c r="AG10" s="14">
        <v>0.12935632814642101</v>
      </c>
      <c r="AH10" s="14">
        <v>7.2825917256056305E-2</v>
      </c>
      <c r="AI10" s="14">
        <v>7.4134280167908601E-2</v>
      </c>
      <c r="AJ10" s="14"/>
      <c r="AK10" s="14">
        <v>0.12107395490728</v>
      </c>
      <c r="AL10" s="14">
        <v>0.118431249208182</v>
      </c>
      <c r="AM10" s="14">
        <v>0.11439797747224099</v>
      </c>
      <c r="AN10" s="14">
        <v>6.6316691648721393E-2</v>
      </c>
      <c r="AO10" s="14"/>
      <c r="AP10" s="14">
        <v>0.115491894518885</v>
      </c>
      <c r="AQ10" s="14">
        <v>0.120254659406727</v>
      </c>
      <c r="AR10" s="14">
        <v>9.3371837087463494E-2</v>
      </c>
      <c r="AS10" s="14"/>
      <c r="AT10" s="14">
        <v>9.9427817509938898E-2</v>
      </c>
      <c r="AU10" s="14">
        <v>0.10045853529403601</v>
      </c>
      <c r="AV10" s="14"/>
      <c r="AW10" s="14">
        <v>9.4560353904788494E-2</v>
      </c>
      <c r="AX10" s="14">
        <v>0.135330724869868</v>
      </c>
      <c r="AY10" s="14"/>
      <c r="AZ10" s="14">
        <v>8.8929197930500997E-2</v>
      </c>
      <c r="BA10" s="14">
        <v>0.11231423880114901</v>
      </c>
    </row>
    <row r="11" spans="2:53" x14ac:dyDescent="0.35">
      <c r="B11" s="15" t="s">
        <v>71</v>
      </c>
      <c r="C11" s="23">
        <v>0.35889975241473798</v>
      </c>
      <c r="D11" s="23">
        <v>0.33832512346739901</v>
      </c>
      <c r="E11" s="23">
        <v>0.379445739149192</v>
      </c>
      <c r="F11" s="23"/>
      <c r="G11" s="23">
        <v>0.35705659476155399</v>
      </c>
      <c r="H11" s="23">
        <v>0.34069256043998503</v>
      </c>
      <c r="I11" s="23">
        <v>0.36453932822129698</v>
      </c>
      <c r="J11" s="23">
        <v>0.35218907881491202</v>
      </c>
      <c r="K11" s="23">
        <v>0.33702382712249201</v>
      </c>
      <c r="L11" s="23">
        <v>0.39060961835824698</v>
      </c>
      <c r="M11" s="23"/>
      <c r="N11" s="23">
        <v>0.28575237700871697</v>
      </c>
      <c r="O11" s="23">
        <v>0.38562965681657302</v>
      </c>
      <c r="P11" s="23">
        <v>0.37792715694279699</v>
      </c>
      <c r="Q11" s="23">
        <v>0.396423975526488</v>
      </c>
      <c r="R11" s="23"/>
      <c r="S11" s="23">
        <v>0.387943087027941</v>
      </c>
      <c r="T11" s="23">
        <v>0.334949419628709</v>
      </c>
      <c r="U11" s="23">
        <v>0.40334991912635298</v>
      </c>
      <c r="V11" s="23">
        <v>0.39916662941148201</v>
      </c>
      <c r="W11" s="23">
        <v>0.220284495844388</v>
      </c>
      <c r="X11" s="23">
        <v>0.32416512995265401</v>
      </c>
      <c r="Y11" s="23">
        <v>0.38204091365419801</v>
      </c>
      <c r="Z11" s="23">
        <v>0.30489169319988602</v>
      </c>
      <c r="AA11" s="23">
        <v>0.33691590224568901</v>
      </c>
      <c r="AB11" s="23">
        <v>0.41979873438065501</v>
      </c>
      <c r="AC11" s="23">
        <v>0.41833054624966198</v>
      </c>
      <c r="AD11" s="23">
        <v>0.32344910403808103</v>
      </c>
      <c r="AE11" s="23"/>
      <c r="AF11" s="23">
        <v>0.31523454555491898</v>
      </c>
      <c r="AG11" s="23">
        <v>0.32072052478663898</v>
      </c>
      <c r="AH11" s="23">
        <v>0.38524762783655497</v>
      </c>
      <c r="AI11" s="23">
        <v>0.44144231171656501</v>
      </c>
      <c r="AJ11" s="23"/>
      <c r="AK11" s="23">
        <v>0.27585514534334599</v>
      </c>
      <c r="AL11" s="23">
        <v>0.336059283734994</v>
      </c>
      <c r="AM11" s="23">
        <v>0.37722591107186798</v>
      </c>
      <c r="AN11" s="23">
        <v>0.37523143213913102</v>
      </c>
      <c r="AO11" s="23"/>
      <c r="AP11" s="23">
        <v>0.28049088425625401</v>
      </c>
      <c r="AQ11" s="23">
        <v>0.33013023832767502</v>
      </c>
      <c r="AR11" s="23">
        <v>0.37384433892040397</v>
      </c>
      <c r="AS11" s="23"/>
      <c r="AT11" s="23">
        <v>0.253198229149808</v>
      </c>
      <c r="AU11" s="23">
        <v>0.410605198149116</v>
      </c>
      <c r="AV11" s="23"/>
      <c r="AW11" s="23">
        <v>0.304157667645714</v>
      </c>
      <c r="AX11" s="23">
        <v>0.43046013444817299</v>
      </c>
      <c r="AY11" s="23"/>
      <c r="AZ11" s="23">
        <v>0.35872104292266799</v>
      </c>
      <c r="BA11" s="23">
        <v>0.35905117189013702</v>
      </c>
    </row>
    <row r="12" spans="2:53" x14ac:dyDescent="0.35">
      <c r="B12" s="16"/>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BA16"/>
  <sheetViews>
    <sheetView showGridLines="0" workbookViewId="0">
      <pane xSplit="2" topLeftCell="C1" activePane="topRight" state="frozen"/>
      <selection pane="topRight" activeCell="AI1" sqref="AI1:AI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287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283</v>
      </c>
      <c r="C9" s="14">
        <v>0.65434875947898696</v>
      </c>
      <c r="D9" s="14">
        <v>0.67179323940028501</v>
      </c>
      <c r="E9" s="14">
        <v>0.63691374187363703</v>
      </c>
      <c r="F9" s="14"/>
      <c r="G9" s="14">
        <v>0.54183523832006097</v>
      </c>
      <c r="H9" s="14">
        <v>0.60262577255835403</v>
      </c>
      <c r="I9" s="14">
        <v>0.62399076697669098</v>
      </c>
      <c r="J9" s="14">
        <v>0.65984533893932995</v>
      </c>
      <c r="K9" s="14">
        <v>0.73888653942320404</v>
      </c>
      <c r="L9" s="14">
        <v>0.73434496220132806</v>
      </c>
      <c r="M9" s="14"/>
      <c r="N9" s="14">
        <v>0.72712106384854402</v>
      </c>
      <c r="O9" s="14">
        <v>0.65335490758349701</v>
      </c>
      <c r="P9" s="14">
        <v>0.64553592977389496</v>
      </c>
      <c r="Q9" s="14">
        <v>0.581663043886953</v>
      </c>
      <c r="R9" s="14"/>
      <c r="S9" s="14">
        <v>0.66358058925227004</v>
      </c>
      <c r="T9" s="14">
        <v>0.66685882012925002</v>
      </c>
      <c r="U9" s="14">
        <v>0.68728125946792196</v>
      </c>
      <c r="V9" s="14">
        <v>0.65719103494454101</v>
      </c>
      <c r="W9" s="14">
        <v>0.690201659149837</v>
      </c>
      <c r="X9" s="14">
        <v>0.62304468248260403</v>
      </c>
      <c r="Y9" s="14">
        <v>0.58650747585104401</v>
      </c>
      <c r="Z9" s="14">
        <v>0.64330703056593097</v>
      </c>
      <c r="AA9" s="14">
        <v>0.69141425547340296</v>
      </c>
      <c r="AB9" s="14">
        <v>0.55787419480321698</v>
      </c>
      <c r="AC9" s="14">
        <v>0.75170479058769402</v>
      </c>
      <c r="AD9" s="14">
        <v>0.65721586296580403</v>
      </c>
      <c r="AE9" s="14"/>
      <c r="AF9" s="14">
        <v>0.73322310737164298</v>
      </c>
      <c r="AG9" s="14">
        <v>0.67489656815611998</v>
      </c>
      <c r="AH9" s="14">
        <v>0.64300457496319896</v>
      </c>
      <c r="AI9" s="14">
        <v>0.54248989461547403</v>
      </c>
      <c r="AJ9" s="14"/>
      <c r="AK9" s="14">
        <v>0.74935382571375497</v>
      </c>
      <c r="AL9" s="14">
        <v>0.67639132532839996</v>
      </c>
      <c r="AM9" s="14">
        <v>0.65312095028017003</v>
      </c>
      <c r="AN9" s="14">
        <v>0.66604665938255903</v>
      </c>
      <c r="AO9" s="14"/>
      <c r="AP9" s="14">
        <v>0.72690746884624002</v>
      </c>
      <c r="AQ9" s="14">
        <v>0.686499845487479</v>
      </c>
      <c r="AR9" s="14">
        <v>0.65467950378361395</v>
      </c>
      <c r="AS9" s="14"/>
      <c r="AT9" s="36">
        <v>0.75131623662152103</v>
      </c>
      <c r="AU9" s="36">
        <v>0.61195996412451004</v>
      </c>
      <c r="AV9" s="36"/>
      <c r="AW9" s="36">
        <v>0.70971344993528696</v>
      </c>
      <c r="AX9" s="14">
        <v>0.51911452076646403</v>
      </c>
      <c r="AY9" s="14"/>
      <c r="AZ9" s="14">
        <v>0.69283185797094604</v>
      </c>
      <c r="BA9" s="14">
        <v>0.62174226209665895</v>
      </c>
    </row>
    <row r="10" spans="2:53" x14ac:dyDescent="0.35">
      <c r="B10" s="15" t="s">
        <v>284</v>
      </c>
      <c r="C10" s="14">
        <v>7.6352706346143107E-2</v>
      </c>
      <c r="D10" s="14">
        <v>8.5597875927625106E-2</v>
      </c>
      <c r="E10" s="14">
        <v>6.7619948413260994E-2</v>
      </c>
      <c r="F10" s="14"/>
      <c r="G10" s="14">
        <v>0.17034293225466099</v>
      </c>
      <c r="H10" s="14">
        <v>0.11130714244944701</v>
      </c>
      <c r="I10" s="14">
        <v>8.3206299045975499E-2</v>
      </c>
      <c r="J10" s="14">
        <v>5.2775366983805701E-2</v>
      </c>
      <c r="K10" s="14">
        <v>3.03198891335212E-2</v>
      </c>
      <c r="L10" s="14">
        <v>3.0137951811766199E-2</v>
      </c>
      <c r="M10" s="14"/>
      <c r="N10" s="14">
        <v>6.3307996872981206E-2</v>
      </c>
      <c r="O10" s="14">
        <v>6.5394206330934596E-2</v>
      </c>
      <c r="P10" s="14">
        <v>7.7233107619573693E-2</v>
      </c>
      <c r="Q10" s="14">
        <v>0.102485434605563</v>
      </c>
      <c r="R10" s="14"/>
      <c r="S10" s="14">
        <v>8.8646432405660794E-2</v>
      </c>
      <c r="T10" s="14">
        <v>5.0296139401739097E-2</v>
      </c>
      <c r="U10" s="14">
        <v>4.8195907594445302E-2</v>
      </c>
      <c r="V10" s="14">
        <v>9.0806834705827399E-2</v>
      </c>
      <c r="W10" s="14">
        <v>9.5236974718948098E-2</v>
      </c>
      <c r="X10" s="14">
        <v>9.2086214685101503E-2</v>
      </c>
      <c r="Y10" s="14">
        <v>0.103725473115201</v>
      </c>
      <c r="Z10" s="14">
        <v>0.16704913930125101</v>
      </c>
      <c r="AA10" s="14">
        <v>4.8490330318570599E-2</v>
      </c>
      <c r="AB10" s="14">
        <v>7.5903286751808699E-2</v>
      </c>
      <c r="AC10" s="14">
        <v>4.0467881549460703E-2</v>
      </c>
      <c r="AD10" s="14">
        <v>4.2049616557732601E-2</v>
      </c>
      <c r="AE10" s="14"/>
      <c r="AF10" s="14">
        <v>4.1480119969872699E-2</v>
      </c>
      <c r="AG10" s="14">
        <v>8.7342545045411404E-2</v>
      </c>
      <c r="AH10" s="14">
        <v>0.11351323654855799</v>
      </c>
      <c r="AI10" s="14">
        <v>9.9050465338656093E-2</v>
      </c>
      <c r="AJ10" s="14"/>
      <c r="AK10" s="14">
        <v>5.2512073216800598E-2</v>
      </c>
      <c r="AL10" s="14">
        <v>8.6449427096846998E-2</v>
      </c>
      <c r="AM10" s="14">
        <v>7.0962963941538101E-2</v>
      </c>
      <c r="AN10" s="14">
        <v>8.3627826499319005E-2</v>
      </c>
      <c r="AO10" s="14"/>
      <c r="AP10" s="14">
        <v>6.76853444777539E-2</v>
      </c>
      <c r="AQ10" s="14">
        <v>9.2282047454220695E-2</v>
      </c>
      <c r="AR10" s="14">
        <v>8.2276053079934006E-2</v>
      </c>
      <c r="AS10" s="14"/>
      <c r="AT10" s="14">
        <v>8.6828576639457603E-2</v>
      </c>
      <c r="AU10" s="14">
        <v>7.05315606153845E-2</v>
      </c>
      <c r="AV10" s="14"/>
      <c r="AW10" s="14">
        <v>7.5417285036959297E-2</v>
      </c>
      <c r="AX10" s="14">
        <v>0.114204856002654</v>
      </c>
      <c r="AY10" s="14"/>
      <c r="AZ10" s="14">
        <v>5.0017795397954597E-2</v>
      </c>
      <c r="BA10" s="14">
        <v>9.8666117649948398E-2</v>
      </c>
    </row>
    <row r="11" spans="2:53" x14ac:dyDescent="0.35">
      <c r="B11" s="15" t="s">
        <v>71</v>
      </c>
      <c r="C11" s="23">
        <v>0.26929853417486999</v>
      </c>
      <c r="D11" s="23">
        <v>0.24260888467208899</v>
      </c>
      <c r="E11" s="23">
        <v>0.295466309713102</v>
      </c>
      <c r="F11" s="23"/>
      <c r="G11" s="23">
        <v>0.28782182942527901</v>
      </c>
      <c r="H11" s="23">
        <v>0.28606708499219902</v>
      </c>
      <c r="I11" s="23">
        <v>0.29280293397733398</v>
      </c>
      <c r="J11" s="23">
        <v>0.28737929407686402</v>
      </c>
      <c r="K11" s="23">
        <v>0.230793571443275</v>
      </c>
      <c r="L11" s="23">
        <v>0.23551708598690599</v>
      </c>
      <c r="M11" s="23"/>
      <c r="N11" s="23">
        <v>0.209570939278475</v>
      </c>
      <c r="O11" s="23">
        <v>0.28125088608556797</v>
      </c>
      <c r="P11" s="23">
        <v>0.27723096260653102</v>
      </c>
      <c r="Q11" s="23">
        <v>0.31585152150748402</v>
      </c>
      <c r="R11" s="23"/>
      <c r="S11" s="23">
        <v>0.24777297834206899</v>
      </c>
      <c r="T11" s="23">
        <v>0.28284504046900999</v>
      </c>
      <c r="U11" s="23">
        <v>0.26452283293763301</v>
      </c>
      <c r="V11" s="23">
        <v>0.25200213034963198</v>
      </c>
      <c r="W11" s="23">
        <v>0.21456136613121499</v>
      </c>
      <c r="X11" s="23">
        <v>0.284869102832294</v>
      </c>
      <c r="Y11" s="23">
        <v>0.30976705103375501</v>
      </c>
      <c r="Z11" s="23">
        <v>0.18964383013281799</v>
      </c>
      <c r="AA11" s="23">
        <v>0.26009541420802601</v>
      </c>
      <c r="AB11" s="23">
        <v>0.366222518444974</v>
      </c>
      <c r="AC11" s="23">
        <v>0.207827327862845</v>
      </c>
      <c r="AD11" s="23">
        <v>0.30073452047646299</v>
      </c>
      <c r="AE11" s="23"/>
      <c r="AF11" s="23">
        <v>0.225296772658484</v>
      </c>
      <c r="AG11" s="23">
        <v>0.23776088679846799</v>
      </c>
      <c r="AH11" s="23">
        <v>0.24348218848824199</v>
      </c>
      <c r="AI11" s="23">
        <v>0.35845964004587</v>
      </c>
      <c r="AJ11" s="23"/>
      <c r="AK11" s="23">
        <v>0.19813410106944401</v>
      </c>
      <c r="AL11" s="23">
        <v>0.23715924757475301</v>
      </c>
      <c r="AM11" s="23">
        <v>0.27591608577829202</v>
      </c>
      <c r="AN11" s="23">
        <v>0.25032551411812198</v>
      </c>
      <c r="AO11" s="23"/>
      <c r="AP11" s="23">
        <v>0.20540718667600599</v>
      </c>
      <c r="AQ11" s="23">
        <v>0.221218107058301</v>
      </c>
      <c r="AR11" s="23">
        <v>0.26304444313645198</v>
      </c>
      <c r="AS11" s="23"/>
      <c r="AT11" s="23">
        <v>0.16185518673902199</v>
      </c>
      <c r="AU11" s="23">
        <v>0.31750847526010501</v>
      </c>
      <c r="AV11" s="23"/>
      <c r="AW11" s="23">
        <v>0.214869265027753</v>
      </c>
      <c r="AX11" s="23">
        <v>0.36668062323088202</v>
      </c>
      <c r="AY11" s="23"/>
      <c r="AZ11" s="23">
        <v>0.25715034663109898</v>
      </c>
      <c r="BA11" s="23">
        <v>0.27959162025339301</v>
      </c>
    </row>
    <row r="12" spans="2:53" x14ac:dyDescent="0.35">
      <c r="B12" s="16"/>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BA16"/>
  <sheetViews>
    <sheetView showGridLines="0" workbookViewId="0">
      <pane xSplit="2" topLeftCell="C1" activePane="topRight" state="frozen"/>
      <selection pane="topRight" activeCell="G8" sqref="G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288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283</v>
      </c>
      <c r="C9" s="14">
        <v>0.51299790587773897</v>
      </c>
      <c r="D9" s="14">
        <v>0.55203499059658101</v>
      </c>
      <c r="E9" s="14">
        <v>0.47390542495971399</v>
      </c>
      <c r="F9" s="14"/>
      <c r="G9" s="14">
        <v>0.37884634251577698</v>
      </c>
      <c r="H9" s="14">
        <v>0.460603460952209</v>
      </c>
      <c r="I9" s="14">
        <v>0.54933176359713698</v>
      </c>
      <c r="J9" s="14">
        <v>0.57147014276365704</v>
      </c>
      <c r="K9" s="14">
        <v>0.52561639206773203</v>
      </c>
      <c r="L9" s="14">
        <v>0.55917242590324701</v>
      </c>
      <c r="M9" s="14"/>
      <c r="N9" s="14">
        <v>0.60390988087587205</v>
      </c>
      <c r="O9" s="14">
        <v>0.50639221369351095</v>
      </c>
      <c r="P9" s="14">
        <v>0.51898938844741005</v>
      </c>
      <c r="Q9" s="14">
        <v>0.41648281408978499</v>
      </c>
      <c r="R9" s="14"/>
      <c r="S9" s="14">
        <v>0.45157309943935298</v>
      </c>
      <c r="T9" s="14">
        <v>0.49952375693642898</v>
      </c>
      <c r="U9" s="14">
        <v>0.51089745756062599</v>
      </c>
      <c r="V9" s="14">
        <v>0.51014429078759305</v>
      </c>
      <c r="W9" s="14">
        <v>0.56850658330889803</v>
      </c>
      <c r="X9" s="14">
        <v>0.51875573621189996</v>
      </c>
      <c r="Y9" s="14">
        <v>0.50233762804041004</v>
      </c>
      <c r="Z9" s="14">
        <v>0.52346116530001996</v>
      </c>
      <c r="AA9" s="14">
        <v>0.56028981763571295</v>
      </c>
      <c r="AB9" s="14">
        <v>0.48858750353014202</v>
      </c>
      <c r="AC9" s="14">
        <v>0.52579792921566604</v>
      </c>
      <c r="AD9" s="14">
        <v>0.61924773820697598</v>
      </c>
      <c r="AE9" s="14"/>
      <c r="AF9" s="14">
        <v>0.58553845983985597</v>
      </c>
      <c r="AG9" s="14">
        <v>0.54194178104009705</v>
      </c>
      <c r="AH9" s="14">
        <v>0.50656352658326698</v>
      </c>
      <c r="AI9" s="14">
        <v>0.38271777313165201</v>
      </c>
      <c r="AJ9" s="14"/>
      <c r="AK9" s="14">
        <v>0.59851104379087205</v>
      </c>
      <c r="AL9" s="14">
        <v>0.52868288683216802</v>
      </c>
      <c r="AM9" s="14">
        <v>0.494475903232104</v>
      </c>
      <c r="AN9" s="14">
        <v>0.50171044426764799</v>
      </c>
      <c r="AO9" s="14"/>
      <c r="AP9" s="14">
        <v>0.57927035321772002</v>
      </c>
      <c r="AQ9" s="14">
        <v>0.53753388750916598</v>
      </c>
      <c r="AR9" s="14">
        <v>0.52089363705391301</v>
      </c>
      <c r="AS9" s="14"/>
      <c r="AT9" s="36">
        <v>0.64917430215120897</v>
      </c>
      <c r="AU9" s="36">
        <v>0.449889473367168</v>
      </c>
      <c r="AV9" s="36"/>
      <c r="AW9" s="36">
        <v>0.580850194715823</v>
      </c>
      <c r="AX9" s="14">
        <v>0.36806150296616702</v>
      </c>
      <c r="AY9" s="14"/>
      <c r="AZ9" s="14">
        <v>0.53540184043290595</v>
      </c>
      <c r="BA9" s="14">
        <v>0.49401518717644999</v>
      </c>
    </row>
    <row r="10" spans="2:53" x14ac:dyDescent="0.35">
      <c r="B10" s="15" t="s">
        <v>284</v>
      </c>
      <c r="C10" s="14">
        <v>0.10713997091090401</v>
      </c>
      <c r="D10" s="14">
        <v>0.10403735807512</v>
      </c>
      <c r="E10" s="14">
        <v>0.11059458096517499</v>
      </c>
      <c r="F10" s="14"/>
      <c r="G10" s="14">
        <v>0.20388989337378899</v>
      </c>
      <c r="H10" s="14">
        <v>0.142890485751163</v>
      </c>
      <c r="I10" s="14">
        <v>0.11589289365228</v>
      </c>
      <c r="J10" s="14">
        <v>7.1024172824821402E-2</v>
      </c>
      <c r="K10" s="14">
        <v>5.6033375409182198E-2</v>
      </c>
      <c r="L10" s="14">
        <v>7.0518086782786593E-2</v>
      </c>
      <c r="M10" s="14"/>
      <c r="N10" s="14">
        <v>9.7971122010847095E-2</v>
      </c>
      <c r="O10" s="14">
        <v>9.7546783032384399E-2</v>
      </c>
      <c r="P10" s="14">
        <v>9.8783141101901006E-2</v>
      </c>
      <c r="Q10" s="14">
        <v>0.1363392968985</v>
      </c>
      <c r="R10" s="14"/>
      <c r="S10" s="14">
        <v>0.12968897963409101</v>
      </c>
      <c r="T10" s="14">
        <v>0.102412391368293</v>
      </c>
      <c r="U10" s="14">
        <v>8.0335031391473397E-2</v>
      </c>
      <c r="V10" s="14">
        <v>0.13540140671002601</v>
      </c>
      <c r="W10" s="14">
        <v>0.10236113076601799</v>
      </c>
      <c r="X10" s="14">
        <v>0.131901145457161</v>
      </c>
      <c r="Y10" s="14">
        <v>9.3483202587683306E-2</v>
      </c>
      <c r="Z10" s="14">
        <v>0.186763765448964</v>
      </c>
      <c r="AA10" s="14">
        <v>9.6447671887025896E-2</v>
      </c>
      <c r="AB10" s="14">
        <v>8.3332453228827E-2</v>
      </c>
      <c r="AC10" s="14">
        <v>8.7779418660236794E-2</v>
      </c>
      <c r="AD10" s="14">
        <v>1.9230955400511701E-2</v>
      </c>
      <c r="AE10" s="14"/>
      <c r="AF10" s="14">
        <v>0.10402748456441201</v>
      </c>
      <c r="AG10" s="14">
        <v>0.111335464173759</v>
      </c>
      <c r="AH10" s="14">
        <v>0.12724765908445199</v>
      </c>
      <c r="AI10" s="14">
        <v>0.11839306912799701</v>
      </c>
      <c r="AJ10" s="14"/>
      <c r="AK10" s="14">
        <v>0.11988208797942999</v>
      </c>
      <c r="AL10" s="14">
        <v>0.120307631719679</v>
      </c>
      <c r="AM10" s="14">
        <v>0.121340877841111</v>
      </c>
      <c r="AN10" s="14">
        <v>0.10472458564262301</v>
      </c>
      <c r="AO10" s="14"/>
      <c r="AP10" s="14">
        <v>0.120326272755821</v>
      </c>
      <c r="AQ10" s="14">
        <v>0.13802971920705301</v>
      </c>
      <c r="AR10" s="14">
        <v>9.9389393397324097E-2</v>
      </c>
      <c r="AS10" s="14"/>
      <c r="AT10" s="14">
        <v>0.11864612701614</v>
      </c>
      <c r="AU10" s="14">
        <v>9.7803099407098096E-2</v>
      </c>
      <c r="AV10" s="14"/>
      <c r="AW10" s="14">
        <v>0.111130017991838</v>
      </c>
      <c r="AX10" s="14">
        <v>0.10959978791958599</v>
      </c>
      <c r="AY10" s="14"/>
      <c r="AZ10" s="14">
        <v>8.74225438619015E-2</v>
      </c>
      <c r="BA10" s="14">
        <v>0.123846427996054</v>
      </c>
    </row>
    <row r="11" spans="2:53" x14ac:dyDescent="0.35">
      <c r="B11" s="15" t="s">
        <v>71</v>
      </c>
      <c r="C11" s="23">
        <v>0.37986212321135698</v>
      </c>
      <c r="D11" s="23">
        <v>0.343927651328299</v>
      </c>
      <c r="E11" s="23">
        <v>0.41549999407511101</v>
      </c>
      <c r="F11" s="23"/>
      <c r="G11" s="23">
        <v>0.41726376411043298</v>
      </c>
      <c r="H11" s="23">
        <v>0.39650605329662802</v>
      </c>
      <c r="I11" s="23">
        <v>0.33477534275058302</v>
      </c>
      <c r="J11" s="23">
        <v>0.35750568441152197</v>
      </c>
      <c r="K11" s="23">
        <v>0.41835023252308501</v>
      </c>
      <c r="L11" s="23">
        <v>0.37030948731396601</v>
      </c>
      <c r="M11" s="23"/>
      <c r="N11" s="23">
        <v>0.29811899711328099</v>
      </c>
      <c r="O11" s="23">
        <v>0.39606100327410498</v>
      </c>
      <c r="P11" s="23">
        <v>0.382227470450689</v>
      </c>
      <c r="Q11" s="23">
        <v>0.44717788901171501</v>
      </c>
      <c r="R11" s="23"/>
      <c r="S11" s="23">
        <v>0.41873792092655598</v>
      </c>
      <c r="T11" s="23">
        <v>0.39806385169527803</v>
      </c>
      <c r="U11" s="23">
        <v>0.40876751104789999</v>
      </c>
      <c r="V11" s="23">
        <v>0.35445430250238102</v>
      </c>
      <c r="W11" s="23">
        <v>0.32913228592508398</v>
      </c>
      <c r="X11" s="23">
        <v>0.34934311833093901</v>
      </c>
      <c r="Y11" s="23">
        <v>0.40417916937190701</v>
      </c>
      <c r="Z11" s="23">
        <v>0.28977506925101598</v>
      </c>
      <c r="AA11" s="23">
        <v>0.34326251047726097</v>
      </c>
      <c r="AB11" s="23">
        <v>0.42808004324103099</v>
      </c>
      <c r="AC11" s="23">
        <v>0.38642265212409699</v>
      </c>
      <c r="AD11" s="23">
        <v>0.36152130639251201</v>
      </c>
      <c r="AE11" s="23"/>
      <c r="AF11" s="23">
        <v>0.31043405559573201</v>
      </c>
      <c r="AG11" s="23">
        <v>0.34672275478614301</v>
      </c>
      <c r="AH11" s="23">
        <v>0.36618881433228001</v>
      </c>
      <c r="AI11" s="23">
        <v>0.49888915774035097</v>
      </c>
      <c r="AJ11" s="23"/>
      <c r="AK11" s="23">
        <v>0.28160686822969799</v>
      </c>
      <c r="AL11" s="23">
        <v>0.35100948144815303</v>
      </c>
      <c r="AM11" s="23">
        <v>0.38418321892678398</v>
      </c>
      <c r="AN11" s="23">
        <v>0.39356497008972902</v>
      </c>
      <c r="AO11" s="23"/>
      <c r="AP11" s="23">
        <v>0.300403374026459</v>
      </c>
      <c r="AQ11" s="23">
        <v>0.32443639328378099</v>
      </c>
      <c r="AR11" s="23">
        <v>0.37971696954876299</v>
      </c>
      <c r="AS11" s="23"/>
      <c r="AT11" s="23">
        <v>0.23217957083265101</v>
      </c>
      <c r="AU11" s="23">
        <v>0.45230742722573403</v>
      </c>
      <c r="AV11" s="23"/>
      <c r="AW11" s="23">
        <v>0.30801978729233997</v>
      </c>
      <c r="AX11" s="23">
        <v>0.52233870911424696</v>
      </c>
      <c r="AY11" s="23"/>
      <c r="AZ11" s="23">
        <v>0.37717561570519198</v>
      </c>
      <c r="BA11" s="23">
        <v>0.38213838482749701</v>
      </c>
    </row>
    <row r="12" spans="2:53" x14ac:dyDescent="0.35">
      <c r="B12" s="16"/>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BB16"/>
  <sheetViews>
    <sheetView showGridLines="0" workbookViewId="0">
      <pane xSplit="2" topLeftCell="C1" activePane="topRight" state="frozen"/>
      <selection pane="topRight" activeCell="AF8" sqref="A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1" width="10.7265625" customWidth="1"/>
    <col min="42" max="42" width="2.1796875" customWidth="1"/>
    <col min="43"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s>
  <sheetData>
    <row r="2" spans="2:54" ht="40" customHeight="1" x14ac:dyDescent="0.35">
      <c r="D2" s="29" t="s">
        <v>289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row>
    <row r="5" spans="2:54"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30"/>
      <c r="AP5" s="22"/>
      <c r="AQ5" s="30" t="s">
        <v>59</v>
      </c>
      <c r="AR5" s="30"/>
      <c r="AS5" s="30"/>
      <c r="AT5" s="22"/>
      <c r="AU5" s="30" t="s">
        <v>60</v>
      </c>
      <c r="AV5" s="30"/>
      <c r="AW5" s="22"/>
      <c r="AX5" s="30" t="s">
        <v>61</v>
      </c>
      <c r="AY5" s="30"/>
      <c r="AZ5" s="22"/>
      <c r="BA5" s="30" t="s">
        <v>62</v>
      </c>
      <c r="BB5" s="30"/>
    </row>
    <row r="6" spans="2:54"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O6" s="12" t="s">
        <v>46</v>
      </c>
      <c r="AQ6" s="12" t="s">
        <v>43</v>
      </c>
      <c r="AR6" s="12" t="s">
        <v>44</v>
      </c>
      <c r="AS6" s="12" t="s">
        <v>49</v>
      </c>
      <c r="AU6" s="12" t="s">
        <v>51</v>
      </c>
      <c r="AV6" s="12" t="s">
        <v>52</v>
      </c>
      <c r="AX6" s="12" t="s">
        <v>51</v>
      </c>
      <c r="AY6" s="12" t="s">
        <v>52</v>
      </c>
      <c r="BA6" s="12" t="s">
        <v>51</v>
      </c>
      <c r="BB6" s="12" t="s">
        <v>52</v>
      </c>
    </row>
    <row r="7" spans="2:54"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t="s">
        <v>79</v>
      </c>
      <c r="AP7" s="10"/>
      <c r="AQ7" s="10">
        <v>354</v>
      </c>
      <c r="AR7" s="10">
        <v>477</v>
      </c>
      <c r="AS7" s="10">
        <v>381</v>
      </c>
      <c r="AT7" s="10"/>
      <c r="AU7" s="10">
        <v>676</v>
      </c>
      <c r="AV7" s="10">
        <v>1308</v>
      </c>
      <c r="AW7" s="10"/>
      <c r="AX7" s="10">
        <v>1416</v>
      </c>
      <c r="AY7" s="10">
        <v>287</v>
      </c>
      <c r="AZ7" s="10"/>
      <c r="BA7" s="10">
        <v>923</v>
      </c>
      <c r="BB7" s="10">
        <v>1088</v>
      </c>
    </row>
    <row r="8" spans="2:54"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t="s">
        <v>79</v>
      </c>
      <c r="AP8" s="11"/>
      <c r="AQ8" s="11">
        <v>345</v>
      </c>
      <c r="AR8" s="11">
        <v>481</v>
      </c>
      <c r="AS8" s="11">
        <v>375</v>
      </c>
      <c r="AT8" s="11"/>
      <c r="AU8" s="11">
        <v>665</v>
      </c>
      <c r="AV8" s="11">
        <v>1318</v>
      </c>
      <c r="AW8" s="11"/>
      <c r="AX8" s="11">
        <v>1419</v>
      </c>
      <c r="AY8" s="11">
        <v>288</v>
      </c>
      <c r="AZ8" s="11"/>
      <c r="BA8" s="11">
        <v>922</v>
      </c>
      <c r="BB8" s="11">
        <v>1089</v>
      </c>
    </row>
    <row r="9" spans="2:54" x14ac:dyDescent="0.35">
      <c r="B9" s="15" t="s">
        <v>283</v>
      </c>
      <c r="C9" s="14">
        <v>0.46722193537172502</v>
      </c>
      <c r="D9" s="14">
        <v>0.488790414554444</v>
      </c>
      <c r="E9" s="14">
        <v>0.44501856801964201</v>
      </c>
      <c r="F9" s="14"/>
      <c r="G9" s="14">
        <v>0.46871964249069198</v>
      </c>
      <c r="H9" s="14">
        <v>0.43737188932882398</v>
      </c>
      <c r="I9" s="14">
        <v>0.47671939446947498</v>
      </c>
      <c r="J9" s="14">
        <v>0.48663216854583702</v>
      </c>
      <c r="K9" s="14">
        <v>0.47516493405327498</v>
      </c>
      <c r="L9" s="14">
        <v>0.46171457605315602</v>
      </c>
      <c r="M9" s="14"/>
      <c r="N9" s="14">
        <v>0.55025932051827797</v>
      </c>
      <c r="O9" s="14">
        <v>0.46222754387659698</v>
      </c>
      <c r="P9" s="14">
        <v>0.43750535143908298</v>
      </c>
      <c r="Q9" s="14">
        <v>0.406132728440669</v>
      </c>
      <c r="R9" s="14"/>
      <c r="S9" s="14">
        <v>0.50098849342554497</v>
      </c>
      <c r="T9" s="14">
        <v>0.435542506925372</v>
      </c>
      <c r="U9" s="14">
        <v>0.44900112967238198</v>
      </c>
      <c r="V9" s="14">
        <v>0.54027387490384704</v>
      </c>
      <c r="W9" s="14">
        <v>0.55135741504843705</v>
      </c>
      <c r="X9" s="14">
        <v>0.419098446708348</v>
      </c>
      <c r="Y9" s="14">
        <v>0.43603221768281297</v>
      </c>
      <c r="Z9" s="14">
        <v>0.52985531652838003</v>
      </c>
      <c r="AA9" s="14">
        <v>0.46678617523580901</v>
      </c>
      <c r="AB9" s="14">
        <v>0.41102037528208502</v>
      </c>
      <c r="AC9" s="14">
        <v>0.42325220329409402</v>
      </c>
      <c r="AD9" s="14">
        <v>0.46764802513763298</v>
      </c>
      <c r="AE9" s="14"/>
      <c r="AF9" s="14">
        <v>0.50347021120662605</v>
      </c>
      <c r="AG9" s="14">
        <v>0.47440705376730002</v>
      </c>
      <c r="AH9" s="14">
        <v>0.44511451950657999</v>
      </c>
      <c r="AI9" s="14">
        <v>0.39165948762979602</v>
      </c>
      <c r="AJ9" s="14"/>
      <c r="AK9" s="14">
        <v>0.51984625648559601</v>
      </c>
      <c r="AL9" s="14">
        <v>0.48265151794031602</v>
      </c>
      <c r="AM9" s="14">
        <v>0.49302051209366898</v>
      </c>
      <c r="AN9" s="14">
        <v>0.45614336677477102</v>
      </c>
      <c r="AO9" s="14" t="s">
        <v>80</v>
      </c>
      <c r="AP9" s="14"/>
      <c r="AQ9" s="14">
        <v>0.53302087419423405</v>
      </c>
      <c r="AR9" s="14">
        <v>0.52447507659436099</v>
      </c>
      <c r="AS9" s="14">
        <v>0.44945540878531598</v>
      </c>
      <c r="AT9" s="14"/>
      <c r="AU9" s="31">
        <v>0.59825471019404697</v>
      </c>
      <c r="AV9" s="14">
        <v>0.403608157111495</v>
      </c>
      <c r="AW9" s="14"/>
      <c r="AX9" s="31">
        <v>0.53853260532884994</v>
      </c>
      <c r="AY9" s="14">
        <v>0.313019288567076</v>
      </c>
      <c r="AZ9" s="14"/>
      <c r="BA9" s="14">
        <v>0.47067209362422702</v>
      </c>
      <c r="BB9" s="14">
        <v>0.46429863708137697</v>
      </c>
    </row>
    <row r="10" spans="2:54" x14ac:dyDescent="0.35">
      <c r="B10" s="15" t="s">
        <v>284</v>
      </c>
      <c r="C10" s="14">
        <v>0.122768481874535</v>
      </c>
      <c r="D10" s="14">
        <v>0.126304451605211</v>
      </c>
      <c r="E10" s="14">
        <v>0.119797756971392</v>
      </c>
      <c r="F10" s="14"/>
      <c r="G10" s="14">
        <v>0.146494557967422</v>
      </c>
      <c r="H10" s="14">
        <v>0.171372158696803</v>
      </c>
      <c r="I10" s="14">
        <v>0.11087206655793699</v>
      </c>
      <c r="J10" s="14">
        <v>8.16855335447009E-2</v>
      </c>
      <c r="K10" s="14">
        <v>0.13197901477135901</v>
      </c>
      <c r="L10" s="14">
        <v>0.104231595161454</v>
      </c>
      <c r="M10" s="14"/>
      <c r="N10" s="14">
        <v>0.117059187529092</v>
      </c>
      <c r="O10" s="14">
        <v>0.116078497923519</v>
      </c>
      <c r="P10" s="14">
        <v>0.125177660628122</v>
      </c>
      <c r="Q10" s="14">
        <v>0.13425734422345201</v>
      </c>
      <c r="R10" s="14"/>
      <c r="S10" s="14">
        <v>0.112466393470461</v>
      </c>
      <c r="T10" s="14">
        <v>0.120409528472295</v>
      </c>
      <c r="U10" s="14">
        <v>0.14597675176522701</v>
      </c>
      <c r="V10" s="14">
        <v>9.0545970621305996E-2</v>
      </c>
      <c r="W10" s="14">
        <v>0.13810200401414999</v>
      </c>
      <c r="X10" s="14">
        <v>0.14235716589759501</v>
      </c>
      <c r="Y10" s="14">
        <v>0.13613396885573301</v>
      </c>
      <c r="Z10" s="14">
        <v>0.19627207496407501</v>
      </c>
      <c r="AA10" s="14">
        <v>0.121655392409035</v>
      </c>
      <c r="AB10" s="14">
        <v>0.111426432671183</v>
      </c>
      <c r="AC10" s="14">
        <v>0.11446815692869899</v>
      </c>
      <c r="AD10" s="14">
        <v>3.96847651472442E-2</v>
      </c>
      <c r="AE10" s="14"/>
      <c r="AF10" s="14">
        <v>0.122786362619208</v>
      </c>
      <c r="AG10" s="14">
        <v>0.147669536013635</v>
      </c>
      <c r="AH10" s="14">
        <v>0.133438071774126</v>
      </c>
      <c r="AI10" s="14">
        <v>0.113161500934329</v>
      </c>
      <c r="AJ10" s="14"/>
      <c r="AK10" s="14">
        <v>0.13708350691401799</v>
      </c>
      <c r="AL10" s="14">
        <v>0.13973847810389101</v>
      </c>
      <c r="AM10" s="14">
        <v>0.125495210990653</v>
      </c>
      <c r="AN10" s="14">
        <v>0.114214678206061</v>
      </c>
      <c r="AO10" s="14" t="s">
        <v>80</v>
      </c>
      <c r="AP10" s="14"/>
      <c r="AQ10" s="14">
        <v>0.11742527418307699</v>
      </c>
      <c r="AR10" s="14">
        <v>0.14030432779834201</v>
      </c>
      <c r="AS10" s="14">
        <v>0.131742454178853</v>
      </c>
      <c r="AT10" s="14"/>
      <c r="AU10" s="14">
        <v>0.12619968083347199</v>
      </c>
      <c r="AV10" s="14">
        <v>0.119935256225076</v>
      </c>
      <c r="AW10" s="14"/>
      <c r="AX10" s="14">
        <v>0.11993555757737299</v>
      </c>
      <c r="AY10" s="14">
        <v>0.14674212103855799</v>
      </c>
      <c r="AZ10" s="14"/>
      <c r="BA10" s="14">
        <v>0.112994638206507</v>
      </c>
      <c r="BB10" s="14">
        <v>0.131049800699302</v>
      </c>
    </row>
    <row r="11" spans="2:54" x14ac:dyDescent="0.35">
      <c r="B11" s="15" t="s">
        <v>71</v>
      </c>
      <c r="C11" s="23">
        <v>0.41000958275374</v>
      </c>
      <c r="D11" s="23">
        <v>0.38490513384034503</v>
      </c>
      <c r="E11" s="23">
        <v>0.43518367500896699</v>
      </c>
      <c r="F11" s="23"/>
      <c r="G11" s="23">
        <v>0.38478579954188602</v>
      </c>
      <c r="H11" s="23">
        <v>0.39125595197437402</v>
      </c>
      <c r="I11" s="23">
        <v>0.412408538972588</v>
      </c>
      <c r="J11" s="23">
        <v>0.431682297909462</v>
      </c>
      <c r="K11" s="23">
        <v>0.39285605117536598</v>
      </c>
      <c r="L11" s="23">
        <v>0.43405382878539001</v>
      </c>
      <c r="M11" s="23"/>
      <c r="N11" s="23">
        <v>0.33268149195263003</v>
      </c>
      <c r="O11" s="23">
        <v>0.42169395819988398</v>
      </c>
      <c r="P11" s="23">
        <v>0.437316987932795</v>
      </c>
      <c r="Q11" s="23">
        <v>0.45960992733588002</v>
      </c>
      <c r="R11" s="23"/>
      <c r="S11" s="23">
        <v>0.38654511310399298</v>
      </c>
      <c r="T11" s="23">
        <v>0.44404796460233298</v>
      </c>
      <c r="U11" s="23">
        <v>0.40502211856239101</v>
      </c>
      <c r="V11" s="23">
        <v>0.36918015447484698</v>
      </c>
      <c r="W11" s="23">
        <v>0.31054058093741299</v>
      </c>
      <c r="X11" s="23">
        <v>0.43854438739405699</v>
      </c>
      <c r="Y11" s="23">
        <v>0.42783381346145399</v>
      </c>
      <c r="Z11" s="23">
        <v>0.27387260850754502</v>
      </c>
      <c r="AA11" s="23">
        <v>0.41155843235515599</v>
      </c>
      <c r="AB11" s="23">
        <v>0.47755319204673202</v>
      </c>
      <c r="AC11" s="23">
        <v>0.46227963977720699</v>
      </c>
      <c r="AD11" s="23">
        <v>0.49266720971512301</v>
      </c>
      <c r="AE11" s="23"/>
      <c r="AF11" s="23">
        <v>0.373743426174166</v>
      </c>
      <c r="AG11" s="23">
        <v>0.377923410219065</v>
      </c>
      <c r="AH11" s="23">
        <v>0.42144740871929398</v>
      </c>
      <c r="AI11" s="23">
        <v>0.49517901143587501</v>
      </c>
      <c r="AJ11" s="23"/>
      <c r="AK11" s="23">
        <v>0.34307023660038599</v>
      </c>
      <c r="AL11" s="23">
        <v>0.37761000395579303</v>
      </c>
      <c r="AM11" s="23">
        <v>0.38148427691567699</v>
      </c>
      <c r="AN11" s="23">
        <v>0.42964195501916802</v>
      </c>
      <c r="AO11" s="23" t="s">
        <v>80</v>
      </c>
      <c r="AP11" s="23"/>
      <c r="AQ11" s="23">
        <v>0.34955385162268798</v>
      </c>
      <c r="AR11" s="23">
        <v>0.335220595607297</v>
      </c>
      <c r="AS11" s="23">
        <v>0.41880213703583002</v>
      </c>
      <c r="AT11" s="23"/>
      <c r="AU11" s="23">
        <v>0.27554560897248098</v>
      </c>
      <c r="AV11" s="23">
        <v>0.47645658666342899</v>
      </c>
      <c r="AW11" s="23"/>
      <c r="AX11" s="23">
        <v>0.34153183709377699</v>
      </c>
      <c r="AY11" s="23">
        <v>0.54023859039436595</v>
      </c>
      <c r="AZ11" s="23"/>
      <c r="BA11" s="23">
        <v>0.41633326816926602</v>
      </c>
      <c r="BB11" s="23">
        <v>0.40465156221932003</v>
      </c>
    </row>
    <row r="12" spans="2:54" x14ac:dyDescent="0.35">
      <c r="B12" s="16"/>
    </row>
    <row r="13" spans="2:54" x14ac:dyDescent="0.35">
      <c r="B13" t="s">
        <v>76</v>
      </c>
    </row>
    <row r="14" spans="2:54" x14ac:dyDescent="0.35">
      <c r="B14" t="s">
        <v>77</v>
      </c>
    </row>
    <row r="16" spans="2:54" x14ac:dyDescent="0.35">
      <c r="B16" s="8" t="str">
        <f>HYPERLINK("#'Contents'!A1", "Return to Contents")</f>
        <v>Return to Contents</v>
      </c>
    </row>
  </sheetData>
  <mergeCells count="11">
    <mergeCell ref="D2:AT2"/>
    <mergeCell ref="AK5:AO5"/>
    <mergeCell ref="AQ5:AS5"/>
    <mergeCell ref="AU5:AV5"/>
    <mergeCell ref="AX5:AY5"/>
    <mergeCell ref="BA5:BB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BA22"/>
  <sheetViews>
    <sheetView showGridLines="0" workbookViewId="0">
      <pane xSplit="2" topLeftCell="C1" activePane="topRight" state="frozen"/>
      <selection pane="topRight" activeCell="AF9" sqref="AF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82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66</v>
      </c>
      <c r="C9" s="14">
        <v>0.28973529642979001</v>
      </c>
      <c r="D9" s="14">
        <v>0.34293549247662097</v>
      </c>
      <c r="E9" s="14">
        <v>0.23789597447447799</v>
      </c>
      <c r="F9" s="14"/>
      <c r="G9" s="14">
        <v>0.11433711782971499</v>
      </c>
      <c r="H9" s="14">
        <v>0.164436891271043</v>
      </c>
      <c r="I9" s="14">
        <v>0.21465230340574201</v>
      </c>
      <c r="J9" s="14">
        <v>0.21617378071677701</v>
      </c>
      <c r="K9" s="14">
        <v>0.42715062046723701</v>
      </c>
      <c r="L9" s="14">
        <v>0.53639936442569802</v>
      </c>
      <c r="M9" s="14"/>
      <c r="N9" s="14">
        <v>0.386792641764862</v>
      </c>
      <c r="O9" s="14">
        <v>0.31613153461028898</v>
      </c>
      <c r="P9" s="14">
        <v>0.27196487291200599</v>
      </c>
      <c r="Q9" s="14">
        <v>0.178067576624549</v>
      </c>
      <c r="R9" s="14"/>
      <c r="S9" s="14">
        <v>0.25687704432802599</v>
      </c>
      <c r="T9" s="14">
        <v>0.30981870520625698</v>
      </c>
      <c r="U9" s="14">
        <v>0.34042013201668098</v>
      </c>
      <c r="V9" s="14">
        <v>0.32243988598089501</v>
      </c>
      <c r="W9" s="14">
        <v>0.25107710321195298</v>
      </c>
      <c r="X9" s="14">
        <v>0.29264289991003101</v>
      </c>
      <c r="Y9" s="14">
        <v>0.28445037121493999</v>
      </c>
      <c r="Z9" s="14">
        <v>0.26440213229459197</v>
      </c>
      <c r="AA9" s="14">
        <v>0.29719682635420203</v>
      </c>
      <c r="AB9" s="14">
        <v>0.291653697927865</v>
      </c>
      <c r="AC9" s="14">
        <v>0.25157148230847998</v>
      </c>
      <c r="AD9" s="14">
        <v>0.28307599700986602</v>
      </c>
      <c r="AE9" s="14"/>
      <c r="AF9" s="14">
        <v>0.42781539901695798</v>
      </c>
      <c r="AG9" s="14">
        <v>0.22806407185222899</v>
      </c>
      <c r="AH9" s="14">
        <v>0.37838940232700502</v>
      </c>
      <c r="AI9" s="14">
        <v>0.17823578507224599</v>
      </c>
      <c r="AJ9" s="14"/>
      <c r="AK9" s="14">
        <v>0.449012626529254</v>
      </c>
      <c r="AL9" s="14">
        <v>0.26270903973297499</v>
      </c>
      <c r="AM9" s="14">
        <v>0.27001834571093097</v>
      </c>
      <c r="AN9" s="14">
        <v>0.36282987710938203</v>
      </c>
      <c r="AO9" s="14"/>
      <c r="AP9" s="14">
        <v>0.41737791622355402</v>
      </c>
      <c r="AQ9" s="14">
        <v>0.26192208902091102</v>
      </c>
      <c r="AR9" s="14">
        <v>0.29051423932975901</v>
      </c>
      <c r="AS9" s="14"/>
      <c r="AT9" s="14">
        <v>0.38117561668939098</v>
      </c>
      <c r="AU9" s="14">
        <v>0.24654285449348601</v>
      </c>
      <c r="AV9" s="14"/>
      <c r="AW9" s="14">
        <v>0.31227037655579398</v>
      </c>
      <c r="AX9" s="14">
        <v>0.23291268014786901</v>
      </c>
      <c r="AY9" s="14"/>
      <c r="AZ9" s="14">
        <v>0.30115189912746898</v>
      </c>
      <c r="BA9" s="14">
        <v>0.28006207778148701</v>
      </c>
    </row>
    <row r="10" spans="2:53" x14ac:dyDescent="0.35">
      <c r="B10" s="15" t="s">
        <v>67</v>
      </c>
      <c r="C10" s="14">
        <v>0.20654581074169501</v>
      </c>
      <c r="D10" s="14">
        <v>0.22076013920738499</v>
      </c>
      <c r="E10" s="14">
        <v>0.19249505315357801</v>
      </c>
      <c r="F10" s="14"/>
      <c r="G10" s="14">
        <v>0.16438406865127</v>
      </c>
      <c r="H10" s="14">
        <v>0.22861078880548</v>
      </c>
      <c r="I10" s="14">
        <v>0.189528030192223</v>
      </c>
      <c r="J10" s="14">
        <v>0.21683751963432299</v>
      </c>
      <c r="K10" s="14">
        <v>0.20296667491095699</v>
      </c>
      <c r="L10" s="14">
        <v>0.22440931624631399</v>
      </c>
      <c r="M10" s="14"/>
      <c r="N10" s="14">
        <v>0.25029793118790999</v>
      </c>
      <c r="O10" s="14">
        <v>0.21760650186970801</v>
      </c>
      <c r="P10" s="14">
        <v>0.221902467514695</v>
      </c>
      <c r="Q10" s="14">
        <v>0.130686130819201</v>
      </c>
      <c r="R10" s="14"/>
      <c r="S10" s="14">
        <v>0.24257660418642901</v>
      </c>
      <c r="T10" s="14">
        <v>0.231479001290499</v>
      </c>
      <c r="U10" s="14">
        <v>0.19563852020408101</v>
      </c>
      <c r="V10" s="14">
        <v>0.18452680259069201</v>
      </c>
      <c r="W10" s="14">
        <v>0.277455675207956</v>
      </c>
      <c r="X10" s="14">
        <v>0.15405055973778101</v>
      </c>
      <c r="Y10" s="14">
        <v>0.153615153724905</v>
      </c>
      <c r="Z10" s="14">
        <v>0.17335386483207499</v>
      </c>
      <c r="AA10" s="14">
        <v>0.190014258986686</v>
      </c>
      <c r="AB10" s="14">
        <v>0.261084753417266</v>
      </c>
      <c r="AC10" s="14">
        <v>0.20737638154417301</v>
      </c>
      <c r="AD10" s="14">
        <v>9.7416043668069205E-2</v>
      </c>
      <c r="AE10" s="14"/>
      <c r="AF10" s="14">
        <v>0.21393521187872</v>
      </c>
      <c r="AG10" s="14">
        <v>0.237761187248341</v>
      </c>
      <c r="AH10" s="14">
        <v>0.27643435105757702</v>
      </c>
      <c r="AI10" s="14">
        <v>0.151152338258288</v>
      </c>
      <c r="AJ10" s="14"/>
      <c r="AK10" s="14">
        <v>0.226825253804746</v>
      </c>
      <c r="AL10" s="14">
        <v>0.22277137977610201</v>
      </c>
      <c r="AM10" s="14">
        <v>0.23638576734813399</v>
      </c>
      <c r="AN10" s="14">
        <v>0.25294656552922601</v>
      </c>
      <c r="AO10" s="14"/>
      <c r="AP10" s="14">
        <v>0.213597375717927</v>
      </c>
      <c r="AQ10" s="14">
        <v>0.25331898229981697</v>
      </c>
      <c r="AR10" s="14">
        <v>0.23296363496883099</v>
      </c>
      <c r="AS10" s="14"/>
      <c r="AT10" s="14">
        <v>0.24114544733986801</v>
      </c>
      <c r="AU10" s="14">
        <v>0.18821585309321301</v>
      </c>
      <c r="AV10" s="14"/>
      <c r="AW10" s="14">
        <v>0.222423339036041</v>
      </c>
      <c r="AX10" s="14">
        <v>0.16023224709317099</v>
      </c>
      <c r="AY10" s="14"/>
      <c r="AZ10" s="14">
        <v>0.19633693962183699</v>
      </c>
      <c r="BA10" s="14">
        <v>0.21519572570412199</v>
      </c>
    </row>
    <row r="11" spans="2:53" x14ac:dyDescent="0.35">
      <c r="B11" s="15" t="s">
        <v>68</v>
      </c>
      <c r="C11" s="14">
        <v>0.13584519768473099</v>
      </c>
      <c r="D11" s="14">
        <v>0.14613886973993601</v>
      </c>
      <c r="E11" s="14">
        <v>0.12632266693094499</v>
      </c>
      <c r="F11" s="14"/>
      <c r="G11" s="14">
        <v>0.15320920441855701</v>
      </c>
      <c r="H11" s="14">
        <v>0.14659827297983999</v>
      </c>
      <c r="I11" s="14">
        <v>0.15318416718240299</v>
      </c>
      <c r="J11" s="14">
        <v>0.15472240475818699</v>
      </c>
      <c r="K11" s="14">
        <v>0.107849615904981</v>
      </c>
      <c r="L11" s="14">
        <v>0.105009670587195</v>
      </c>
      <c r="M11" s="14"/>
      <c r="N11" s="14">
        <v>0.13515234682226501</v>
      </c>
      <c r="O11" s="14">
        <v>0.148837341639357</v>
      </c>
      <c r="P11" s="14">
        <v>0.146801228650458</v>
      </c>
      <c r="Q11" s="14">
        <v>0.11041528655966799</v>
      </c>
      <c r="R11" s="14"/>
      <c r="S11" s="14">
        <v>0.13707714691204101</v>
      </c>
      <c r="T11" s="14">
        <v>0.148870355448221</v>
      </c>
      <c r="U11" s="14">
        <v>0.11295369539205299</v>
      </c>
      <c r="V11" s="14">
        <v>0.115970604192904</v>
      </c>
      <c r="W11" s="14">
        <v>0.113566463281831</v>
      </c>
      <c r="X11" s="14">
        <v>0.133299708226014</v>
      </c>
      <c r="Y11" s="14">
        <v>0.13526830771106299</v>
      </c>
      <c r="Z11" s="14">
        <v>0.17447179496735599</v>
      </c>
      <c r="AA11" s="14">
        <v>0.15001004430752299</v>
      </c>
      <c r="AB11" s="14">
        <v>0.12630717086094301</v>
      </c>
      <c r="AC11" s="14">
        <v>0.121921234862624</v>
      </c>
      <c r="AD11" s="14">
        <v>0.204935565473507</v>
      </c>
      <c r="AE11" s="14"/>
      <c r="AF11" s="14">
        <v>0.110571200225593</v>
      </c>
      <c r="AG11" s="14">
        <v>0.139503601654521</v>
      </c>
      <c r="AH11" s="14">
        <v>0.14004540113490899</v>
      </c>
      <c r="AI11" s="14">
        <v>0.16707648698486599</v>
      </c>
      <c r="AJ11" s="14"/>
      <c r="AK11" s="14">
        <v>0.110610815124271</v>
      </c>
      <c r="AL11" s="14">
        <v>0.14326228173122199</v>
      </c>
      <c r="AM11" s="14">
        <v>0.14389824564298401</v>
      </c>
      <c r="AN11" s="14">
        <v>0.12038590793993501</v>
      </c>
      <c r="AO11" s="14"/>
      <c r="AP11" s="14">
        <v>0.11259959715515</v>
      </c>
      <c r="AQ11" s="14">
        <v>0.14423340090155101</v>
      </c>
      <c r="AR11" s="14">
        <v>0.14009816356920801</v>
      </c>
      <c r="AS11" s="14"/>
      <c r="AT11" s="14">
        <v>0.13131995964891899</v>
      </c>
      <c r="AU11" s="14">
        <v>0.13751423552889999</v>
      </c>
      <c r="AV11" s="14"/>
      <c r="AW11" s="14">
        <v>0.12584441556818499</v>
      </c>
      <c r="AX11" s="14">
        <v>0.147629726531425</v>
      </c>
      <c r="AY11" s="14"/>
      <c r="AZ11" s="14">
        <v>0.13467655212688201</v>
      </c>
      <c r="BA11" s="14">
        <v>0.13683538402149001</v>
      </c>
    </row>
    <row r="12" spans="2:53" x14ac:dyDescent="0.35">
      <c r="B12" s="15" t="s">
        <v>69</v>
      </c>
      <c r="C12" s="14">
        <v>0.14071578448122299</v>
      </c>
      <c r="D12" s="14">
        <v>0.137612862031147</v>
      </c>
      <c r="E12" s="14">
        <v>0.14430320609608999</v>
      </c>
      <c r="F12" s="14"/>
      <c r="G12" s="14">
        <v>0.23748054910593</v>
      </c>
      <c r="H12" s="14">
        <v>0.16090925186754801</v>
      </c>
      <c r="I12" s="14">
        <v>0.171531895697658</v>
      </c>
      <c r="J12" s="14">
        <v>0.15190786735984099</v>
      </c>
      <c r="K12" s="14">
        <v>9.8613135093891899E-2</v>
      </c>
      <c r="L12" s="14">
        <v>5.43053486481474E-2</v>
      </c>
      <c r="M12" s="14"/>
      <c r="N12" s="14">
        <v>0.133302308939099</v>
      </c>
      <c r="O12" s="14">
        <v>0.12307087952237999</v>
      </c>
      <c r="P12" s="14">
        <v>0.164481226932298</v>
      </c>
      <c r="Q12" s="14">
        <v>0.14699313796823299</v>
      </c>
      <c r="R12" s="14"/>
      <c r="S12" s="14">
        <v>0.140799276076672</v>
      </c>
      <c r="T12" s="14">
        <v>0.100873634333697</v>
      </c>
      <c r="U12" s="14">
        <v>0.154970298821412</v>
      </c>
      <c r="V12" s="14">
        <v>0.173456371156267</v>
      </c>
      <c r="W12" s="14">
        <v>0.13624328996898399</v>
      </c>
      <c r="X12" s="14">
        <v>0.16438210416818899</v>
      </c>
      <c r="Y12" s="14">
        <v>0.11321256762557</v>
      </c>
      <c r="Z12" s="14">
        <v>0.12588595259968099</v>
      </c>
      <c r="AA12" s="14">
        <v>0.156113088284973</v>
      </c>
      <c r="AB12" s="14">
        <v>0.14076034301100801</v>
      </c>
      <c r="AC12" s="14">
        <v>0.143485697017147</v>
      </c>
      <c r="AD12" s="14">
        <v>0.147755450857885</v>
      </c>
      <c r="AE12" s="14"/>
      <c r="AF12" s="14">
        <v>0.10586299443153099</v>
      </c>
      <c r="AG12" s="14">
        <v>0.166149526848165</v>
      </c>
      <c r="AH12" s="14">
        <v>8.3357097868408697E-2</v>
      </c>
      <c r="AI12" s="14">
        <v>0.15878639263174699</v>
      </c>
      <c r="AJ12" s="14"/>
      <c r="AK12" s="14">
        <v>9.6659636998960796E-2</v>
      </c>
      <c r="AL12" s="14">
        <v>0.15678304696026801</v>
      </c>
      <c r="AM12" s="14">
        <v>0.12254263276137101</v>
      </c>
      <c r="AN12" s="14">
        <v>0.117825253268518</v>
      </c>
      <c r="AO12" s="14"/>
      <c r="AP12" s="14">
        <v>0.133004943965599</v>
      </c>
      <c r="AQ12" s="14">
        <v>0.15606072615765801</v>
      </c>
      <c r="AR12" s="14">
        <v>0.11289151660776001</v>
      </c>
      <c r="AS12" s="14"/>
      <c r="AT12" s="14">
        <v>0.11684379038110999</v>
      </c>
      <c r="AU12" s="14">
        <v>0.15291100661818799</v>
      </c>
      <c r="AV12" s="14"/>
      <c r="AW12" s="14">
        <v>0.143795943303062</v>
      </c>
      <c r="AX12" s="14">
        <v>0.12917129357790599</v>
      </c>
      <c r="AY12" s="14"/>
      <c r="AZ12" s="14">
        <v>0.14639437364730101</v>
      </c>
      <c r="BA12" s="14">
        <v>0.13590435011042401</v>
      </c>
    </row>
    <row r="13" spans="2:53" x14ac:dyDescent="0.35">
      <c r="B13" s="15" t="s">
        <v>70</v>
      </c>
      <c r="C13" s="14">
        <v>0.219487569455322</v>
      </c>
      <c r="D13" s="14">
        <v>0.14859402589529899</v>
      </c>
      <c r="E13" s="14">
        <v>0.28765550044365201</v>
      </c>
      <c r="F13" s="14"/>
      <c r="G13" s="14">
        <v>0.31937442606446798</v>
      </c>
      <c r="H13" s="14">
        <v>0.28517240082854201</v>
      </c>
      <c r="I13" s="14">
        <v>0.26291840889050799</v>
      </c>
      <c r="J13" s="14">
        <v>0.252263669937561</v>
      </c>
      <c r="K13" s="14">
        <v>0.16011677469459801</v>
      </c>
      <c r="L13" s="14">
        <v>7.7758452764965694E-2</v>
      </c>
      <c r="M13" s="14"/>
      <c r="N13" s="14">
        <v>9.1157312573985599E-2</v>
      </c>
      <c r="O13" s="14">
        <v>0.19240048404689999</v>
      </c>
      <c r="P13" s="14">
        <v>0.18556280975379899</v>
      </c>
      <c r="Q13" s="14">
        <v>0.41676380810786101</v>
      </c>
      <c r="R13" s="14"/>
      <c r="S13" s="14">
        <v>0.20847069251613301</v>
      </c>
      <c r="T13" s="14">
        <v>0.20489765422999701</v>
      </c>
      <c r="U13" s="14">
        <v>0.17344790730072099</v>
      </c>
      <c r="V13" s="14">
        <v>0.19778656981838899</v>
      </c>
      <c r="W13" s="14">
        <v>0.22165746832927599</v>
      </c>
      <c r="X13" s="14">
        <v>0.25562472795798502</v>
      </c>
      <c r="Y13" s="14">
        <v>0.29513017272604802</v>
      </c>
      <c r="Z13" s="14">
        <v>0.239957836319346</v>
      </c>
      <c r="AA13" s="14">
        <v>0.20227607941331699</v>
      </c>
      <c r="AB13" s="14">
        <v>0.18019403478291801</v>
      </c>
      <c r="AC13" s="14">
        <v>0.27564520426757599</v>
      </c>
      <c r="AD13" s="14">
        <v>0.26681694299067299</v>
      </c>
      <c r="AE13" s="14"/>
      <c r="AF13" s="14">
        <v>0.137714893000357</v>
      </c>
      <c r="AG13" s="14">
        <v>0.22282541454176799</v>
      </c>
      <c r="AH13" s="14">
        <v>0.108513853274911</v>
      </c>
      <c r="AI13" s="14">
        <v>0.334205788598255</v>
      </c>
      <c r="AJ13" s="14"/>
      <c r="AK13" s="14">
        <v>0.11218406657799</v>
      </c>
      <c r="AL13" s="14">
        <v>0.21144151013898499</v>
      </c>
      <c r="AM13" s="14">
        <v>0.22715500853657999</v>
      </c>
      <c r="AN13" s="14">
        <v>0.14089334644599999</v>
      </c>
      <c r="AO13" s="14"/>
      <c r="AP13" s="14">
        <v>0.120926249548838</v>
      </c>
      <c r="AQ13" s="14">
        <v>0.180194740593765</v>
      </c>
      <c r="AR13" s="14">
        <v>0.22115814474200601</v>
      </c>
      <c r="AS13" s="14"/>
      <c r="AT13" s="14">
        <v>0.126463580204558</v>
      </c>
      <c r="AU13" s="14">
        <v>0.26679498375226901</v>
      </c>
      <c r="AV13" s="14"/>
      <c r="AW13" s="14">
        <v>0.189995015771521</v>
      </c>
      <c r="AX13" s="14">
        <v>0.316938465931838</v>
      </c>
      <c r="AY13" s="14"/>
      <c r="AZ13" s="14">
        <v>0.214172125584039</v>
      </c>
      <c r="BA13" s="14">
        <v>0.22399131300682101</v>
      </c>
    </row>
    <row r="14" spans="2:53" x14ac:dyDescent="0.35">
      <c r="B14" s="15" t="s">
        <v>71</v>
      </c>
      <c r="C14" s="14">
        <v>7.6703412072394797E-3</v>
      </c>
      <c r="D14" s="14">
        <v>3.9586106496125499E-3</v>
      </c>
      <c r="E14" s="14">
        <v>1.1327598901258E-2</v>
      </c>
      <c r="F14" s="14"/>
      <c r="G14" s="14">
        <v>1.1214633930059901E-2</v>
      </c>
      <c r="H14" s="14">
        <v>1.42723942475468E-2</v>
      </c>
      <c r="I14" s="14">
        <v>8.1851946314646807E-3</v>
      </c>
      <c r="J14" s="14">
        <v>8.0947575933107193E-3</v>
      </c>
      <c r="K14" s="14">
        <v>3.3031789283351999E-3</v>
      </c>
      <c r="L14" s="14">
        <v>2.1178473276801E-3</v>
      </c>
      <c r="M14" s="14"/>
      <c r="N14" s="14">
        <v>3.2974587118777998E-3</v>
      </c>
      <c r="O14" s="14">
        <v>1.9532583113660499E-3</v>
      </c>
      <c r="P14" s="14">
        <v>9.2873942367446404E-3</v>
      </c>
      <c r="Q14" s="14">
        <v>1.70740599204867E-2</v>
      </c>
      <c r="R14" s="14"/>
      <c r="S14" s="14">
        <v>1.41992359806995E-2</v>
      </c>
      <c r="T14" s="14">
        <v>4.0606494913294497E-3</v>
      </c>
      <c r="U14" s="14">
        <v>2.25694462650529E-2</v>
      </c>
      <c r="V14" s="14">
        <v>5.8197662608526499E-3</v>
      </c>
      <c r="W14" s="14">
        <v>0</v>
      </c>
      <c r="X14" s="14">
        <v>0</v>
      </c>
      <c r="Y14" s="14">
        <v>1.83234269974741E-2</v>
      </c>
      <c r="Z14" s="14">
        <v>2.1928418986950499E-2</v>
      </c>
      <c r="AA14" s="14">
        <v>4.3897026532974401E-3</v>
      </c>
      <c r="AB14" s="14">
        <v>0</v>
      </c>
      <c r="AC14" s="14">
        <v>0</v>
      </c>
      <c r="AD14" s="14">
        <v>0</v>
      </c>
      <c r="AE14" s="14"/>
      <c r="AF14" s="14">
        <v>4.1003014468413103E-3</v>
      </c>
      <c r="AG14" s="14">
        <v>5.6961978549758896E-3</v>
      </c>
      <c r="AH14" s="14">
        <v>1.32598943371892E-2</v>
      </c>
      <c r="AI14" s="14">
        <v>1.05432084545969E-2</v>
      </c>
      <c r="AJ14" s="14"/>
      <c r="AK14" s="14">
        <v>4.7076009647786998E-3</v>
      </c>
      <c r="AL14" s="14">
        <v>3.0327416604482502E-3</v>
      </c>
      <c r="AM14" s="14">
        <v>0</v>
      </c>
      <c r="AN14" s="14">
        <v>5.1190497069384996E-3</v>
      </c>
      <c r="AO14" s="14"/>
      <c r="AP14" s="14">
        <v>2.4939173889302899E-3</v>
      </c>
      <c r="AQ14" s="14">
        <v>4.2700610262978002E-3</v>
      </c>
      <c r="AR14" s="14">
        <v>2.3743007824364201E-3</v>
      </c>
      <c r="AS14" s="14"/>
      <c r="AT14" s="14">
        <v>3.0516057361537801E-3</v>
      </c>
      <c r="AU14" s="14">
        <v>8.0210665139443093E-3</v>
      </c>
      <c r="AV14" s="14"/>
      <c r="AW14" s="14">
        <v>5.6709097653974902E-3</v>
      </c>
      <c r="AX14" s="14">
        <v>1.31155867177904E-2</v>
      </c>
      <c r="AY14" s="14"/>
      <c r="AZ14" s="14">
        <v>7.2681098924718699E-3</v>
      </c>
      <c r="BA14" s="14">
        <v>8.0111493756566E-3</v>
      </c>
    </row>
    <row r="15" spans="2:53" x14ac:dyDescent="0.35">
      <c r="B15" s="15" t="s">
        <v>72</v>
      </c>
      <c r="C15" s="18">
        <v>0.49628110717148499</v>
      </c>
      <c r="D15" s="18">
        <v>0.56369563168400605</v>
      </c>
      <c r="E15" s="18">
        <v>0.43039102762805498</v>
      </c>
      <c r="F15" s="18"/>
      <c r="G15" s="18">
        <v>0.27872118648098498</v>
      </c>
      <c r="H15" s="18">
        <v>0.39304768007652302</v>
      </c>
      <c r="I15" s="18">
        <v>0.40418033359796601</v>
      </c>
      <c r="J15" s="18">
        <v>0.43301130035110003</v>
      </c>
      <c r="K15" s="18">
        <v>0.63011729537819405</v>
      </c>
      <c r="L15" s="18">
        <v>0.76080868067201102</v>
      </c>
      <c r="M15" s="18"/>
      <c r="N15" s="18">
        <v>0.63709057295277205</v>
      </c>
      <c r="O15" s="18">
        <v>0.53373803647999796</v>
      </c>
      <c r="P15" s="18">
        <v>0.493867340426701</v>
      </c>
      <c r="Q15" s="18">
        <v>0.30875370744375003</v>
      </c>
      <c r="R15" s="18"/>
      <c r="S15" s="18">
        <v>0.49945364851445401</v>
      </c>
      <c r="T15" s="18">
        <v>0.54129770649675502</v>
      </c>
      <c r="U15" s="18">
        <v>0.53605865222076099</v>
      </c>
      <c r="V15" s="18">
        <v>0.506966688571587</v>
      </c>
      <c r="W15" s="18">
        <v>0.52853277841990898</v>
      </c>
      <c r="X15" s="18">
        <v>0.44669345964781199</v>
      </c>
      <c r="Y15" s="18">
        <v>0.43806552493984502</v>
      </c>
      <c r="Z15" s="18">
        <v>0.43775599712666702</v>
      </c>
      <c r="AA15" s="18">
        <v>0.48721108534088797</v>
      </c>
      <c r="AB15" s="18">
        <v>0.552738451345132</v>
      </c>
      <c r="AC15" s="18">
        <v>0.45894786385265401</v>
      </c>
      <c r="AD15" s="18">
        <v>0.38049204067793502</v>
      </c>
      <c r="AE15" s="18"/>
      <c r="AF15" s="18">
        <v>0.64175061089567798</v>
      </c>
      <c r="AG15" s="18">
        <v>0.46582525910056999</v>
      </c>
      <c r="AH15" s="18">
        <v>0.65482375338458298</v>
      </c>
      <c r="AI15" s="18">
        <v>0.32938812333053402</v>
      </c>
      <c r="AJ15" s="18"/>
      <c r="AK15" s="18">
        <v>0.67583788033400005</v>
      </c>
      <c r="AL15" s="18">
        <v>0.485480419509076</v>
      </c>
      <c r="AM15" s="18">
        <v>0.50640411305906496</v>
      </c>
      <c r="AN15" s="18">
        <v>0.61577644263860798</v>
      </c>
      <c r="AO15" s="18"/>
      <c r="AP15" s="18">
        <v>0.63097529194148205</v>
      </c>
      <c r="AQ15" s="18">
        <v>0.51524107132072805</v>
      </c>
      <c r="AR15" s="18">
        <v>0.52347787429859005</v>
      </c>
      <c r="AS15" s="18"/>
      <c r="AT15" s="18">
        <v>0.62232106402925902</v>
      </c>
      <c r="AU15" s="18">
        <v>0.43475870758669999</v>
      </c>
      <c r="AV15" s="18"/>
      <c r="AW15" s="18">
        <v>0.53469371559183398</v>
      </c>
      <c r="AX15" s="18">
        <v>0.39314492724104</v>
      </c>
      <c r="AY15" s="18"/>
      <c r="AZ15" s="18">
        <v>0.49748883874930599</v>
      </c>
      <c r="BA15" s="18">
        <v>0.49525780348560899</v>
      </c>
    </row>
    <row r="16" spans="2:53" x14ac:dyDescent="0.35">
      <c r="B16" s="15" t="s">
        <v>73</v>
      </c>
      <c r="C16" s="18">
        <v>0.36020335393654401</v>
      </c>
      <c r="D16" s="18">
        <v>0.286206887926446</v>
      </c>
      <c r="E16" s="18">
        <v>0.431958706539741</v>
      </c>
      <c r="F16" s="18"/>
      <c r="G16" s="18">
        <v>0.55685497517039895</v>
      </c>
      <c r="H16" s="18">
        <v>0.44608165269609001</v>
      </c>
      <c r="I16" s="18">
        <v>0.43445030458816702</v>
      </c>
      <c r="J16" s="18">
        <v>0.40417153729740202</v>
      </c>
      <c r="K16" s="18">
        <v>0.25872990978848998</v>
      </c>
      <c r="L16" s="18">
        <v>0.132063801413113</v>
      </c>
      <c r="M16" s="18"/>
      <c r="N16" s="18">
        <v>0.22445962151308399</v>
      </c>
      <c r="O16" s="18">
        <v>0.31547136356928002</v>
      </c>
      <c r="P16" s="18">
        <v>0.35004403668609602</v>
      </c>
      <c r="Q16" s="18">
        <v>0.56375694607609494</v>
      </c>
      <c r="R16" s="18"/>
      <c r="S16" s="18">
        <v>0.34926996859280501</v>
      </c>
      <c r="T16" s="18">
        <v>0.30577128856369401</v>
      </c>
      <c r="U16" s="18">
        <v>0.32841820612213302</v>
      </c>
      <c r="V16" s="18">
        <v>0.37124294097465699</v>
      </c>
      <c r="W16" s="18">
        <v>0.35790075829826001</v>
      </c>
      <c r="X16" s="18">
        <v>0.42000683212617401</v>
      </c>
      <c r="Y16" s="18">
        <v>0.40834274035161799</v>
      </c>
      <c r="Z16" s="18">
        <v>0.36584378891902702</v>
      </c>
      <c r="AA16" s="18">
        <v>0.35838916769829099</v>
      </c>
      <c r="AB16" s="18">
        <v>0.32095437779392599</v>
      </c>
      <c r="AC16" s="18">
        <v>0.41913090128472302</v>
      </c>
      <c r="AD16" s="18">
        <v>0.41457239384855799</v>
      </c>
      <c r="AE16" s="18"/>
      <c r="AF16" s="18">
        <v>0.24357788743188799</v>
      </c>
      <c r="AG16" s="18">
        <v>0.38897494138993299</v>
      </c>
      <c r="AH16" s="18">
        <v>0.19187095114332001</v>
      </c>
      <c r="AI16" s="18">
        <v>0.49299218123000199</v>
      </c>
      <c r="AJ16" s="18"/>
      <c r="AK16" s="18">
        <v>0.20884370357695001</v>
      </c>
      <c r="AL16" s="18">
        <v>0.368224557099253</v>
      </c>
      <c r="AM16" s="18">
        <v>0.349697641297951</v>
      </c>
      <c r="AN16" s="18">
        <v>0.25871859971451799</v>
      </c>
      <c r="AO16" s="18"/>
      <c r="AP16" s="18">
        <v>0.25393119351443799</v>
      </c>
      <c r="AQ16" s="18">
        <v>0.33625546675142298</v>
      </c>
      <c r="AR16" s="18">
        <v>0.33404966134976599</v>
      </c>
      <c r="AS16" s="18"/>
      <c r="AT16" s="18">
        <v>0.24330737058566801</v>
      </c>
      <c r="AU16" s="18">
        <v>0.41970599037045597</v>
      </c>
      <c r="AV16" s="18"/>
      <c r="AW16" s="18">
        <v>0.333790959074583</v>
      </c>
      <c r="AX16" s="18">
        <v>0.44610975950974402</v>
      </c>
      <c r="AY16" s="18"/>
      <c r="AZ16" s="18">
        <v>0.36056649923134099</v>
      </c>
      <c r="BA16" s="18">
        <v>0.35989566311724402</v>
      </c>
    </row>
    <row r="17" spans="2:53" x14ac:dyDescent="0.35">
      <c r="B17" s="15" t="s">
        <v>74</v>
      </c>
      <c r="C17" s="19">
        <v>0.13607775323494101</v>
      </c>
      <c r="D17" s="19">
        <v>0.27748874375756</v>
      </c>
      <c r="E17" s="19">
        <v>-1.56767891168624E-3</v>
      </c>
      <c r="F17" s="19"/>
      <c r="G17" s="19">
        <v>-0.27813378868941402</v>
      </c>
      <c r="H17" s="19">
        <v>-5.3033972619566799E-2</v>
      </c>
      <c r="I17" s="19">
        <v>-3.0269970990200901E-2</v>
      </c>
      <c r="J17" s="19">
        <v>2.88397630536988E-2</v>
      </c>
      <c r="K17" s="19">
        <v>0.37138738558970402</v>
      </c>
      <c r="L17" s="19">
        <v>0.62874487925889799</v>
      </c>
      <c r="M17" s="19"/>
      <c r="N17" s="19">
        <v>0.41263095143968798</v>
      </c>
      <c r="O17" s="19">
        <v>0.218266672910718</v>
      </c>
      <c r="P17" s="19">
        <v>0.14382330374060501</v>
      </c>
      <c r="Q17" s="19">
        <v>-0.25500323863234398</v>
      </c>
      <c r="R17" s="19"/>
      <c r="S17" s="19">
        <v>0.15018367992164899</v>
      </c>
      <c r="T17" s="19">
        <v>0.23552641793306101</v>
      </c>
      <c r="U17" s="19">
        <v>0.207640446098629</v>
      </c>
      <c r="V17" s="19">
        <v>0.13572374759693001</v>
      </c>
      <c r="W17" s="19">
        <v>0.17063202012164899</v>
      </c>
      <c r="X17" s="19">
        <v>2.6686627521638501E-2</v>
      </c>
      <c r="Y17" s="19">
        <v>2.9722784588226501E-2</v>
      </c>
      <c r="Z17" s="19">
        <v>7.1912208207639494E-2</v>
      </c>
      <c r="AA17" s="19">
        <v>0.12882191764259801</v>
      </c>
      <c r="AB17" s="19">
        <v>0.231784073551206</v>
      </c>
      <c r="AC17" s="19">
        <v>3.9816962567930797E-2</v>
      </c>
      <c r="AD17" s="19">
        <v>-3.4080353170622697E-2</v>
      </c>
      <c r="AE17" s="19"/>
      <c r="AF17" s="19">
        <v>0.39817272346379001</v>
      </c>
      <c r="AG17" s="19">
        <v>7.6850317710636995E-2</v>
      </c>
      <c r="AH17" s="19">
        <v>0.46295280224126301</v>
      </c>
      <c r="AI17" s="19">
        <v>-0.163604057899468</v>
      </c>
      <c r="AJ17" s="19"/>
      <c r="AK17" s="19">
        <v>0.46699417675705002</v>
      </c>
      <c r="AL17" s="19">
        <v>0.117255862409823</v>
      </c>
      <c r="AM17" s="19">
        <v>0.15670647176111399</v>
      </c>
      <c r="AN17" s="19">
        <v>0.35705784292408999</v>
      </c>
      <c r="AO17" s="19"/>
      <c r="AP17" s="19">
        <v>0.37704409842704401</v>
      </c>
      <c r="AQ17" s="19">
        <v>0.17898560456930501</v>
      </c>
      <c r="AR17" s="19">
        <v>0.189428212948824</v>
      </c>
      <c r="AS17" s="19"/>
      <c r="AT17" s="19">
        <v>0.37901369344359098</v>
      </c>
      <c r="AU17" s="19">
        <v>1.5052717216243501E-2</v>
      </c>
      <c r="AV17" s="19"/>
      <c r="AW17" s="19">
        <v>0.20090275651725101</v>
      </c>
      <c r="AX17" s="19">
        <v>-5.2964832268703597E-2</v>
      </c>
      <c r="AY17" s="19"/>
      <c r="AZ17" s="19">
        <v>0.13692233951796501</v>
      </c>
      <c r="BA17" s="19">
        <v>0.135362140368364</v>
      </c>
    </row>
    <row r="18" spans="2:53" x14ac:dyDescent="0.35">
      <c r="B18" s="16"/>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BA16"/>
  <sheetViews>
    <sheetView showGridLines="0" workbookViewId="0">
      <pane xSplit="2" topLeftCell="C1" activePane="topRight" state="frozen"/>
      <selection pane="topRight" activeCell="AF7" sqref="AF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290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283</v>
      </c>
      <c r="C9" s="14">
        <v>0.51366315132474505</v>
      </c>
      <c r="D9" s="14">
        <v>0.55098372880852498</v>
      </c>
      <c r="E9" s="14">
        <v>0.47625061265691698</v>
      </c>
      <c r="F9" s="14"/>
      <c r="G9" s="14">
        <v>0.40215075917492699</v>
      </c>
      <c r="H9" s="14">
        <v>0.44113875790599699</v>
      </c>
      <c r="I9" s="14">
        <v>0.51542849158143</v>
      </c>
      <c r="J9" s="14">
        <v>0.500984522019704</v>
      </c>
      <c r="K9" s="14">
        <v>0.58282607346928506</v>
      </c>
      <c r="L9" s="14">
        <v>0.60900348635114199</v>
      </c>
      <c r="M9" s="14"/>
      <c r="N9" s="14">
        <v>0.59367613392726803</v>
      </c>
      <c r="O9" s="14">
        <v>0.49402346904516597</v>
      </c>
      <c r="P9" s="14">
        <v>0.52156047981661302</v>
      </c>
      <c r="Q9" s="14">
        <v>0.44070533446599203</v>
      </c>
      <c r="R9" s="14"/>
      <c r="S9" s="14">
        <v>0.47881412438697601</v>
      </c>
      <c r="T9" s="14">
        <v>0.49481528683723403</v>
      </c>
      <c r="U9" s="14">
        <v>0.510054808096986</v>
      </c>
      <c r="V9" s="14">
        <v>0.59335169110354802</v>
      </c>
      <c r="W9" s="14">
        <v>0.58407881874110101</v>
      </c>
      <c r="X9" s="14">
        <v>0.46980862446000898</v>
      </c>
      <c r="Y9" s="14">
        <v>0.51574865925937996</v>
      </c>
      <c r="Z9" s="14">
        <v>0.53117926932468795</v>
      </c>
      <c r="AA9" s="14">
        <v>0.52843388115063294</v>
      </c>
      <c r="AB9" s="14">
        <v>0.50052675768255195</v>
      </c>
      <c r="AC9" s="14">
        <v>0.43982246463013502</v>
      </c>
      <c r="AD9" s="14">
        <v>0.57602893134320399</v>
      </c>
      <c r="AE9" s="14"/>
      <c r="AF9" s="14">
        <v>0.58812900285515801</v>
      </c>
      <c r="AG9" s="14">
        <v>0.51704005707754297</v>
      </c>
      <c r="AH9" s="14">
        <v>0.54268467530568099</v>
      </c>
      <c r="AI9" s="14">
        <v>0.44051971073148</v>
      </c>
      <c r="AJ9" s="14"/>
      <c r="AK9" s="14">
        <v>0.61074738542090901</v>
      </c>
      <c r="AL9" s="14">
        <v>0.51666659304238305</v>
      </c>
      <c r="AM9" s="14">
        <v>0.53838652562019795</v>
      </c>
      <c r="AN9" s="14">
        <v>0.54200881174990401</v>
      </c>
      <c r="AO9" s="14"/>
      <c r="AP9" s="14">
        <v>0.61762146311211896</v>
      </c>
      <c r="AQ9" s="14">
        <v>0.53972839594362099</v>
      </c>
      <c r="AR9" s="14">
        <v>0.53290549517803298</v>
      </c>
      <c r="AS9" s="14"/>
      <c r="AT9" s="14">
        <v>0.60245757077176698</v>
      </c>
      <c r="AU9" s="14">
        <v>0.472972857147271</v>
      </c>
      <c r="AV9" s="14"/>
      <c r="AW9" s="14">
        <v>0.57130626387135097</v>
      </c>
      <c r="AX9" s="14">
        <v>0.40113511065479901</v>
      </c>
      <c r="AY9" s="14"/>
      <c r="AZ9" s="14">
        <v>0.53221157297439403</v>
      </c>
      <c r="BA9" s="14">
        <v>0.49794718546789002</v>
      </c>
    </row>
    <row r="10" spans="2:53" x14ac:dyDescent="0.35">
      <c r="B10" s="15" t="s">
        <v>284</v>
      </c>
      <c r="C10" s="14">
        <v>0.107760260522689</v>
      </c>
      <c r="D10" s="14">
        <v>0.112106102956423</v>
      </c>
      <c r="E10" s="14">
        <v>0.10393892264712799</v>
      </c>
      <c r="F10" s="14"/>
      <c r="G10" s="14">
        <v>0.16420589243206199</v>
      </c>
      <c r="H10" s="14">
        <v>0.170888966979719</v>
      </c>
      <c r="I10" s="14">
        <v>0.148101967024066</v>
      </c>
      <c r="J10" s="14">
        <v>7.3286165010218798E-2</v>
      </c>
      <c r="K10" s="14">
        <v>5.4760853662877897E-2</v>
      </c>
      <c r="L10" s="14">
        <v>4.9822194048053201E-2</v>
      </c>
      <c r="M10" s="14"/>
      <c r="N10" s="14">
        <v>9.2074425783310099E-2</v>
      </c>
      <c r="O10" s="14">
        <v>0.111657859267462</v>
      </c>
      <c r="P10" s="14">
        <v>8.74459096927689E-2</v>
      </c>
      <c r="Q10" s="14">
        <v>0.13873803645798399</v>
      </c>
      <c r="R10" s="14"/>
      <c r="S10" s="14">
        <v>0.126024892562523</v>
      </c>
      <c r="T10" s="14">
        <v>0.103098620085831</v>
      </c>
      <c r="U10" s="14">
        <v>9.6903208919893402E-2</v>
      </c>
      <c r="V10" s="14">
        <v>8.5032904029938405E-2</v>
      </c>
      <c r="W10" s="14">
        <v>0.132209165445206</v>
      </c>
      <c r="X10" s="14">
        <v>0.106147192280702</v>
      </c>
      <c r="Y10" s="14">
        <v>0.109382027425349</v>
      </c>
      <c r="Z10" s="14">
        <v>0.18592139835913499</v>
      </c>
      <c r="AA10" s="14">
        <v>9.1226674500639704E-2</v>
      </c>
      <c r="AB10" s="14">
        <v>0.10707407925146301</v>
      </c>
      <c r="AC10" s="14">
        <v>9.6840831265418106E-2</v>
      </c>
      <c r="AD10" s="14">
        <v>6.01217788856288E-2</v>
      </c>
      <c r="AE10" s="14"/>
      <c r="AF10" s="14">
        <v>8.8315924827020206E-2</v>
      </c>
      <c r="AG10" s="14">
        <v>0.13909661987946501</v>
      </c>
      <c r="AH10" s="14">
        <v>9.1783999409223604E-2</v>
      </c>
      <c r="AI10" s="14">
        <v>7.9692929841318899E-2</v>
      </c>
      <c r="AJ10" s="14"/>
      <c r="AK10" s="14">
        <v>8.9544071834391198E-2</v>
      </c>
      <c r="AL10" s="14">
        <v>0.120553491265481</v>
      </c>
      <c r="AM10" s="14">
        <v>0.13345137568663401</v>
      </c>
      <c r="AN10" s="14">
        <v>9.5118501686061396E-2</v>
      </c>
      <c r="AO10" s="14"/>
      <c r="AP10" s="14">
        <v>0.103880899817026</v>
      </c>
      <c r="AQ10" s="14">
        <v>0.125664020866012</v>
      </c>
      <c r="AR10" s="14">
        <v>0.106670882730868</v>
      </c>
      <c r="AS10" s="14"/>
      <c r="AT10" s="14">
        <v>0.111329192169624</v>
      </c>
      <c r="AU10" s="14">
        <v>0.10526107668808</v>
      </c>
      <c r="AV10" s="14"/>
      <c r="AW10" s="14">
        <v>0.10841786732077301</v>
      </c>
      <c r="AX10" s="14">
        <v>0.13416469393227201</v>
      </c>
      <c r="AY10" s="14"/>
      <c r="AZ10" s="14">
        <v>9.9913467309672599E-2</v>
      </c>
      <c r="BA10" s="14">
        <v>0.11440880111287401</v>
      </c>
    </row>
    <row r="11" spans="2:53" x14ac:dyDescent="0.35">
      <c r="B11" s="15" t="s">
        <v>71</v>
      </c>
      <c r="C11" s="23">
        <v>0.37857658815256601</v>
      </c>
      <c r="D11" s="23">
        <v>0.33691016823505299</v>
      </c>
      <c r="E11" s="23">
        <v>0.41981046469595601</v>
      </c>
      <c r="F11" s="23"/>
      <c r="G11" s="23">
        <v>0.433643348393011</v>
      </c>
      <c r="H11" s="23">
        <v>0.387972275114284</v>
      </c>
      <c r="I11" s="23">
        <v>0.33646954139450402</v>
      </c>
      <c r="J11" s="23">
        <v>0.42572931297007699</v>
      </c>
      <c r="K11" s="23">
        <v>0.36241307286783803</v>
      </c>
      <c r="L11" s="23">
        <v>0.34117431960080502</v>
      </c>
      <c r="M11" s="23"/>
      <c r="N11" s="23">
        <v>0.31424944028942198</v>
      </c>
      <c r="O11" s="23">
        <v>0.394318671687372</v>
      </c>
      <c r="P11" s="23">
        <v>0.39099361049061798</v>
      </c>
      <c r="Q11" s="23">
        <v>0.42055662907602398</v>
      </c>
      <c r="R11" s="23"/>
      <c r="S11" s="23">
        <v>0.39516098305050101</v>
      </c>
      <c r="T11" s="23">
        <v>0.40208609307693499</v>
      </c>
      <c r="U11" s="23">
        <v>0.39304198298311999</v>
      </c>
      <c r="V11" s="23">
        <v>0.32161540486651402</v>
      </c>
      <c r="W11" s="23">
        <v>0.28371201581369299</v>
      </c>
      <c r="X11" s="23">
        <v>0.424044183259289</v>
      </c>
      <c r="Y11" s="23">
        <v>0.37486931331527101</v>
      </c>
      <c r="Z11" s="23">
        <v>0.28289933231617698</v>
      </c>
      <c r="AA11" s="23">
        <v>0.38033944434872802</v>
      </c>
      <c r="AB11" s="23">
        <v>0.39239916306598599</v>
      </c>
      <c r="AC11" s="23">
        <v>0.46333670410444699</v>
      </c>
      <c r="AD11" s="23">
        <v>0.36384928977116698</v>
      </c>
      <c r="AE11" s="23"/>
      <c r="AF11" s="23">
        <v>0.32355507231782199</v>
      </c>
      <c r="AG11" s="23">
        <v>0.343863323042992</v>
      </c>
      <c r="AH11" s="23">
        <v>0.36553132528509602</v>
      </c>
      <c r="AI11" s="23">
        <v>0.47978735942720102</v>
      </c>
      <c r="AJ11" s="23"/>
      <c r="AK11" s="23">
        <v>0.29970854274469999</v>
      </c>
      <c r="AL11" s="23">
        <v>0.36277991569213502</v>
      </c>
      <c r="AM11" s="23">
        <v>0.32816209869316798</v>
      </c>
      <c r="AN11" s="23">
        <v>0.36287268656403499</v>
      </c>
      <c r="AO11" s="23"/>
      <c r="AP11" s="23">
        <v>0.27849763707085501</v>
      </c>
      <c r="AQ11" s="23">
        <v>0.33460758319036599</v>
      </c>
      <c r="AR11" s="23">
        <v>0.36042362209109802</v>
      </c>
      <c r="AS11" s="23"/>
      <c r="AT11" s="23">
        <v>0.28621323705860902</v>
      </c>
      <c r="AU11" s="23">
        <v>0.42176606616464901</v>
      </c>
      <c r="AV11" s="23"/>
      <c r="AW11" s="23">
        <v>0.32027586880787601</v>
      </c>
      <c r="AX11" s="23">
        <v>0.46470019541292901</v>
      </c>
      <c r="AY11" s="23"/>
      <c r="AZ11" s="23">
        <v>0.36787495971593298</v>
      </c>
      <c r="BA11" s="23">
        <v>0.38764401341923499</v>
      </c>
    </row>
    <row r="12" spans="2:53" x14ac:dyDescent="0.35">
      <c r="B12" s="16"/>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BA16"/>
  <sheetViews>
    <sheetView showGridLines="0" workbookViewId="0">
      <pane xSplit="2" topLeftCell="C1" activePane="topRight" state="frozen"/>
      <selection pane="topRight" activeCell="AE8" sqref="AE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291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283</v>
      </c>
      <c r="C9" s="14">
        <v>8.3198449024730503E-2</v>
      </c>
      <c r="D9" s="14">
        <v>0.105776001672227</v>
      </c>
      <c r="E9" s="14">
        <v>6.1464723335214799E-2</v>
      </c>
      <c r="F9" s="14"/>
      <c r="G9" s="14">
        <v>0.14158313345728901</v>
      </c>
      <c r="H9" s="14">
        <v>0.14827596046826599</v>
      </c>
      <c r="I9" s="14">
        <v>9.8490761533260501E-2</v>
      </c>
      <c r="J9" s="14">
        <v>7.6938622657217806E-2</v>
      </c>
      <c r="K9" s="14">
        <v>3.6118260540561997E-2</v>
      </c>
      <c r="L9" s="14">
        <v>1.5813212317080501E-2</v>
      </c>
      <c r="M9" s="14"/>
      <c r="N9" s="14">
        <v>9.46839493344378E-2</v>
      </c>
      <c r="O9" s="14">
        <v>7.2494700446136803E-2</v>
      </c>
      <c r="P9" s="14">
        <v>0.10539644610769</v>
      </c>
      <c r="Q9" s="14">
        <v>6.2113469042787202E-2</v>
      </c>
      <c r="R9" s="14"/>
      <c r="S9" s="14">
        <v>0.12553382626602</v>
      </c>
      <c r="T9" s="14">
        <v>5.8411428580939097E-2</v>
      </c>
      <c r="U9" s="14">
        <v>8.4130870871775107E-2</v>
      </c>
      <c r="V9" s="14">
        <v>6.7041966525238902E-2</v>
      </c>
      <c r="W9" s="14">
        <v>9.9597883158009798E-2</v>
      </c>
      <c r="X9" s="14">
        <v>8.4736886255727603E-2</v>
      </c>
      <c r="Y9" s="14">
        <v>8.7409259841475295E-2</v>
      </c>
      <c r="Z9" s="14">
        <v>0.133037809907851</v>
      </c>
      <c r="AA9" s="14">
        <v>8.2014533671487796E-2</v>
      </c>
      <c r="AB9" s="14">
        <v>6.1364410234571599E-2</v>
      </c>
      <c r="AC9" s="14">
        <v>3.81629103759836E-2</v>
      </c>
      <c r="AD9" s="14">
        <v>6.3446134111719704E-2</v>
      </c>
      <c r="AE9" s="14"/>
      <c r="AF9" s="14">
        <v>6.0345819725552502E-2</v>
      </c>
      <c r="AG9" s="14">
        <v>0.14033854014935801</v>
      </c>
      <c r="AH9" s="14">
        <v>5.5470815767671697E-2</v>
      </c>
      <c r="AI9" s="14">
        <v>4.6828123510790999E-2</v>
      </c>
      <c r="AJ9" s="14"/>
      <c r="AK9" s="14">
        <v>8.4059372800692395E-2</v>
      </c>
      <c r="AL9" s="14">
        <v>0.11334904871333699</v>
      </c>
      <c r="AM9" s="14">
        <v>0.103683914440556</v>
      </c>
      <c r="AN9" s="14">
        <v>4.9246688142514802E-2</v>
      </c>
      <c r="AO9" s="14"/>
      <c r="AP9" s="14">
        <v>6.9064901914934806E-2</v>
      </c>
      <c r="AQ9" s="14">
        <v>0.13718343438569999</v>
      </c>
      <c r="AR9" s="14">
        <v>8.6494702816632102E-2</v>
      </c>
      <c r="AS9" s="14"/>
      <c r="AT9" s="14">
        <v>0.112401792056114</v>
      </c>
      <c r="AU9" s="14">
        <v>6.4414378233532799E-2</v>
      </c>
      <c r="AV9" s="14"/>
      <c r="AW9" s="14">
        <v>9.8457546203645094E-2</v>
      </c>
      <c r="AX9" s="14">
        <v>7.1254527617314406E-2</v>
      </c>
      <c r="AY9" s="14"/>
      <c r="AZ9" s="14">
        <v>5.8539973928957698E-2</v>
      </c>
      <c r="BA9" s="14">
        <v>0.10409142633606901</v>
      </c>
    </row>
    <row r="10" spans="2:53" x14ac:dyDescent="0.35">
      <c r="B10" s="15" t="s">
        <v>284</v>
      </c>
      <c r="C10" s="14">
        <v>0.63226908227769596</v>
      </c>
      <c r="D10" s="14">
        <v>0.63293731695871502</v>
      </c>
      <c r="E10" s="14">
        <v>0.63114014443961997</v>
      </c>
      <c r="F10" s="14"/>
      <c r="G10" s="14">
        <v>0.51084511818745904</v>
      </c>
      <c r="H10" s="14">
        <v>0.50062441687896198</v>
      </c>
      <c r="I10" s="14">
        <v>0.59133083472994896</v>
      </c>
      <c r="J10" s="14">
        <v>0.60703559945380503</v>
      </c>
      <c r="K10" s="14">
        <v>0.74293391624254101</v>
      </c>
      <c r="L10" s="14">
        <v>0.79930867355086199</v>
      </c>
      <c r="M10" s="14"/>
      <c r="N10" s="14">
        <v>0.67138869724526495</v>
      </c>
      <c r="O10" s="14">
        <v>0.65638558813178305</v>
      </c>
      <c r="P10" s="14">
        <v>0.58731817597675895</v>
      </c>
      <c r="Q10" s="14">
        <v>0.60651981297373803</v>
      </c>
      <c r="R10" s="14"/>
      <c r="S10" s="14">
        <v>0.55653356559823897</v>
      </c>
      <c r="T10" s="14">
        <v>0.66914911834347601</v>
      </c>
      <c r="U10" s="14">
        <v>0.659655072825578</v>
      </c>
      <c r="V10" s="14">
        <v>0.65985355212800001</v>
      </c>
      <c r="W10" s="14">
        <v>0.62422776992721196</v>
      </c>
      <c r="X10" s="14">
        <v>0.62128469168980704</v>
      </c>
      <c r="Y10" s="14">
        <v>0.649033919154832</v>
      </c>
      <c r="Z10" s="14">
        <v>0.67593751670548097</v>
      </c>
      <c r="AA10" s="14">
        <v>0.63499490679395498</v>
      </c>
      <c r="AB10" s="14">
        <v>0.63526581132284399</v>
      </c>
      <c r="AC10" s="14">
        <v>0.68571765846287502</v>
      </c>
      <c r="AD10" s="14">
        <v>0.51078529624381397</v>
      </c>
      <c r="AE10" s="14"/>
      <c r="AF10" s="14">
        <v>0.71631119444617797</v>
      </c>
      <c r="AG10" s="14">
        <v>0.621828078030358</v>
      </c>
      <c r="AH10" s="14">
        <v>0.70748192967666002</v>
      </c>
      <c r="AI10" s="14">
        <v>0.54784127672376504</v>
      </c>
      <c r="AJ10" s="14"/>
      <c r="AK10" s="14">
        <v>0.73149868387709205</v>
      </c>
      <c r="AL10" s="14">
        <v>0.63587416403715302</v>
      </c>
      <c r="AM10" s="14">
        <v>0.62738603756783795</v>
      </c>
      <c r="AN10" s="14">
        <v>0.66508867891743595</v>
      </c>
      <c r="AO10" s="14"/>
      <c r="AP10" s="14">
        <v>0.71432618046028695</v>
      </c>
      <c r="AQ10" s="14">
        <v>0.60803642238375999</v>
      </c>
      <c r="AR10" s="14">
        <v>0.65879672327369698</v>
      </c>
      <c r="AS10" s="14"/>
      <c r="AT10" s="14">
        <v>0.67192705020200005</v>
      </c>
      <c r="AU10" s="14">
        <v>0.61844008453743005</v>
      </c>
      <c r="AV10" s="14"/>
      <c r="AW10" s="14">
        <v>0.64106057859674603</v>
      </c>
      <c r="AX10" s="14">
        <v>0.63016798466472101</v>
      </c>
      <c r="AY10" s="14"/>
      <c r="AZ10" s="14">
        <v>0.66465192907538295</v>
      </c>
      <c r="BA10" s="14">
        <v>0.60483129138459302</v>
      </c>
    </row>
    <row r="11" spans="2:53" x14ac:dyDescent="0.35">
      <c r="B11" s="15" t="s">
        <v>71</v>
      </c>
      <c r="C11" s="23">
        <v>0.28453246869757298</v>
      </c>
      <c r="D11" s="23">
        <v>0.26128668136905803</v>
      </c>
      <c r="E11" s="23">
        <v>0.30739513222516501</v>
      </c>
      <c r="F11" s="23"/>
      <c r="G11" s="23">
        <v>0.34757174835525201</v>
      </c>
      <c r="H11" s="23">
        <v>0.351099622652773</v>
      </c>
      <c r="I11" s="23">
        <v>0.31017840373679101</v>
      </c>
      <c r="J11" s="23">
        <v>0.31602577788897701</v>
      </c>
      <c r="K11" s="23">
        <v>0.22094782321689699</v>
      </c>
      <c r="L11" s="23">
        <v>0.18487811413205699</v>
      </c>
      <c r="M11" s="23"/>
      <c r="N11" s="23">
        <v>0.233927353420298</v>
      </c>
      <c r="O11" s="23">
        <v>0.27111971142208002</v>
      </c>
      <c r="P11" s="23">
        <v>0.30728537791555099</v>
      </c>
      <c r="Q11" s="23">
        <v>0.331366717983475</v>
      </c>
      <c r="R11" s="23"/>
      <c r="S11" s="23">
        <v>0.31793260813573998</v>
      </c>
      <c r="T11" s="23">
        <v>0.27243945307558498</v>
      </c>
      <c r="U11" s="23">
        <v>0.25621405630264699</v>
      </c>
      <c r="V11" s="23">
        <v>0.27310448134676102</v>
      </c>
      <c r="W11" s="23">
        <v>0.27617434691477799</v>
      </c>
      <c r="X11" s="23">
        <v>0.29397842205446501</v>
      </c>
      <c r="Y11" s="23">
        <v>0.26355682100369299</v>
      </c>
      <c r="Z11" s="23">
        <v>0.19102467338666801</v>
      </c>
      <c r="AA11" s="23">
        <v>0.28299055953455798</v>
      </c>
      <c r="AB11" s="23">
        <v>0.303369778442584</v>
      </c>
      <c r="AC11" s="23">
        <v>0.27611943116114201</v>
      </c>
      <c r="AD11" s="23">
        <v>0.42576856964446602</v>
      </c>
      <c r="AE11" s="23"/>
      <c r="AF11" s="23">
        <v>0.223342985828269</v>
      </c>
      <c r="AG11" s="23">
        <v>0.23783338182028399</v>
      </c>
      <c r="AH11" s="23">
        <v>0.237047254555669</v>
      </c>
      <c r="AI11" s="23">
        <v>0.405330599765444</v>
      </c>
      <c r="AJ11" s="23"/>
      <c r="AK11" s="23">
        <v>0.184441943322216</v>
      </c>
      <c r="AL11" s="23">
        <v>0.25077678724951002</v>
      </c>
      <c r="AM11" s="23">
        <v>0.26893004799160702</v>
      </c>
      <c r="AN11" s="23">
        <v>0.28566463294004901</v>
      </c>
      <c r="AO11" s="23"/>
      <c r="AP11" s="23">
        <v>0.21660891762477799</v>
      </c>
      <c r="AQ11" s="23">
        <v>0.25478014323053999</v>
      </c>
      <c r="AR11" s="23">
        <v>0.254708573909671</v>
      </c>
      <c r="AS11" s="23"/>
      <c r="AT11" s="23">
        <v>0.215671157741886</v>
      </c>
      <c r="AU11" s="23">
        <v>0.31714553722903799</v>
      </c>
      <c r="AV11" s="23"/>
      <c r="AW11" s="23">
        <v>0.26048187519960903</v>
      </c>
      <c r="AX11" s="23">
        <v>0.298577487717965</v>
      </c>
      <c r="AY11" s="23"/>
      <c r="AZ11" s="23">
        <v>0.27680809699566</v>
      </c>
      <c r="BA11" s="23">
        <v>0.29107728227933799</v>
      </c>
    </row>
    <row r="12" spans="2:53" x14ac:dyDescent="0.35">
      <c r="B12" s="16"/>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BA16"/>
  <sheetViews>
    <sheetView showGridLines="0" workbookViewId="0">
      <pane xSplit="2" topLeftCell="C1" activePane="topRight" state="frozen"/>
      <selection pane="topRight" activeCell="AF8" sqref="A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292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283</v>
      </c>
      <c r="C9" s="14">
        <v>0.10667211518086001</v>
      </c>
      <c r="D9" s="14">
        <v>0.13251374686825901</v>
      </c>
      <c r="E9" s="14">
        <v>8.2058957190096302E-2</v>
      </c>
      <c r="F9" s="14"/>
      <c r="G9" s="14">
        <v>0.195182737555084</v>
      </c>
      <c r="H9" s="14">
        <v>0.15585398378995799</v>
      </c>
      <c r="I9" s="14">
        <v>0.11338829866092</v>
      </c>
      <c r="J9" s="14">
        <v>7.8084283536844296E-2</v>
      </c>
      <c r="K9" s="14">
        <v>7.5045900136165605E-2</v>
      </c>
      <c r="L9" s="14">
        <v>4.4698447803962198E-2</v>
      </c>
      <c r="M9" s="14"/>
      <c r="N9" s="14">
        <v>0.123152587258647</v>
      </c>
      <c r="O9" s="14">
        <v>8.6520082002247006E-2</v>
      </c>
      <c r="P9" s="14">
        <v>0.103307947607635</v>
      </c>
      <c r="Q9" s="14">
        <v>0.10716664914980301</v>
      </c>
      <c r="R9" s="14"/>
      <c r="S9" s="14">
        <v>0.127001644419591</v>
      </c>
      <c r="T9" s="14">
        <v>8.4574011901723201E-2</v>
      </c>
      <c r="U9" s="14">
        <v>0.14184046624254501</v>
      </c>
      <c r="V9" s="14">
        <v>0.11942157860884101</v>
      </c>
      <c r="W9" s="14">
        <v>7.6677119866209106E-2</v>
      </c>
      <c r="X9" s="14">
        <v>0.12701884064115199</v>
      </c>
      <c r="Y9" s="14">
        <v>0.112100416677299</v>
      </c>
      <c r="Z9" s="14">
        <v>0.14993062487919201</v>
      </c>
      <c r="AA9" s="14">
        <v>8.0612507027226193E-2</v>
      </c>
      <c r="AB9" s="14">
        <v>7.9195618905979995E-2</v>
      </c>
      <c r="AC9" s="14">
        <v>0.118104198146957</v>
      </c>
      <c r="AD9" s="14">
        <v>6.8179956568575201E-2</v>
      </c>
      <c r="AE9" s="14"/>
      <c r="AF9" s="14">
        <v>7.8551834490863004E-2</v>
      </c>
      <c r="AG9" s="14">
        <v>0.160237646595209</v>
      </c>
      <c r="AH9" s="14">
        <v>0.110225395763068</v>
      </c>
      <c r="AI9" s="14">
        <v>8.7744234808426497E-2</v>
      </c>
      <c r="AJ9" s="14"/>
      <c r="AK9" s="14">
        <v>0.102630100860178</v>
      </c>
      <c r="AL9" s="14">
        <v>0.12689683832367299</v>
      </c>
      <c r="AM9" s="14">
        <v>0.119978760428749</v>
      </c>
      <c r="AN9" s="14">
        <v>0.113509191785576</v>
      </c>
      <c r="AO9" s="14"/>
      <c r="AP9" s="14">
        <v>9.7277536005323101E-2</v>
      </c>
      <c r="AQ9" s="14">
        <v>0.14971965558043601</v>
      </c>
      <c r="AR9" s="14">
        <v>9.4661257889111103E-2</v>
      </c>
      <c r="AS9" s="14"/>
      <c r="AT9" s="14">
        <v>0.14719026782651801</v>
      </c>
      <c r="AU9" s="14">
        <v>8.3019842058601301E-2</v>
      </c>
      <c r="AV9" s="14"/>
      <c r="AW9" s="14">
        <v>0.114736849118802</v>
      </c>
      <c r="AX9" s="14">
        <v>0.10667501620113599</v>
      </c>
      <c r="AY9" s="14"/>
      <c r="AZ9" s="14">
        <v>7.8922680944384205E-2</v>
      </c>
      <c r="BA9" s="14">
        <v>0.13041287842756799</v>
      </c>
    </row>
    <row r="10" spans="2:53" x14ac:dyDescent="0.35">
      <c r="B10" s="15" t="s">
        <v>284</v>
      </c>
      <c r="C10" s="14">
        <v>0.55363394223119</v>
      </c>
      <c r="D10" s="14">
        <v>0.55708694716205198</v>
      </c>
      <c r="E10" s="14">
        <v>0.54947055791463495</v>
      </c>
      <c r="F10" s="14"/>
      <c r="G10" s="14">
        <v>0.473539910946981</v>
      </c>
      <c r="H10" s="14">
        <v>0.50696163047749898</v>
      </c>
      <c r="I10" s="14">
        <v>0.53244574249282794</v>
      </c>
      <c r="J10" s="14">
        <v>0.58110558206775997</v>
      </c>
      <c r="K10" s="14">
        <v>0.64130309460703505</v>
      </c>
      <c r="L10" s="14">
        <v>0.58319799599300803</v>
      </c>
      <c r="M10" s="14"/>
      <c r="N10" s="14">
        <v>0.60960059911348896</v>
      </c>
      <c r="O10" s="14">
        <v>0.55914233455691298</v>
      </c>
      <c r="P10" s="14">
        <v>0.54198794029619901</v>
      </c>
      <c r="Q10" s="14">
        <v>0.50124770824838805</v>
      </c>
      <c r="R10" s="14"/>
      <c r="S10" s="14">
        <v>0.53908725605233299</v>
      </c>
      <c r="T10" s="14">
        <v>0.59968702987654299</v>
      </c>
      <c r="U10" s="14">
        <v>0.49729660681553001</v>
      </c>
      <c r="V10" s="14">
        <v>0.56475491549039303</v>
      </c>
      <c r="W10" s="14">
        <v>0.61238626844094302</v>
      </c>
      <c r="X10" s="14">
        <v>0.54289931960305804</v>
      </c>
      <c r="Y10" s="14">
        <v>0.55767257413764004</v>
      </c>
      <c r="Z10" s="14">
        <v>0.59532833079504599</v>
      </c>
      <c r="AA10" s="14">
        <v>0.56260257085237897</v>
      </c>
      <c r="AB10" s="14">
        <v>0.50917223016838697</v>
      </c>
      <c r="AC10" s="14">
        <v>0.54010555251648196</v>
      </c>
      <c r="AD10" s="14">
        <v>0.48713492310201301</v>
      </c>
      <c r="AE10" s="14"/>
      <c r="AF10" s="14">
        <v>0.64364569530600602</v>
      </c>
      <c r="AG10" s="14">
        <v>0.53995967320647797</v>
      </c>
      <c r="AH10" s="14">
        <v>0.52071480087962296</v>
      </c>
      <c r="AI10" s="14">
        <v>0.44641504043082397</v>
      </c>
      <c r="AJ10" s="14"/>
      <c r="AK10" s="14">
        <v>0.62919760721471296</v>
      </c>
      <c r="AL10" s="14">
        <v>0.55962895469047502</v>
      </c>
      <c r="AM10" s="14">
        <v>0.546129266608121</v>
      </c>
      <c r="AN10" s="14">
        <v>0.52121261079055903</v>
      </c>
      <c r="AO10" s="14"/>
      <c r="AP10" s="14">
        <v>0.62553629640737796</v>
      </c>
      <c r="AQ10" s="14">
        <v>0.56635813309444905</v>
      </c>
      <c r="AR10" s="14">
        <v>0.57544422954395502</v>
      </c>
      <c r="AS10" s="14"/>
      <c r="AT10" s="14">
        <v>0.61873549111821102</v>
      </c>
      <c r="AU10" s="14">
        <v>0.52672538387023804</v>
      </c>
      <c r="AV10" s="14"/>
      <c r="AW10" s="14">
        <v>0.60129485112367598</v>
      </c>
      <c r="AX10" s="14">
        <v>0.46402145987121501</v>
      </c>
      <c r="AY10" s="14"/>
      <c r="AZ10" s="14">
        <v>0.57701288837264797</v>
      </c>
      <c r="BA10" s="14">
        <v>0.53363230830337705</v>
      </c>
    </row>
    <row r="11" spans="2:53" x14ac:dyDescent="0.35">
      <c r="B11" s="15" t="s">
        <v>71</v>
      </c>
      <c r="C11" s="23">
        <v>0.33969394258794999</v>
      </c>
      <c r="D11" s="23">
        <v>0.31039930596968901</v>
      </c>
      <c r="E11" s="23">
        <v>0.36847048489526901</v>
      </c>
      <c r="F11" s="23"/>
      <c r="G11" s="23">
        <v>0.33127735149793602</v>
      </c>
      <c r="H11" s="23">
        <v>0.337184385732543</v>
      </c>
      <c r="I11" s="23">
        <v>0.35416595884625202</v>
      </c>
      <c r="J11" s="23">
        <v>0.34081013439539498</v>
      </c>
      <c r="K11" s="23">
        <v>0.28365100525679898</v>
      </c>
      <c r="L11" s="23">
        <v>0.37210355620302898</v>
      </c>
      <c r="M11" s="23"/>
      <c r="N11" s="23">
        <v>0.26724681362786401</v>
      </c>
      <c r="O11" s="23">
        <v>0.35433758344083999</v>
      </c>
      <c r="P11" s="23">
        <v>0.35470411209616598</v>
      </c>
      <c r="Q11" s="23">
        <v>0.391585642601809</v>
      </c>
      <c r="R11" s="23"/>
      <c r="S11" s="23">
        <v>0.33391109952807602</v>
      </c>
      <c r="T11" s="23">
        <v>0.31573895822173298</v>
      </c>
      <c r="U11" s="23">
        <v>0.36086292694192601</v>
      </c>
      <c r="V11" s="23">
        <v>0.31582350590076602</v>
      </c>
      <c r="W11" s="23">
        <v>0.31093661169284798</v>
      </c>
      <c r="X11" s="23">
        <v>0.33008183975578997</v>
      </c>
      <c r="Y11" s="23">
        <v>0.33022700918506098</v>
      </c>
      <c r="Z11" s="23">
        <v>0.254741044325762</v>
      </c>
      <c r="AA11" s="23">
        <v>0.35678492212039498</v>
      </c>
      <c r="AB11" s="23">
        <v>0.41163215092563299</v>
      </c>
      <c r="AC11" s="23">
        <v>0.34179024933656099</v>
      </c>
      <c r="AD11" s="23">
        <v>0.44468512032941199</v>
      </c>
      <c r="AE11" s="23"/>
      <c r="AF11" s="23">
        <v>0.27780247020313098</v>
      </c>
      <c r="AG11" s="23">
        <v>0.29980268019831302</v>
      </c>
      <c r="AH11" s="23">
        <v>0.36905980335730898</v>
      </c>
      <c r="AI11" s="23">
        <v>0.46584072476075</v>
      </c>
      <c r="AJ11" s="23"/>
      <c r="AK11" s="23">
        <v>0.268172291925109</v>
      </c>
      <c r="AL11" s="23">
        <v>0.31347420698585099</v>
      </c>
      <c r="AM11" s="23">
        <v>0.33389197296313</v>
      </c>
      <c r="AN11" s="23">
        <v>0.36527819742386503</v>
      </c>
      <c r="AO11" s="23"/>
      <c r="AP11" s="23">
        <v>0.27718616758729903</v>
      </c>
      <c r="AQ11" s="23">
        <v>0.28392221132511503</v>
      </c>
      <c r="AR11" s="23">
        <v>0.32989451256693297</v>
      </c>
      <c r="AS11" s="23"/>
      <c r="AT11" s="23">
        <v>0.234074241055271</v>
      </c>
      <c r="AU11" s="23">
        <v>0.39025477407116099</v>
      </c>
      <c r="AV11" s="23"/>
      <c r="AW11" s="23">
        <v>0.28396829975752202</v>
      </c>
      <c r="AX11" s="23">
        <v>0.42930352392764798</v>
      </c>
      <c r="AY11" s="23"/>
      <c r="AZ11" s="23">
        <v>0.34406443068296799</v>
      </c>
      <c r="BA11" s="23">
        <v>0.33595481326905402</v>
      </c>
    </row>
    <row r="12" spans="2:53" x14ac:dyDescent="0.35">
      <c r="B12" s="16"/>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BA19"/>
  <sheetViews>
    <sheetView showGridLines="0" topLeftCell="A2" workbookViewId="0">
      <pane xSplit="2" topLeftCell="C1" activePane="topRight" state="frozen"/>
      <selection pane="topRight" activeCell="AG8" sqref="AG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299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294</v>
      </c>
      <c r="C9" s="14">
        <v>0.177623527139983</v>
      </c>
      <c r="D9" s="14">
        <v>0.185911449778416</v>
      </c>
      <c r="E9" s="14">
        <v>0.16924972313373801</v>
      </c>
      <c r="F9" s="14"/>
      <c r="G9" s="14">
        <v>0.122148488341359</v>
      </c>
      <c r="H9" s="14">
        <v>0.19735531578993401</v>
      </c>
      <c r="I9" s="14">
        <v>0.20056557921776799</v>
      </c>
      <c r="J9" s="14">
        <v>0.18650256535078999</v>
      </c>
      <c r="K9" s="14">
        <v>0.18524291207816199</v>
      </c>
      <c r="L9" s="14">
        <v>0.167335420824366</v>
      </c>
      <c r="M9" s="14"/>
      <c r="N9" s="14">
        <v>0.23349803283880899</v>
      </c>
      <c r="O9" s="14">
        <v>0.16025479005983501</v>
      </c>
      <c r="P9" s="14">
        <v>0.17845640049235001</v>
      </c>
      <c r="Q9" s="14">
        <v>0.126798125802282</v>
      </c>
      <c r="R9" s="14"/>
      <c r="S9" s="14">
        <v>0.192962796350062</v>
      </c>
      <c r="T9" s="14">
        <v>0.17126096568209401</v>
      </c>
      <c r="U9" s="14">
        <v>0.148746409979501</v>
      </c>
      <c r="V9" s="14">
        <v>0.190250481886832</v>
      </c>
      <c r="W9" s="14">
        <v>0.21291241831545599</v>
      </c>
      <c r="X9" s="14">
        <v>0.200241683208147</v>
      </c>
      <c r="Y9" s="14">
        <v>0.183629770786959</v>
      </c>
      <c r="Z9" s="14">
        <v>0.216949318252841</v>
      </c>
      <c r="AA9" s="14">
        <v>0.15783759405396799</v>
      </c>
      <c r="AB9" s="14">
        <v>0.12541503080606101</v>
      </c>
      <c r="AC9" s="14">
        <v>0.180185051114159</v>
      </c>
      <c r="AD9" s="14">
        <v>0.17899954908396901</v>
      </c>
      <c r="AE9" s="14"/>
      <c r="AF9" s="14">
        <v>0.237414423317757</v>
      </c>
      <c r="AG9" s="14">
        <v>0.162815829167401</v>
      </c>
      <c r="AH9" s="14">
        <v>0.13072240283922401</v>
      </c>
      <c r="AI9" s="14">
        <v>0.154277651223278</v>
      </c>
      <c r="AJ9" s="14"/>
      <c r="AK9" s="14">
        <v>0.23893920456818099</v>
      </c>
      <c r="AL9" s="14">
        <v>0.161975262577846</v>
      </c>
      <c r="AM9" s="14">
        <v>0.204864664432373</v>
      </c>
      <c r="AN9" s="14">
        <v>0.14537036223410901</v>
      </c>
      <c r="AO9" s="14"/>
      <c r="AP9" s="14">
        <v>0.24278083706943601</v>
      </c>
      <c r="AQ9" s="14">
        <v>0.17849893567827901</v>
      </c>
      <c r="AR9" s="14">
        <v>0.20680041438406699</v>
      </c>
      <c r="AS9" s="14"/>
      <c r="AT9" s="14">
        <v>0.297184841175679</v>
      </c>
      <c r="AU9" s="14">
        <v>0.118140800012889</v>
      </c>
      <c r="AV9" s="14"/>
      <c r="AW9" s="14">
        <v>0.23130394994801801</v>
      </c>
      <c r="AX9" s="14">
        <v>4.7687007526175697E-2</v>
      </c>
      <c r="AY9" s="14"/>
      <c r="AZ9" s="14">
        <v>0.19889994083794901</v>
      </c>
      <c r="BA9" s="14">
        <v>0.15959615006448699</v>
      </c>
    </row>
    <row r="10" spans="2:53" x14ac:dyDescent="0.35">
      <c r="B10" s="15" t="s">
        <v>295</v>
      </c>
      <c r="C10" s="14">
        <v>0.40461001806409502</v>
      </c>
      <c r="D10" s="14">
        <v>0.42056864264597099</v>
      </c>
      <c r="E10" s="14">
        <v>0.39061257099737701</v>
      </c>
      <c r="F10" s="14"/>
      <c r="G10" s="14">
        <v>0.45669491374242199</v>
      </c>
      <c r="H10" s="14">
        <v>0.42629608249216899</v>
      </c>
      <c r="I10" s="14">
        <v>0.41130572818901601</v>
      </c>
      <c r="J10" s="14">
        <v>0.36696832051418499</v>
      </c>
      <c r="K10" s="14">
        <v>0.38103408170109798</v>
      </c>
      <c r="L10" s="14">
        <v>0.39342919887851402</v>
      </c>
      <c r="M10" s="14"/>
      <c r="N10" s="14">
        <v>0.43969995362547598</v>
      </c>
      <c r="O10" s="14">
        <v>0.400233022322736</v>
      </c>
      <c r="P10" s="14">
        <v>0.40280471564130998</v>
      </c>
      <c r="Q10" s="14">
        <v>0.37830087449120497</v>
      </c>
      <c r="R10" s="14"/>
      <c r="S10" s="14">
        <v>0.44612363523444798</v>
      </c>
      <c r="T10" s="14">
        <v>0.39878037037144698</v>
      </c>
      <c r="U10" s="14">
        <v>0.43582584298237698</v>
      </c>
      <c r="V10" s="14">
        <v>0.38620345597535</v>
      </c>
      <c r="W10" s="14">
        <v>0.449783837840181</v>
      </c>
      <c r="X10" s="14">
        <v>0.41980642413393698</v>
      </c>
      <c r="Y10" s="14">
        <v>0.35276437540964101</v>
      </c>
      <c r="Z10" s="14">
        <v>0.40774510475406001</v>
      </c>
      <c r="AA10" s="14">
        <v>0.42547476234128501</v>
      </c>
      <c r="AB10" s="14">
        <v>0.32588127150907997</v>
      </c>
      <c r="AC10" s="14">
        <v>0.39237793516095099</v>
      </c>
      <c r="AD10" s="14">
        <v>0.37086738998808999</v>
      </c>
      <c r="AE10" s="14"/>
      <c r="AF10" s="14">
        <v>0.44948869618500198</v>
      </c>
      <c r="AG10" s="14">
        <v>0.452291595579428</v>
      </c>
      <c r="AH10" s="14">
        <v>0.40769332737786101</v>
      </c>
      <c r="AI10" s="14">
        <v>0.32022400135915702</v>
      </c>
      <c r="AJ10" s="14"/>
      <c r="AK10" s="14">
        <v>0.46242456041602498</v>
      </c>
      <c r="AL10" s="14">
        <v>0.433856783340624</v>
      </c>
      <c r="AM10" s="14">
        <v>0.46256382872686802</v>
      </c>
      <c r="AN10" s="14">
        <v>0.37231226551947599</v>
      </c>
      <c r="AO10" s="14"/>
      <c r="AP10" s="14">
        <v>0.45919934945608598</v>
      </c>
      <c r="AQ10" s="14">
        <v>0.45412351968951298</v>
      </c>
      <c r="AR10" s="14">
        <v>0.44833161906362901</v>
      </c>
      <c r="AS10" s="14"/>
      <c r="AT10" s="14">
        <v>0.50144995462665698</v>
      </c>
      <c r="AU10" s="14">
        <v>0.35756106933239901</v>
      </c>
      <c r="AV10" s="14"/>
      <c r="AW10" s="14">
        <v>0.48881366636783602</v>
      </c>
      <c r="AX10" s="14">
        <v>0.18719124670311099</v>
      </c>
      <c r="AY10" s="14"/>
      <c r="AZ10" s="14">
        <v>0.40861443155228</v>
      </c>
      <c r="BA10" s="14">
        <v>0.40121710265351501</v>
      </c>
    </row>
    <row r="11" spans="2:53" x14ac:dyDescent="0.35">
      <c r="B11" s="15" t="s">
        <v>296</v>
      </c>
      <c r="C11" s="14">
        <v>0.29285549711234998</v>
      </c>
      <c r="D11" s="14">
        <v>0.28736417845232298</v>
      </c>
      <c r="E11" s="14">
        <v>0.29740398445730998</v>
      </c>
      <c r="F11" s="14"/>
      <c r="G11" s="14">
        <v>0.31651448716235298</v>
      </c>
      <c r="H11" s="14">
        <v>0.24164945675278901</v>
      </c>
      <c r="I11" s="14">
        <v>0.266303560027985</v>
      </c>
      <c r="J11" s="14">
        <v>0.31604981814323002</v>
      </c>
      <c r="K11" s="14">
        <v>0.29192996848171099</v>
      </c>
      <c r="L11" s="14">
        <v>0.32227058773202999</v>
      </c>
      <c r="M11" s="14"/>
      <c r="N11" s="14">
        <v>0.23613842856056</v>
      </c>
      <c r="O11" s="14">
        <v>0.31944256613736599</v>
      </c>
      <c r="P11" s="14">
        <v>0.30280447385422099</v>
      </c>
      <c r="Q11" s="14">
        <v>0.321173044207818</v>
      </c>
      <c r="R11" s="14"/>
      <c r="S11" s="14">
        <v>0.24783580045794401</v>
      </c>
      <c r="T11" s="14">
        <v>0.32833179913987098</v>
      </c>
      <c r="U11" s="14">
        <v>0.29917299912477402</v>
      </c>
      <c r="V11" s="14">
        <v>0.34479200095408602</v>
      </c>
      <c r="W11" s="14">
        <v>0.21197072765722699</v>
      </c>
      <c r="X11" s="14">
        <v>0.27564757558046599</v>
      </c>
      <c r="Y11" s="14">
        <v>0.266968025543595</v>
      </c>
      <c r="Z11" s="14">
        <v>0.25039140066889898</v>
      </c>
      <c r="AA11" s="14">
        <v>0.28735027577384298</v>
      </c>
      <c r="AB11" s="14">
        <v>0.37942616583524802</v>
      </c>
      <c r="AC11" s="14">
        <v>0.27913498611704202</v>
      </c>
      <c r="AD11" s="14">
        <v>0.32666439046542001</v>
      </c>
      <c r="AE11" s="14"/>
      <c r="AF11" s="14">
        <v>0.2390058049463</v>
      </c>
      <c r="AG11" s="14">
        <v>0.23183601665050199</v>
      </c>
      <c r="AH11" s="14">
        <v>0.32606697913655502</v>
      </c>
      <c r="AI11" s="14">
        <v>0.415915649672641</v>
      </c>
      <c r="AJ11" s="14"/>
      <c r="AK11" s="14">
        <v>0.251212746656852</v>
      </c>
      <c r="AL11" s="14">
        <v>0.27160733632099499</v>
      </c>
      <c r="AM11" s="14">
        <v>0.23812609332490001</v>
      </c>
      <c r="AN11" s="14">
        <v>0.30078285177640302</v>
      </c>
      <c r="AO11" s="14"/>
      <c r="AP11" s="14">
        <v>0.25171892318150602</v>
      </c>
      <c r="AQ11" s="14">
        <v>0.25368169086216702</v>
      </c>
      <c r="AR11" s="14">
        <v>0.24043257024621001</v>
      </c>
      <c r="AS11" s="14"/>
      <c r="AT11" s="14">
        <v>0.145085298362048</v>
      </c>
      <c r="AU11" s="14">
        <v>0.36703658142312201</v>
      </c>
      <c r="AV11" s="14"/>
      <c r="AW11" s="14">
        <v>0.217090965096147</v>
      </c>
      <c r="AX11" s="14">
        <v>0.44669517867861203</v>
      </c>
      <c r="AY11" s="14"/>
      <c r="AZ11" s="14">
        <v>0.296409608843688</v>
      </c>
      <c r="BA11" s="14">
        <v>0.28984411966599999</v>
      </c>
    </row>
    <row r="12" spans="2:53" x14ac:dyDescent="0.35">
      <c r="B12" s="15" t="s">
        <v>297</v>
      </c>
      <c r="C12" s="14">
        <v>6.1773614922350201E-2</v>
      </c>
      <c r="D12" s="14">
        <v>6.05096540879351E-2</v>
      </c>
      <c r="E12" s="14">
        <v>6.3252511022416802E-2</v>
      </c>
      <c r="F12" s="14"/>
      <c r="G12" s="14">
        <v>6.3117930386537499E-2</v>
      </c>
      <c r="H12" s="14">
        <v>6.36766508175685E-2</v>
      </c>
      <c r="I12" s="14">
        <v>5.0149183355062903E-2</v>
      </c>
      <c r="J12" s="14">
        <v>6.2198228648190801E-2</v>
      </c>
      <c r="K12" s="14">
        <v>6.1797915940223103E-2</v>
      </c>
      <c r="L12" s="14">
        <v>6.8416072224191798E-2</v>
      </c>
      <c r="M12" s="14"/>
      <c r="N12" s="14">
        <v>4.96103906786583E-2</v>
      </c>
      <c r="O12" s="14">
        <v>6.5626884338491301E-2</v>
      </c>
      <c r="P12" s="14">
        <v>5.00046938109329E-2</v>
      </c>
      <c r="Q12" s="14">
        <v>7.8956601500433904E-2</v>
      </c>
      <c r="R12" s="14"/>
      <c r="S12" s="14">
        <v>5.9561225005801299E-2</v>
      </c>
      <c r="T12" s="14">
        <v>5.8464675973086001E-2</v>
      </c>
      <c r="U12" s="14">
        <v>5.8458437668261899E-2</v>
      </c>
      <c r="V12" s="14">
        <v>2.07501831977174E-2</v>
      </c>
      <c r="W12" s="14">
        <v>7.1907650525796202E-2</v>
      </c>
      <c r="X12" s="14">
        <v>4.2184499867086798E-2</v>
      </c>
      <c r="Y12" s="14">
        <v>9.8630820219052007E-2</v>
      </c>
      <c r="Z12" s="14">
        <v>4.3613652314489403E-2</v>
      </c>
      <c r="AA12" s="14">
        <v>7.9374584855712402E-2</v>
      </c>
      <c r="AB12" s="14">
        <v>9.3058338676910907E-2</v>
      </c>
      <c r="AC12" s="14">
        <v>3.6426627745830401E-2</v>
      </c>
      <c r="AD12" s="14">
        <v>6.3281405963591802E-2</v>
      </c>
      <c r="AE12" s="14"/>
      <c r="AF12" s="14">
        <v>4.0496203950868503E-2</v>
      </c>
      <c r="AG12" s="14">
        <v>8.28770183535463E-2</v>
      </c>
      <c r="AH12" s="14">
        <v>7.9943437742693094E-2</v>
      </c>
      <c r="AI12" s="14">
        <v>3.0716231473501901E-2</v>
      </c>
      <c r="AJ12" s="14"/>
      <c r="AK12" s="14">
        <v>2.2356020899871602E-2</v>
      </c>
      <c r="AL12" s="14">
        <v>7.5531082978565395E-2</v>
      </c>
      <c r="AM12" s="14">
        <v>5.2158796898697499E-2</v>
      </c>
      <c r="AN12" s="14">
        <v>0.10218751372177499</v>
      </c>
      <c r="AO12" s="14"/>
      <c r="AP12" s="14">
        <v>2.4551941250726999E-2</v>
      </c>
      <c r="AQ12" s="14">
        <v>7.1549560281408298E-2</v>
      </c>
      <c r="AR12" s="14">
        <v>5.3882589000918801E-2</v>
      </c>
      <c r="AS12" s="14"/>
      <c r="AT12" s="14">
        <v>3.6064505106724001E-2</v>
      </c>
      <c r="AU12" s="14">
        <v>7.5338491220101306E-2</v>
      </c>
      <c r="AV12" s="14"/>
      <c r="AW12" s="14">
        <v>4.0187073511080099E-2</v>
      </c>
      <c r="AX12" s="14">
        <v>0.126823477883861</v>
      </c>
      <c r="AY12" s="14"/>
      <c r="AZ12" s="14">
        <v>5.9346215998902697E-2</v>
      </c>
      <c r="BA12" s="14">
        <v>6.3830335398218099E-2</v>
      </c>
    </row>
    <row r="13" spans="2:53" x14ac:dyDescent="0.35">
      <c r="B13" s="15" t="s">
        <v>298</v>
      </c>
      <c r="C13" s="14">
        <v>2.4917391488501701E-2</v>
      </c>
      <c r="D13" s="14">
        <v>2.5863385170717498E-2</v>
      </c>
      <c r="E13" s="14">
        <v>2.30941104586606E-2</v>
      </c>
      <c r="F13" s="14"/>
      <c r="G13" s="14">
        <v>1.36482659810972E-2</v>
      </c>
      <c r="H13" s="14">
        <v>1.9769473173237399E-2</v>
      </c>
      <c r="I13" s="14">
        <v>3.2898568743129797E-2</v>
      </c>
      <c r="J13" s="14">
        <v>3.7900827171045301E-2</v>
      </c>
      <c r="K13" s="14">
        <v>3.1894330296004497E-2</v>
      </c>
      <c r="L13" s="14">
        <v>1.48436706584516E-2</v>
      </c>
      <c r="M13" s="14"/>
      <c r="N13" s="14">
        <v>2.4123509898298E-2</v>
      </c>
      <c r="O13" s="14">
        <v>3.7837725471756997E-2</v>
      </c>
      <c r="P13" s="14">
        <v>1.5003617541048399E-2</v>
      </c>
      <c r="Q13" s="14">
        <v>2.1486017479102001E-2</v>
      </c>
      <c r="R13" s="14"/>
      <c r="S13" s="14">
        <v>2.5750567804401499E-2</v>
      </c>
      <c r="T13" s="14">
        <v>1.09229508167984E-2</v>
      </c>
      <c r="U13" s="14">
        <v>2.2925393150544301E-2</v>
      </c>
      <c r="V13" s="14">
        <v>1.5865344527112801E-2</v>
      </c>
      <c r="W13" s="14">
        <v>2.5473774898576999E-2</v>
      </c>
      <c r="X13" s="14">
        <v>1.50463996995735E-2</v>
      </c>
      <c r="Y13" s="14">
        <v>4.0123096116476402E-2</v>
      </c>
      <c r="Z13" s="14">
        <v>2.1749899965557699E-2</v>
      </c>
      <c r="AA13" s="14">
        <v>8.6056684268191706E-3</v>
      </c>
      <c r="AB13" s="14">
        <v>4.94911622392065E-2</v>
      </c>
      <c r="AC13" s="14">
        <v>5.6234878263491203E-2</v>
      </c>
      <c r="AD13" s="14">
        <v>3.9645974525861299E-2</v>
      </c>
      <c r="AE13" s="14"/>
      <c r="AF13" s="14">
        <v>2.94815076047359E-3</v>
      </c>
      <c r="AG13" s="14">
        <v>3.6719386845766797E-2</v>
      </c>
      <c r="AH13" s="14">
        <v>3.52879497189982E-2</v>
      </c>
      <c r="AI13" s="14">
        <v>3.1042039732121302E-2</v>
      </c>
      <c r="AJ13" s="14"/>
      <c r="AK13" s="14">
        <v>2.4592402925314501E-3</v>
      </c>
      <c r="AL13" s="14">
        <v>3.37798401129231E-2</v>
      </c>
      <c r="AM13" s="14">
        <v>1.88910927170216E-2</v>
      </c>
      <c r="AN13" s="14">
        <v>2.55127091599716E-2</v>
      </c>
      <c r="AO13" s="14"/>
      <c r="AP13" s="14">
        <v>2.6858937107679102E-3</v>
      </c>
      <c r="AQ13" s="14">
        <v>2.2129325614237499E-2</v>
      </c>
      <c r="AR13" s="14">
        <v>2.2137141453962901E-2</v>
      </c>
      <c r="AS13" s="14"/>
      <c r="AT13" s="14">
        <v>1.2655893534992E-2</v>
      </c>
      <c r="AU13" s="14">
        <v>3.02400502916957E-2</v>
      </c>
      <c r="AV13" s="14"/>
      <c r="AW13" s="14">
        <v>8.1457333109499694E-3</v>
      </c>
      <c r="AX13" s="14">
        <v>0.113987010711649</v>
      </c>
      <c r="AY13" s="14"/>
      <c r="AZ13" s="14">
        <v>1.8522919896799901E-2</v>
      </c>
      <c r="BA13" s="14">
        <v>3.0335388723307499E-2</v>
      </c>
    </row>
    <row r="14" spans="2:53" x14ac:dyDescent="0.35">
      <c r="B14" s="15" t="s">
        <v>71</v>
      </c>
      <c r="C14" s="23">
        <v>3.8219951272719703E-2</v>
      </c>
      <c r="D14" s="23">
        <v>1.97826898646375E-2</v>
      </c>
      <c r="E14" s="23">
        <v>5.6387099930497897E-2</v>
      </c>
      <c r="F14" s="23"/>
      <c r="G14" s="23">
        <v>2.7875914386230799E-2</v>
      </c>
      <c r="H14" s="23">
        <v>5.1253020974302302E-2</v>
      </c>
      <c r="I14" s="23">
        <v>3.8777380467038602E-2</v>
      </c>
      <c r="J14" s="23">
        <v>3.0380240172559001E-2</v>
      </c>
      <c r="K14" s="23">
        <v>4.81007915028017E-2</v>
      </c>
      <c r="L14" s="23">
        <v>3.37050496824466E-2</v>
      </c>
      <c r="M14" s="23"/>
      <c r="N14" s="23">
        <v>1.6929684398198599E-2</v>
      </c>
      <c r="O14" s="23">
        <v>1.6605011669814901E-2</v>
      </c>
      <c r="P14" s="23">
        <v>5.0926098660138898E-2</v>
      </c>
      <c r="Q14" s="23">
        <v>7.3285336519158306E-2</v>
      </c>
      <c r="R14" s="23"/>
      <c r="S14" s="23">
        <v>2.7765975147343101E-2</v>
      </c>
      <c r="T14" s="23">
        <v>3.2239238016702802E-2</v>
      </c>
      <c r="U14" s="23">
        <v>3.4870917094540897E-2</v>
      </c>
      <c r="V14" s="23">
        <v>4.2138533458900597E-2</v>
      </c>
      <c r="W14" s="23">
        <v>2.7951590762763E-2</v>
      </c>
      <c r="X14" s="23">
        <v>4.7073417510790298E-2</v>
      </c>
      <c r="Y14" s="23">
        <v>5.7883911924277102E-2</v>
      </c>
      <c r="Z14" s="23">
        <v>5.9550624044153802E-2</v>
      </c>
      <c r="AA14" s="23">
        <v>4.1357114548372702E-2</v>
      </c>
      <c r="AB14" s="23">
        <v>2.6728030933493099E-2</v>
      </c>
      <c r="AC14" s="23">
        <v>5.56405215985269E-2</v>
      </c>
      <c r="AD14" s="23">
        <v>2.0541289973068699E-2</v>
      </c>
      <c r="AE14" s="23"/>
      <c r="AF14" s="23">
        <v>3.0646720839599E-2</v>
      </c>
      <c r="AG14" s="23">
        <v>3.3460153403356598E-2</v>
      </c>
      <c r="AH14" s="23">
        <v>2.02859031846691E-2</v>
      </c>
      <c r="AI14" s="23">
        <v>4.7824426539300503E-2</v>
      </c>
      <c r="AJ14" s="23"/>
      <c r="AK14" s="23">
        <v>2.2608227166539801E-2</v>
      </c>
      <c r="AL14" s="23">
        <v>2.3249694669046E-2</v>
      </c>
      <c r="AM14" s="23">
        <v>2.3395523900139301E-2</v>
      </c>
      <c r="AN14" s="23">
        <v>5.3834297588266002E-2</v>
      </c>
      <c r="AO14" s="23"/>
      <c r="AP14" s="23">
        <v>1.9063055331476501E-2</v>
      </c>
      <c r="AQ14" s="23">
        <v>2.00169678743948E-2</v>
      </c>
      <c r="AR14" s="23">
        <v>2.8415665851212E-2</v>
      </c>
      <c r="AS14" s="23"/>
      <c r="AT14" s="23">
        <v>7.5595071939005996E-3</v>
      </c>
      <c r="AU14" s="23">
        <v>5.16830077197937E-2</v>
      </c>
      <c r="AV14" s="23"/>
      <c r="AW14" s="23">
        <v>1.44586117659688E-2</v>
      </c>
      <c r="AX14" s="23">
        <v>7.76160784965923E-2</v>
      </c>
      <c r="AY14" s="23"/>
      <c r="AZ14" s="23">
        <v>1.8206882870381701E-2</v>
      </c>
      <c r="BA14" s="23">
        <v>5.5176903494472802E-2</v>
      </c>
    </row>
    <row r="15" spans="2:53" x14ac:dyDescent="0.35">
      <c r="B15" s="16"/>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BA24"/>
  <sheetViews>
    <sheetView showGridLines="0" workbookViewId="0">
      <pane xSplit="2" topLeftCell="C1" activePane="topRight" state="frozen"/>
      <selection pane="topRight" activeCell="AG6" sqref="AG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309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300</v>
      </c>
      <c r="C9" s="14">
        <v>0.74041323226693101</v>
      </c>
      <c r="D9" s="14">
        <v>0.72957088786887903</v>
      </c>
      <c r="E9" s="14">
        <v>0.75095886738766404</v>
      </c>
      <c r="F9" s="14"/>
      <c r="G9" s="14">
        <v>0.72109904454422502</v>
      </c>
      <c r="H9" s="14">
        <v>0.66422731988731198</v>
      </c>
      <c r="I9" s="14">
        <v>0.72467310292176901</v>
      </c>
      <c r="J9" s="14">
        <v>0.76303882146109003</v>
      </c>
      <c r="K9" s="14">
        <v>0.78531413351217205</v>
      </c>
      <c r="L9" s="14">
        <v>0.77946251321714</v>
      </c>
      <c r="M9" s="14"/>
      <c r="N9" s="14">
        <v>0.68319081079897304</v>
      </c>
      <c r="O9" s="14">
        <v>0.75343625248153101</v>
      </c>
      <c r="P9" s="14">
        <v>0.76234076056731903</v>
      </c>
      <c r="Q9" s="14">
        <v>0.76654754864026298</v>
      </c>
      <c r="R9" s="14"/>
      <c r="S9" s="14">
        <v>0.69377710978579499</v>
      </c>
      <c r="T9" s="14">
        <v>0.77442922542292403</v>
      </c>
      <c r="U9" s="14">
        <v>0.74161150074025906</v>
      </c>
      <c r="V9" s="14">
        <v>0.72445980082707995</v>
      </c>
      <c r="W9" s="14">
        <v>0.74005244909678702</v>
      </c>
      <c r="X9" s="14">
        <v>0.69810278750957899</v>
      </c>
      <c r="Y9" s="14">
        <v>0.75417033868129602</v>
      </c>
      <c r="Z9" s="14">
        <v>0.70842101340548203</v>
      </c>
      <c r="AA9" s="14">
        <v>0.73269484224345405</v>
      </c>
      <c r="AB9" s="14">
        <v>0.83016164007444504</v>
      </c>
      <c r="AC9" s="14">
        <v>0.747870878386654</v>
      </c>
      <c r="AD9" s="14">
        <v>0.73582492501050301</v>
      </c>
      <c r="AE9" s="14"/>
      <c r="AF9" s="14">
        <v>0.74269549020423198</v>
      </c>
      <c r="AG9" s="14">
        <v>0.692775716401278</v>
      </c>
      <c r="AH9" s="14">
        <v>0.696276383644862</v>
      </c>
      <c r="AI9" s="14">
        <v>0.79139053701668005</v>
      </c>
      <c r="AJ9" s="14"/>
      <c r="AK9" s="14">
        <v>0.71452900467689495</v>
      </c>
      <c r="AL9" s="14">
        <v>0.72392452964148402</v>
      </c>
      <c r="AM9" s="14">
        <v>0.740480455998485</v>
      </c>
      <c r="AN9" s="14">
        <v>0.71252207800835299</v>
      </c>
      <c r="AO9" s="14"/>
      <c r="AP9" s="14">
        <v>0.73376147088709998</v>
      </c>
      <c r="AQ9" s="14">
        <v>0.68966624858660597</v>
      </c>
      <c r="AR9" s="14">
        <v>0.75190465330950595</v>
      </c>
      <c r="AS9" s="14"/>
      <c r="AT9" s="14">
        <v>0.62437276473626202</v>
      </c>
      <c r="AU9" s="14">
        <v>0.80311392633755097</v>
      </c>
      <c r="AV9" s="14"/>
      <c r="AW9" s="14">
        <v>0.729701183302923</v>
      </c>
      <c r="AX9" s="14">
        <v>0.73722981140820998</v>
      </c>
      <c r="AY9" s="14"/>
      <c r="AZ9" s="14">
        <v>0.78969937907647403</v>
      </c>
      <c r="BA9" s="14">
        <v>0.69865337716414699</v>
      </c>
    </row>
    <row r="10" spans="2:53" ht="29" x14ac:dyDescent="0.35">
      <c r="B10" s="15" t="s">
        <v>301</v>
      </c>
      <c r="C10" s="14">
        <v>0.50194497017172801</v>
      </c>
      <c r="D10" s="14">
        <v>0.48967886016495299</v>
      </c>
      <c r="E10" s="14">
        <v>0.51393865035836195</v>
      </c>
      <c r="F10" s="14"/>
      <c r="G10" s="14">
        <v>0.37511528447077702</v>
      </c>
      <c r="H10" s="14">
        <v>0.41832586177236503</v>
      </c>
      <c r="I10" s="14">
        <v>0.41730716831539899</v>
      </c>
      <c r="J10" s="14">
        <v>0.49546374598831899</v>
      </c>
      <c r="K10" s="14">
        <v>0.57361061306265304</v>
      </c>
      <c r="L10" s="14">
        <v>0.67999943595560697</v>
      </c>
      <c r="M10" s="14"/>
      <c r="N10" s="14">
        <v>0.55863741355026497</v>
      </c>
      <c r="O10" s="14">
        <v>0.49984049572898098</v>
      </c>
      <c r="P10" s="14">
        <v>0.48277775160890202</v>
      </c>
      <c r="Q10" s="14">
        <v>0.45982749768999398</v>
      </c>
      <c r="R10" s="14"/>
      <c r="S10" s="14">
        <v>0.54442697235389603</v>
      </c>
      <c r="T10" s="14">
        <v>0.54534880470340696</v>
      </c>
      <c r="U10" s="14">
        <v>0.47872208718797998</v>
      </c>
      <c r="V10" s="14">
        <v>0.53616925742385901</v>
      </c>
      <c r="W10" s="14">
        <v>0.52737937750945396</v>
      </c>
      <c r="X10" s="14">
        <v>0.45800747443386902</v>
      </c>
      <c r="Y10" s="14">
        <v>0.45034496779203698</v>
      </c>
      <c r="Z10" s="14">
        <v>0.43567352022322198</v>
      </c>
      <c r="AA10" s="14">
        <v>0.46859513413471199</v>
      </c>
      <c r="AB10" s="14">
        <v>0.57438389622837804</v>
      </c>
      <c r="AC10" s="14">
        <v>0.44978540599463401</v>
      </c>
      <c r="AD10" s="14">
        <v>0.36422420720744603</v>
      </c>
      <c r="AE10" s="14"/>
      <c r="AF10" s="14">
        <v>0.56765795298103705</v>
      </c>
      <c r="AG10" s="14">
        <v>0.46498428153879101</v>
      </c>
      <c r="AH10" s="14">
        <v>0.58679659111511695</v>
      </c>
      <c r="AI10" s="14">
        <v>0.44818970325931801</v>
      </c>
      <c r="AJ10" s="14"/>
      <c r="AK10" s="14">
        <v>0.58410195744314997</v>
      </c>
      <c r="AL10" s="14">
        <v>0.48244362851943001</v>
      </c>
      <c r="AM10" s="14">
        <v>0.453555531992134</v>
      </c>
      <c r="AN10" s="14">
        <v>0.56028490540843501</v>
      </c>
      <c r="AO10" s="14"/>
      <c r="AP10" s="14">
        <v>0.59061845694932602</v>
      </c>
      <c r="AQ10" s="14">
        <v>0.45312589393876501</v>
      </c>
      <c r="AR10" s="14">
        <v>0.48828840726136102</v>
      </c>
      <c r="AS10" s="14"/>
      <c r="AT10" s="14">
        <v>0.52563075230588197</v>
      </c>
      <c r="AU10" s="14">
        <v>0.49549482151957902</v>
      </c>
      <c r="AV10" s="14"/>
      <c r="AW10" s="14">
        <v>0.51909543691594195</v>
      </c>
      <c r="AX10" s="14">
        <v>0.46783008856102598</v>
      </c>
      <c r="AY10" s="14"/>
      <c r="AZ10" s="14">
        <v>0.54117318582477902</v>
      </c>
      <c r="BA10" s="14">
        <v>0.468707139510253</v>
      </c>
    </row>
    <row r="11" spans="2:53" ht="29" x14ac:dyDescent="0.35">
      <c r="B11" s="15" t="s">
        <v>302</v>
      </c>
      <c r="C11" s="14">
        <v>0.26951375473046402</v>
      </c>
      <c r="D11" s="14">
        <v>0.24093063561813999</v>
      </c>
      <c r="E11" s="14">
        <v>0.29753182211122398</v>
      </c>
      <c r="F11" s="14"/>
      <c r="G11" s="14">
        <v>0.21303183482926299</v>
      </c>
      <c r="H11" s="14">
        <v>0.273202699506575</v>
      </c>
      <c r="I11" s="14">
        <v>0.237404387818689</v>
      </c>
      <c r="J11" s="14">
        <v>0.235742470396262</v>
      </c>
      <c r="K11" s="14">
        <v>0.30041338804770701</v>
      </c>
      <c r="L11" s="14">
        <v>0.33668148603669701</v>
      </c>
      <c r="M11" s="14"/>
      <c r="N11" s="14">
        <v>0.31233252028689101</v>
      </c>
      <c r="O11" s="14">
        <v>0.261024284274469</v>
      </c>
      <c r="P11" s="14">
        <v>0.25276215076696801</v>
      </c>
      <c r="Q11" s="14">
        <v>0.24442993927319501</v>
      </c>
      <c r="R11" s="14"/>
      <c r="S11" s="14">
        <v>0.33275472909964499</v>
      </c>
      <c r="T11" s="14">
        <v>0.27386457822207</v>
      </c>
      <c r="U11" s="14">
        <v>0.216329570572659</v>
      </c>
      <c r="V11" s="14">
        <v>0.30677497318007002</v>
      </c>
      <c r="W11" s="14">
        <v>0.32449530997257497</v>
      </c>
      <c r="X11" s="14">
        <v>0.252727457199245</v>
      </c>
      <c r="Y11" s="14">
        <v>0.16057970958253601</v>
      </c>
      <c r="Z11" s="14">
        <v>0.33044959991374401</v>
      </c>
      <c r="AA11" s="14">
        <v>0.22065786963363401</v>
      </c>
      <c r="AB11" s="14">
        <v>0.23961778733126199</v>
      </c>
      <c r="AC11" s="14">
        <v>0.304682287616653</v>
      </c>
      <c r="AD11" s="14">
        <v>0.32714676942659499</v>
      </c>
      <c r="AE11" s="14"/>
      <c r="AF11" s="14">
        <v>0.31653776973147002</v>
      </c>
      <c r="AG11" s="14">
        <v>0.24664468078063101</v>
      </c>
      <c r="AH11" s="14">
        <v>0.293687094692615</v>
      </c>
      <c r="AI11" s="14">
        <v>0.22391856855765099</v>
      </c>
      <c r="AJ11" s="14"/>
      <c r="AK11" s="14">
        <v>0.33173951164243998</v>
      </c>
      <c r="AL11" s="14">
        <v>0.25302891381014098</v>
      </c>
      <c r="AM11" s="14">
        <v>0.250343481101855</v>
      </c>
      <c r="AN11" s="14">
        <v>0.27582172129883897</v>
      </c>
      <c r="AO11" s="14"/>
      <c r="AP11" s="14">
        <v>0.33581860032977501</v>
      </c>
      <c r="AQ11" s="14">
        <v>0.24954908774533599</v>
      </c>
      <c r="AR11" s="14">
        <v>0.26328482168745199</v>
      </c>
      <c r="AS11" s="14"/>
      <c r="AT11" s="14">
        <v>0.35772498056353302</v>
      </c>
      <c r="AU11" s="14">
        <v>0.22676601955904399</v>
      </c>
      <c r="AV11" s="14"/>
      <c r="AW11" s="14">
        <v>0.30948477636763899</v>
      </c>
      <c r="AX11" s="14">
        <v>0.13491982353241999</v>
      </c>
      <c r="AY11" s="14"/>
      <c r="AZ11" s="14">
        <v>0.293084528254837</v>
      </c>
      <c r="BA11" s="14">
        <v>0.249542380404084</v>
      </c>
    </row>
    <row r="12" spans="2:53" ht="29" x14ac:dyDescent="0.35">
      <c r="B12" s="15" t="s">
        <v>303</v>
      </c>
      <c r="C12" s="14">
        <v>0.22397170684527601</v>
      </c>
      <c r="D12" s="14">
        <v>0.23175506008181801</v>
      </c>
      <c r="E12" s="14">
        <v>0.217249977285985</v>
      </c>
      <c r="F12" s="14"/>
      <c r="G12" s="14">
        <v>0.38951531229368003</v>
      </c>
      <c r="H12" s="14">
        <v>0.28599522686706902</v>
      </c>
      <c r="I12" s="14">
        <v>0.22783604237517199</v>
      </c>
      <c r="J12" s="14">
        <v>0.21693643545035199</v>
      </c>
      <c r="K12" s="14">
        <v>0.139768992101169</v>
      </c>
      <c r="L12" s="14">
        <v>0.12294215325659601</v>
      </c>
      <c r="M12" s="14"/>
      <c r="N12" s="14">
        <v>0.24417398390016801</v>
      </c>
      <c r="O12" s="14">
        <v>0.196886952905234</v>
      </c>
      <c r="P12" s="14">
        <v>0.22012924960363001</v>
      </c>
      <c r="Q12" s="14">
        <v>0.234221283989962</v>
      </c>
      <c r="R12" s="14"/>
      <c r="S12" s="14">
        <v>0.26421901772626299</v>
      </c>
      <c r="T12" s="14">
        <v>0.16318347387966101</v>
      </c>
      <c r="U12" s="14">
        <v>0.176494147813583</v>
      </c>
      <c r="V12" s="14">
        <v>0.245759143821487</v>
      </c>
      <c r="W12" s="14">
        <v>0.287529430116999</v>
      </c>
      <c r="X12" s="14">
        <v>0.24586075424827999</v>
      </c>
      <c r="Y12" s="14">
        <v>0.25678285012441998</v>
      </c>
      <c r="Z12" s="14">
        <v>0.25468489023361701</v>
      </c>
      <c r="AA12" s="14">
        <v>0.20786133293807499</v>
      </c>
      <c r="AB12" s="14">
        <v>0.187528726145365</v>
      </c>
      <c r="AC12" s="14">
        <v>0.14893439742849601</v>
      </c>
      <c r="AD12" s="14">
        <v>0.31215927083575401</v>
      </c>
      <c r="AE12" s="14"/>
      <c r="AF12" s="14">
        <v>0.18817811364501499</v>
      </c>
      <c r="AG12" s="14">
        <v>0.214920268892861</v>
      </c>
      <c r="AH12" s="14">
        <v>0.18085142986708599</v>
      </c>
      <c r="AI12" s="14">
        <v>0.25374467376457699</v>
      </c>
      <c r="AJ12" s="14"/>
      <c r="AK12" s="14">
        <v>0.22071181570715401</v>
      </c>
      <c r="AL12" s="14">
        <v>0.219398391593529</v>
      </c>
      <c r="AM12" s="14">
        <v>0.18531821116410299</v>
      </c>
      <c r="AN12" s="14">
        <v>0.18713258881643599</v>
      </c>
      <c r="AO12" s="14"/>
      <c r="AP12" s="14">
        <v>0.22790551062400799</v>
      </c>
      <c r="AQ12" s="14">
        <v>0.23765736905263199</v>
      </c>
      <c r="AR12" s="14">
        <v>0.203326422678615</v>
      </c>
      <c r="AS12" s="14"/>
      <c r="AT12" s="14">
        <v>0.216519599939585</v>
      </c>
      <c r="AU12" s="14">
        <v>0.22714690311855201</v>
      </c>
      <c r="AV12" s="14"/>
      <c r="AW12" s="14">
        <v>0.26168612703327998</v>
      </c>
      <c r="AX12" s="14">
        <v>0.13624217746263201</v>
      </c>
      <c r="AY12" s="14"/>
      <c r="AZ12" s="14">
        <v>0.226259949189035</v>
      </c>
      <c r="BA12" s="14">
        <v>0.22203289290056499</v>
      </c>
    </row>
    <row r="13" spans="2:53" x14ac:dyDescent="0.35">
      <c r="B13" s="15" t="s">
        <v>304</v>
      </c>
      <c r="C13" s="14">
        <v>0.18168718222777</v>
      </c>
      <c r="D13" s="14">
        <v>0.18583722149703699</v>
      </c>
      <c r="E13" s="14">
        <v>0.178348934186393</v>
      </c>
      <c r="F13" s="14"/>
      <c r="G13" s="14">
        <v>0.20308250467826899</v>
      </c>
      <c r="H13" s="14">
        <v>0.169186275408541</v>
      </c>
      <c r="I13" s="14">
        <v>0.16612765873490401</v>
      </c>
      <c r="J13" s="14">
        <v>0.157476707246267</v>
      </c>
      <c r="K13" s="14">
        <v>0.169532249938775</v>
      </c>
      <c r="L13" s="14">
        <v>0.218216877976706</v>
      </c>
      <c r="M13" s="14"/>
      <c r="N13" s="14">
        <v>0.20405673339319599</v>
      </c>
      <c r="O13" s="14">
        <v>0.19061266422782999</v>
      </c>
      <c r="P13" s="14">
        <v>0.203706281994529</v>
      </c>
      <c r="Q13" s="14">
        <v>0.124892842655312</v>
      </c>
      <c r="R13" s="14"/>
      <c r="S13" s="14">
        <v>0.133365616936992</v>
      </c>
      <c r="T13" s="14">
        <v>0.217150699179225</v>
      </c>
      <c r="U13" s="14">
        <v>0.23133153484188801</v>
      </c>
      <c r="V13" s="14">
        <v>0.20243357980555801</v>
      </c>
      <c r="W13" s="14">
        <v>0.19311299115748201</v>
      </c>
      <c r="X13" s="14">
        <v>0.22572631004889601</v>
      </c>
      <c r="Y13" s="14">
        <v>0.108266467741345</v>
      </c>
      <c r="Z13" s="14">
        <v>0.19396875559327001</v>
      </c>
      <c r="AA13" s="14">
        <v>0.14684540708744101</v>
      </c>
      <c r="AB13" s="14">
        <v>0.18344559455631201</v>
      </c>
      <c r="AC13" s="14">
        <v>0.22631270246052601</v>
      </c>
      <c r="AD13" s="14">
        <v>0.127489467730935</v>
      </c>
      <c r="AE13" s="14"/>
      <c r="AF13" s="14">
        <v>0.216249844741951</v>
      </c>
      <c r="AG13" s="14">
        <v>0.164690848363373</v>
      </c>
      <c r="AH13" s="14">
        <v>0.23362838118351301</v>
      </c>
      <c r="AI13" s="14">
        <v>0.112270054797889</v>
      </c>
      <c r="AJ13" s="14"/>
      <c r="AK13" s="14">
        <v>0.20554529036003999</v>
      </c>
      <c r="AL13" s="14">
        <v>0.16710449631271701</v>
      </c>
      <c r="AM13" s="14">
        <v>0.22065343864690101</v>
      </c>
      <c r="AN13" s="14">
        <v>0.202172838847272</v>
      </c>
      <c r="AO13" s="14"/>
      <c r="AP13" s="14">
        <v>0.221417545170667</v>
      </c>
      <c r="AQ13" s="14">
        <v>0.164736362474108</v>
      </c>
      <c r="AR13" s="14">
        <v>0.19690649020767401</v>
      </c>
      <c r="AS13" s="14"/>
      <c r="AT13" s="14">
        <v>0.25146711529281801</v>
      </c>
      <c r="AU13" s="14">
        <v>0.14937281855954601</v>
      </c>
      <c r="AV13" s="14"/>
      <c r="AW13" s="14">
        <v>0.21007662047964301</v>
      </c>
      <c r="AX13" s="14">
        <v>0.12265939012801599</v>
      </c>
      <c r="AY13" s="14"/>
      <c r="AZ13" s="14">
        <v>0.17078464624192299</v>
      </c>
      <c r="BA13" s="14">
        <v>0.19092483524984899</v>
      </c>
    </row>
    <row r="14" spans="2:53" ht="29" x14ac:dyDescent="0.35">
      <c r="B14" s="15" t="s">
        <v>305</v>
      </c>
      <c r="C14" s="14">
        <v>0.15956689654197301</v>
      </c>
      <c r="D14" s="14">
        <v>0.16194875677263601</v>
      </c>
      <c r="E14" s="14">
        <v>0.15786915830875001</v>
      </c>
      <c r="F14" s="14"/>
      <c r="G14" s="14">
        <v>0.22423969510946401</v>
      </c>
      <c r="H14" s="14">
        <v>0.20790044548299999</v>
      </c>
      <c r="I14" s="14">
        <v>0.2058097825163</v>
      </c>
      <c r="J14" s="14">
        <v>0.14318326550338101</v>
      </c>
      <c r="K14" s="14">
        <v>0.123695582598051</v>
      </c>
      <c r="L14" s="14">
        <v>7.7173197917602201E-2</v>
      </c>
      <c r="M14" s="14"/>
      <c r="N14" s="14">
        <v>0.17587257811816001</v>
      </c>
      <c r="O14" s="14">
        <v>0.153063722784818</v>
      </c>
      <c r="P14" s="14">
        <v>0.14809982209314199</v>
      </c>
      <c r="Q14" s="14">
        <v>0.15813696000091301</v>
      </c>
      <c r="R14" s="14"/>
      <c r="S14" s="14">
        <v>0.18985357818986501</v>
      </c>
      <c r="T14" s="14">
        <v>0.14295967678673499</v>
      </c>
      <c r="U14" s="14">
        <v>0.13287888890567201</v>
      </c>
      <c r="V14" s="14">
        <v>0.205073882192395</v>
      </c>
      <c r="W14" s="14">
        <v>0.22715519051063901</v>
      </c>
      <c r="X14" s="14">
        <v>0.20957684942212401</v>
      </c>
      <c r="Y14" s="14">
        <v>0.13959410062918601</v>
      </c>
      <c r="Z14" s="14">
        <v>0.192679573489732</v>
      </c>
      <c r="AA14" s="14">
        <v>0.14053717115755901</v>
      </c>
      <c r="AB14" s="14">
        <v>9.6172065976380006E-2</v>
      </c>
      <c r="AC14" s="14">
        <v>6.4226904568657303E-2</v>
      </c>
      <c r="AD14" s="14">
        <v>0.14539044133432699</v>
      </c>
      <c r="AE14" s="14"/>
      <c r="AF14" s="14">
        <v>0.16648964549315201</v>
      </c>
      <c r="AG14" s="14">
        <v>0.137083380396397</v>
      </c>
      <c r="AH14" s="14">
        <v>0.14468485066859499</v>
      </c>
      <c r="AI14" s="14">
        <v>0.19605042618837801</v>
      </c>
      <c r="AJ14" s="14"/>
      <c r="AK14" s="14">
        <v>0.18960426350491599</v>
      </c>
      <c r="AL14" s="14">
        <v>0.148692762322538</v>
      </c>
      <c r="AM14" s="14">
        <v>0.147990071055351</v>
      </c>
      <c r="AN14" s="14">
        <v>0.16525203602272101</v>
      </c>
      <c r="AO14" s="14"/>
      <c r="AP14" s="14">
        <v>0.18981492111000001</v>
      </c>
      <c r="AQ14" s="14">
        <v>0.16937447560094401</v>
      </c>
      <c r="AR14" s="14">
        <v>0.14903231766335501</v>
      </c>
      <c r="AS14" s="14"/>
      <c r="AT14" s="14">
        <v>0.20321021359351901</v>
      </c>
      <c r="AU14" s="14">
        <v>0.137806857065597</v>
      </c>
      <c r="AV14" s="14"/>
      <c r="AW14" s="14">
        <v>0.18547608392262999</v>
      </c>
      <c r="AX14" s="14">
        <v>0.10628494141795899</v>
      </c>
      <c r="AY14" s="14"/>
      <c r="AZ14" s="14">
        <v>0.16635736810846599</v>
      </c>
      <c r="BA14" s="14">
        <v>0.153813370915552</v>
      </c>
    </row>
    <row r="15" spans="2:53" ht="58" x14ac:dyDescent="0.35">
      <c r="B15" s="15" t="s">
        <v>306</v>
      </c>
      <c r="C15" s="14">
        <v>0.15233445749691099</v>
      </c>
      <c r="D15" s="14">
        <v>0.161606110330199</v>
      </c>
      <c r="E15" s="14">
        <v>0.14387568762283601</v>
      </c>
      <c r="F15" s="14"/>
      <c r="G15" s="14">
        <v>0.162141454527472</v>
      </c>
      <c r="H15" s="14">
        <v>0.13470489112248801</v>
      </c>
      <c r="I15" s="14">
        <v>0.112246320827653</v>
      </c>
      <c r="J15" s="14">
        <v>0.11627377016526701</v>
      </c>
      <c r="K15" s="14">
        <v>0.15029905845036001</v>
      </c>
      <c r="L15" s="14">
        <v>0.22347665402073699</v>
      </c>
      <c r="M15" s="14"/>
      <c r="N15" s="14">
        <v>0.18242690509280099</v>
      </c>
      <c r="O15" s="14">
        <v>0.147562323243804</v>
      </c>
      <c r="P15" s="14">
        <v>0.15366339521205299</v>
      </c>
      <c r="Q15" s="14">
        <v>0.122792822352205</v>
      </c>
      <c r="R15" s="14"/>
      <c r="S15" s="14">
        <v>0.13919576490138899</v>
      </c>
      <c r="T15" s="14">
        <v>0.15314263167007999</v>
      </c>
      <c r="U15" s="14">
        <v>0.15175208599176501</v>
      </c>
      <c r="V15" s="14">
        <v>0.19612456635939099</v>
      </c>
      <c r="W15" s="14">
        <v>0.14472605454878101</v>
      </c>
      <c r="X15" s="14">
        <v>0.172086042317946</v>
      </c>
      <c r="Y15" s="14">
        <v>0.15522725488491601</v>
      </c>
      <c r="Z15" s="14">
        <v>0.20624001052622501</v>
      </c>
      <c r="AA15" s="14">
        <v>0.142639699131064</v>
      </c>
      <c r="AB15" s="14">
        <v>0.14092275058879</v>
      </c>
      <c r="AC15" s="14">
        <v>9.4655516350756697E-2</v>
      </c>
      <c r="AD15" s="14">
        <v>0.12588456817025401</v>
      </c>
      <c r="AE15" s="14"/>
      <c r="AF15" s="14">
        <v>0.19919261772178801</v>
      </c>
      <c r="AG15" s="14">
        <v>0.14735471446414999</v>
      </c>
      <c r="AH15" s="14">
        <v>0.15216399514946699</v>
      </c>
      <c r="AI15" s="14">
        <v>9.3436137447826903E-2</v>
      </c>
      <c r="AJ15" s="14"/>
      <c r="AK15" s="14">
        <v>0.20420585130066701</v>
      </c>
      <c r="AL15" s="14">
        <v>0.151577153628561</v>
      </c>
      <c r="AM15" s="14">
        <v>0.17571572267940699</v>
      </c>
      <c r="AN15" s="14">
        <v>0.14882775300904</v>
      </c>
      <c r="AO15" s="14"/>
      <c r="AP15" s="14">
        <v>0.19244232769661901</v>
      </c>
      <c r="AQ15" s="14">
        <v>0.161458107037452</v>
      </c>
      <c r="AR15" s="14">
        <v>0.183707631817426</v>
      </c>
      <c r="AS15" s="14"/>
      <c r="AT15" s="14">
        <v>0.22040533868022799</v>
      </c>
      <c r="AU15" s="14">
        <v>0.119755241755837</v>
      </c>
      <c r="AV15" s="14"/>
      <c r="AW15" s="14">
        <v>0.17994867411625601</v>
      </c>
      <c r="AX15" s="14">
        <v>9.6562989430637805E-2</v>
      </c>
      <c r="AY15" s="14"/>
      <c r="AZ15" s="14">
        <v>0.146698046499907</v>
      </c>
      <c r="BA15" s="14">
        <v>0.157110154559296</v>
      </c>
    </row>
    <row r="16" spans="2:53" x14ac:dyDescent="0.35">
      <c r="B16" s="15" t="s">
        <v>307</v>
      </c>
      <c r="C16" s="14">
        <v>0.122358424337331</v>
      </c>
      <c r="D16" s="14">
        <v>0.120439303722956</v>
      </c>
      <c r="E16" s="14">
        <v>0.124716623623793</v>
      </c>
      <c r="F16" s="14"/>
      <c r="G16" s="14">
        <v>0.16435520559511499</v>
      </c>
      <c r="H16" s="14">
        <v>0.17280486861263999</v>
      </c>
      <c r="I16" s="14">
        <v>0.15978811403990201</v>
      </c>
      <c r="J16" s="14">
        <v>8.1457218415044205E-2</v>
      </c>
      <c r="K16" s="14">
        <v>6.9569232309955001E-2</v>
      </c>
      <c r="L16" s="14">
        <v>9.1801998706664403E-2</v>
      </c>
      <c r="M16" s="14"/>
      <c r="N16" s="14">
        <v>0.15050351632539399</v>
      </c>
      <c r="O16" s="14">
        <v>0.119941119364933</v>
      </c>
      <c r="P16" s="14">
        <v>0.106547493448911</v>
      </c>
      <c r="Q16" s="14">
        <v>0.106963050030788</v>
      </c>
      <c r="R16" s="14"/>
      <c r="S16" s="14">
        <v>0.185983246812674</v>
      </c>
      <c r="T16" s="14">
        <v>0.116881770581463</v>
      </c>
      <c r="U16" s="14">
        <v>5.8750093798405803E-2</v>
      </c>
      <c r="V16" s="14">
        <v>9.9365462642325597E-2</v>
      </c>
      <c r="W16" s="14">
        <v>0.13491031793852601</v>
      </c>
      <c r="X16" s="14">
        <v>0.140319270270886</v>
      </c>
      <c r="Y16" s="14">
        <v>9.8041088853488195E-2</v>
      </c>
      <c r="Z16" s="14">
        <v>0.13657618310964001</v>
      </c>
      <c r="AA16" s="14">
        <v>0.114369977384033</v>
      </c>
      <c r="AB16" s="14">
        <v>0.114061976583982</v>
      </c>
      <c r="AC16" s="14">
        <v>0.13604165162273299</v>
      </c>
      <c r="AD16" s="14">
        <v>8.1325787114012504E-2</v>
      </c>
      <c r="AE16" s="14"/>
      <c r="AF16" s="14">
        <v>9.5315744537962599E-2</v>
      </c>
      <c r="AG16" s="14">
        <v>0.145029370960677</v>
      </c>
      <c r="AH16" s="14">
        <v>0.184099598009549</v>
      </c>
      <c r="AI16" s="14">
        <v>0.120778269780903</v>
      </c>
      <c r="AJ16" s="14"/>
      <c r="AK16" s="14">
        <v>0.129983345230168</v>
      </c>
      <c r="AL16" s="14">
        <v>0.134040934401809</v>
      </c>
      <c r="AM16" s="14">
        <v>9.7711666560853699E-2</v>
      </c>
      <c r="AN16" s="14">
        <v>0.131155887667145</v>
      </c>
      <c r="AO16" s="14"/>
      <c r="AP16" s="14">
        <v>0.12945988636640399</v>
      </c>
      <c r="AQ16" s="14">
        <v>0.14909721773231099</v>
      </c>
      <c r="AR16" s="14">
        <v>8.0532944063999107E-2</v>
      </c>
      <c r="AS16" s="14"/>
      <c r="AT16" s="14">
        <v>0.14345989999561601</v>
      </c>
      <c r="AU16" s="14">
        <v>0.111214447468619</v>
      </c>
      <c r="AV16" s="14"/>
      <c r="AW16" s="14">
        <v>0.138855752364485</v>
      </c>
      <c r="AX16" s="14">
        <v>0.104781736263504</v>
      </c>
      <c r="AY16" s="14"/>
      <c r="AZ16" s="14">
        <v>0.113253818879871</v>
      </c>
      <c r="BA16" s="14">
        <v>0.13007270166034399</v>
      </c>
    </row>
    <row r="17" spans="2:53" x14ac:dyDescent="0.35">
      <c r="B17" s="15" t="s">
        <v>308</v>
      </c>
      <c r="C17" s="14">
        <v>6.6269779671900994E-2</v>
      </c>
      <c r="D17" s="14">
        <v>7.4518800870796695E-2</v>
      </c>
      <c r="E17" s="14">
        <v>5.8470633679384001E-2</v>
      </c>
      <c r="F17" s="14"/>
      <c r="G17" s="14">
        <v>8.2339120048334297E-2</v>
      </c>
      <c r="H17" s="14">
        <v>0.117019898836763</v>
      </c>
      <c r="I17" s="14">
        <v>4.8482941363518502E-2</v>
      </c>
      <c r="J17" s="14">
        <v>3.4243393118876399E-2</v>
      </c>
      <c r="K17" s="14">
        <v>7.4624730526208202E-2</v>
      </c>
      <c r="L17" s="14">
        <v>4.90662331096232E-2</v>
      </c>
      <c r="M17" s="14"/>
      <c r="N17" s="14">
        <v>8.9704048044958198E-2</v>
      </c>
      <c r="O17" s="14">
        <v>5.3028875244803E-2</v>
      </c>
      <c r="P17" s="14">
        <v>4.3063185526245801E-2</v>
      </c>
      <c r="Q17" s="14">
        <v>7.2798856804251702E-2</v>
      </c>
      <c r="R17" s="14"/>
      <c r="S17" s="14">
        <v>7.3231156818830606E-2</v>
      </c>
      <c r="T17" s="14">
        <v>6.5454598743392101E-2</v>
      </c>
      <c r="U17" s="14">
        <v>1.7222807596912498E-2</v>
      </c>
      <c r="V17" s="14">
        <v>9.4609619780845006E-2</v>
      </c>
      <c r="W17" s="14">
        <v>6.0154192641957302E-2</v>
      </c>
      <c r="X17" s="14">
        <v>9.1221991526824198E-2</v>
      </c>
      <c r="Y17" s="14">
        <v>0.11150142805956299</v>
      </c>
      <c r="Z17" s="14">
        <v>6.8352790271825503E-2</v>
      </c>
      <c r="AA17" s="14">
        <v>5.6881001998233101E-2</v>
      </c>
      <c r="AB17" s="14">
        <v>5.0058041856716202E-2</v>
      </c>
      <c r="AC17" s="14">
        <v>1.83157275432752E-2</v>
      </c>
      <c r="AD17" s="14">
        <v>6.2396495279342802E-2</v>
      </c>
      <c r="AE17" s="14"/>
      <c r="AF17" s="14">
        <v>6.5798271929869007E-2</v>
      </c>
      <c r="AG17" s="14">
        <v>7.5266807587783396E-2</v>
      </c>
      <c r="AH17" s="14">
        <v>6.1599398911211599E-2</v>
      </c>
      <c r="AI17" s="14">
        <v>3.8219812706302397E-2</v>
      </c>
      <c r="AJ17" s="14"/>
      <c r="AK17" s="14">
        <v>9.1410462190741101E-2</v>
      </c>
      <c r="AL17" s="14">
        <v>6.26575692421283E-2</v>
      </c>
      <c r="AM17" s="14">
        <v>5.5456961362026699E-2</v>
      </c>
      <c r="AN17" s="14">
        <v>5.3857498309180803E-2</v>
      </c>
      <c r="AO17" s="14"/>
      <c r="AP17" s="14">
        <v>7.72318632226109E-2</v>
      </c>
      <c r="AQ17" s="14">
        <v>8.3796138601266196E-2</v>
      </c>
      <c r="AR17" s="14">
        <v>5.4312165502276598E-2</v>
      </c>
      <c r="AS17" s="14"/>
      <c r="AT17" s="14">
        <v>0.10400811161873599</v>
      </c>
      <c r="AU17" s="14">
        <v>4.7203474341599098E-2</v>
      </c>
      <c r="AV17" s="14"/>
      <c r="AW17" s="14">
        <v>8.2446915887916097E-2</v>
      </c>
      <c r="AX17" s="14">
        <v>2.5831816980184299E-2</v>
      </c>
      <c r="AY17" s="14"/>
      <c r="AZ17" s="14">
        <v>4.3536823853058203E-2</v>
      </c>
      <c r="BA17" s="14">
        <v>8.5531276106616205E-2</v>
      </c>
    </row>
    <row r="18" spans="2:53" x14ac:dyDescent="0.35">
      <c r="B18" s="15" t="s">
        <v>122</v>
      </c>
      <c r="C18" s="14">
        <v>1.96464832630284E-2</v>
      </c>
      <c r="D18" s="14">
        <v>1.45302003762071E-2</v>
      </c>
      <c r="E18" s="14">
        <v>2.4723489846336599E-2</v>
      </c>
      <c r="F18" s="14"/>
      <c r="G18" s="14">
        <v>0</v>
      </c>
      <c r="H18" s="14">
        <v>1.34893946815917E-2</v>
      </c>
      <c r="I18" s="14">
        <v>1.64644893890557E-2</v>
      </c>
      <c r="J18" s="14">
        <v>1.11399146530339E-2</v>
      </c>
      <c r="K18" s="14">
        <v>2.2828323715462201E-2</v>
      </c>
      <c r="L18" s="14">
        <v>4.5059381514886102E-2</v>
      </c>
      <c r="M18" s="14"/>
      <c r="N18" s="14">
        <v>2.4934035414358999E-2</v>
      </c>
      <c r="O18" s="14">
        <v>2.3916395437103801E-2</v>
      </c>
      <c r="P18" s="14">
        <v>1.1851751126250001E-2</v>
      </c>
      <c r="Q18" s="14">
        <v>1.48861262675996E-2</v>
      </c>
      <c r="R18" s="14"/>
      <c r="S18" s="14">
        <v>6.8574190653655697E-3</v>
      </c>
      <c r="T18" s="14">
        <v>2.8155599171116499E-2</v>
      </c>
      <c r="U18" s="14">
        <v>2.2082674581260699E-2</v>
      </c>
      <c r="V18" s="14">
        <v>3.2278088434473301E-2</v>
      </c>
      <c r="W18" s="14">
        <v>6.6336357850179202E-3</v>
      </c>
      <c r="X18" s="14">
        <v>2.54958393160142E-2</v>
      </c>
      <c r="Y18" s="14">
        <v>2.7942171466720601E-2</v>
      </c>
      <c r="Z18" s="14">
        <v>1.1029836824683999E-2</v>
      </c>
      <c r="AA18" s="14">
        <v>2.59744367177819E-2</v>
      </c>
      <c r="AB18" s="14">
        <v>1.24054662963347E-2</v>
      </c>
      <c r="AC18" s="14">
        <v>1.8924088311904098E-2</v>
      </c>
      <c r="AD18" s="14">
        <v>0</v>
      </c>
      <c r="AE18" s="14"/>
      <c r="AF18" s="14">
        <v>2.84603736597768E-2</v>
      </c>
      <c r="AG18" s="14">
        <v>1.37986744106675E-2</v>
      </c>
      <c r="AH18" s="14">
        <v>2.7027870053259202E-2</v>
      </c>
      <c r="AI18" s="14">
        <v>1.68173614139615E-2</v>
      </c>
      <c r="AJ18" s="14"/>
      <c r="AK18" s="14">
        <v>3.2431347249802601E-2</v>
      </c>
      <c r="AL18" s="14">
        <v>9.7158784461228408E-3</v>
      </c>
      <c r="AM18" s="14">
        <v>1.9604141215790599E-2</v>
      </c>
      <c r="AN18" s="14">
        <v>2.6721488047872E-2</v>
      </c>
      <c r="AO18" s="14"/>
      <c r="AP18" s="14">
        <v>3.0624665735043501E-2</v>
      </c>
      <c r="AQ18" s="14">
        <v>9.6468279119269508E-3</v>
      </c>
      <c r="AR18" s="14">
        <v>9.5371016076223995E-3</v>
      </c>
      <c r="AS18" s="14"/>
      <c r="AT18" s="14">
        <v>2.8149090978680499E-2</v>
      </c>
      <c r="AU18" s="14">
        <v>1.43927251735057E-2</v>
      </c>
      <c r="AV18" s="14"/>
      <c r="AW18" s="14">
        <v>1.8484143743099202E-2</v>
      </c>
      <c r="AX18" s="14">
        <v>1.72913667918425E-2</v>
      </c>
      <c r="AY18" s="14"/>
      <c r="AZ18" s="14">
        <v>1.7299361966855501E-2</v>
      </c>
      <c r="BA18" s="14">
        <v>2.1635184989207201E-2</v>
      </c>
    </row>
    <row r="19" spans="2:53" x14ac:dyDescent="0.35">
      <c r="B19" s="15" t="s">
        <v>123</v>
      </c>
      <c r="C19" s="23">
        <v>5.1833396876404397E-2</v>
      </c>
      <c r="D19" s="23">
        <v>5.0609070004230997E-2</v>
      </c>
      <c r="E19" s="23">
        <v>5.2259021479198003E-2</v>
      </c>
      <c r="F19" s="23"/>
      <c r="G19" s="23">
        <v>3.3464067949171401E-2</v>
      </c>
      <c r="H19" s="23">
        <v>5.5941922192261503E-2</v>
      </c>
      <c r="I19" s="23">
        <v>3.7759983660915E-2</v>
      </c>
      <c r="J19" s="23">
        <v>5.4560764466770099E-2</v>
      </c>
      <c r="K19" s="23">
        <v>5.5419037716836303E-2</v>
      </c>
      <c r="L19" s="23">
        <v>6.7473779371549497E-2</v>
      </c>
      <c r="M19" s="23"/>
      <c r="N19" s="23">
        <v>5.0939716357574501E-2</v>
      </c>
      <c r="O19" s="23">
        <v>4.7427711490541903E-2</v>
      </c>
      <c r="P19" s="23">
        <v>5.5319944778158901E-2</v>
      </c>
      <c r="Q19" s="23">
        <v>5.3497492227925901E-2</v>
      </c>
      <c r="R19" s="23"/>
      <c r="S19" s="23">
        <v>4.3615111996469398E-2</v>
      </c>
      <c r="T19" s="23">
        <v>6.5172096557440704E-2</v>
      </c>
      <c r="U19" s="23">
        <v>5.6731414752500001E-2</v>
      </c>
      <c r="V19" s="23">
        <v>3.0979919516630101E-2</v>
      </c>
      <c r="W19" s="23">
        <v>3.42830454497772E-2</v>
      </c>
      <c r="X19" s="23">
        <v>5.3308169782094302E-2</v>
      </c>
      <c r="Y19" s="23">
        <v>4.5675788742424103E-2</v>
      </c>
      <c r="Z19" s="23">
        <v>8.0448742016435995E-2</v>
      </c>
      <c r="AA19" s="23">
        <v>6.5890950598940304E-2</v>
      </c>
      <c r="AB19" s="23">
        <v>4.3654341884374302E-2</v>
      </c>
      <c r="AC19" s="23">
        <v>5.7037434829089698E-2</v>
      </c>
      <c r="AD19" s="23">
        <v>6.1517702862906899E-2</v>
      </c>
      <c r="AE19" s="23"/>
      <c r="AF19" s="23">
        <v>3.9486942557790602E-2</v>
      </c>
      <c r="AG19" s="23">
        <v>4.9652119012518502E-2</v>
      </c>
      <c r="AH19" s="23">
        <v>4.8955539813049703E-2</v>
      </c>
      <c r="AI19" s="23">
        <v>7.7894473732930805E-2</v>
      </c>
      <c r="AJ19" s="23"/>
      <c r="AK19" s="23">
        <v>4.0951166230864498E-2</v>
      </c>
      <c r="AL19" s="23">
        <v>4.0964271546702402E-2</v>
      </c>
      <c r="AM19" s="23">
        <v>5.5551080353861998E-2</v>
      </c>
      <c r="AN19" s="23">
        <v>6.0308754725668302E-2</v>
      </c>
      <c r="AO19" s="23"/>
      <c r="AP19" s="23">
        <v>3.1233091963563199E-2</v>
      </c>
      <c r="AQ19" s="23">
        <v>4.4857680186870703E-2</v>
      </c>
      <c r="AR19" s="23">
        <v>4.4950862451981502E-2</v>
      </c>
      <c r="AS19" s="23"/>
      <c r="AT19" s="23">
        <v>4.19703473545599E-2</v>
      </c>
      <c r="AU19" s="23">
        <v>5.5059632645100998E-2</v>
      </c>
      <c r="AV19" s="23"/>
      <c r="AW19" s="23">
        <v>3.9520889903328998E-2</v>
      </c>
      <c r="AX19" s="23">
        <v>6.7159832142933196E-2</v>
      </c>
      <c r="AY19" s="23"/>
      <c r="AZ19" s="23">
        <v>4.6314746675592301E-2</v>
      </c>
      <c r="BA19" s="23">
        <v>5.65093159260193E-2</v>
      </c>
    </row>
    <row r="20" spans="2:53" x14ac:dyDescent="0.35">
      <c r="B20" s="16"/>
    </row>
    <row r="21" spans="2:53" x14ac:dyDescent="0.35">
      <c r="B21" t="s">
        <v>76</v>
      </c>
    </row>
    <row r="22" spans="2:53" x14ac:dyDescent="0.35">
      <c r="B22" t="s">
        <v>77</v>
      </c>
    </row>
    <row r="24" spans="2:53" x14ac:dyDescent="0.35">
      <c r="B24"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BA25"/>
  <sheetViews>
    <sheetView showGridLines="0" topLeftCell="A11" workbookViewId="0">
      <pane xSplit="2" topLeftCell="C1" activePane="topRight" state="frozen"/>
      <selection pane="topRight" activeCell="D17" sqref="D1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320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1176</v>
      </c>
      <c r="D7" s="10">
        <v>596</v>
      </c>
      <c r="E7" s="10">
        <v>579</v>
      </c>
      <c r="F7" s="10"/>
      <c r="G7" s="10">
        <v>114</v>
      </c>
      <c r="H7" s="10">
        <v>224</v>
      </c>
      <c r="I7" s="10">
        <v>221</v>
      </c>
      <c r="J7" s="10">
        <v>201</v>
      </c>
      <c r="K7" s="10">
        <v>170</v>
      </c>
      <c r="L7" s="10">
        <v>246</v>
      </c>
      <c r="M7" s="10"/>
      <c r="N7" s="10">
        <v>383</v>
      </c>
      <c r="O7" s="10">
        <v>301</v>
      </c>
      <c r="P7" s="10">
        <v>229</v>
      </c>
      <c r="Q7" s="10">
        <v>257</v>
      </c>
      <c r="R7" s="10"/>
      <c r="S7" s="10">
        <v>179</v>
      </c>
      <c r="T7" s="10">
        <v>156</v>
      </c>
      <c r="U7" s="10">
        <v>98</v>
      </c>
      <c r="V7" s="10">
        <v>104</v>
      </c>
      <c r="W7" s="10">
        <v>96</v>
      </c>
      <c r="X7" s="10">
        <v>115</v>
      </c>
      <c r="Y7" s="10">
        <v>91</v>
      </c>
      <c r="Z7" s="10">
        <v>52</v>
      </c>
      <c r="AA7" s="10">
        <v>129</v>
      </c>
      <c r="AB7" s="10">
        <v>71</v>
      </c>
      <c r="AC7" s="10">
        <v>58</v>
      </c>
      <c r="AD7" s="10">
        <v>27</v>
      </c>
      <c r="AE7" s="10"/>
      <c r="AF7" s="10">
        <v>471</v>
      </c>
      <c r="AG7" s="10">
        <v>335</v>
      </c>
      <c r="AH7" s="10">
        <v>76</v>
      </c>
      <c r="AI7" s="10">
        <v>133</v>
      </c>
      <c r="AJ7" s="10"/>
      <c r="AK7" s="10">
        <v>273</v>
      </c>
      <c r="AL7" s="10">
        <v>404</v>
      </c>
      <c r="AM7" s="10">
        <v>160</v>
      </c>
      <c r="AN7" s="10">
        <v>92</v>
      </c>
      <c r="AO7" s="10"/>
      <c r="AP7" s="10">
        <v>249</v>
      </c>
      <c r="AQ7" s="10">
        <v>302</v>
      </c>
      <c r="AR7" s="10">
        <v>250</v>
      </c>
      <c r="AS7" s="10"/>
      <c r="AT7" s="10">
        <v>542</v>
      </c>
      <c r="AU7" s="10">
        <v>622</v>
      </c>
      <c r="AV7" s="10"/>
      <c r="AW7" s="10">
        <v>1026</v>
      </c>
      <c r="AX7" s="10">
        <v>66</v>
      </c>
      <c r="AY7" s="10"/>
      <c r="AZ7" s="10">
        <v>566</v>
      </c>
      <c r="BA7" s="10">
        <v>610</v>
      </c>
    </row>
    <row r="8" spans="2:53" ht="30" customHeight="1" x14ac:dyDescent="0.35">
      <c r="B8" s="11" t="s">
        <v>20</v>
      </c>
      <c r="C8" s="11">
        <v>1171</v>
      </c>
      <c r="D8" s="11">
        <v>602</v>
      </c>
      <c r="E8" s="11">
        <v>568</v>
      </c>
      <c r="F8" s="11"/>
      <c r="G8" s="11">
        <v>162</v>
      </c>
      <c r="H8" s="11">
        <v>214</v>
      </c>
      <c r="I8" s="11">
        <v>209</v>
      </c>
      <c r="J8" s="11">
        <v>189</v>
      </c>
      <c r="K8" s="11">
        <v>161</v>
      </c>
      <c r="L8" s="11">
        <v>236</v>
      </c>
      <c r="M8" s="11"/>
      <c r="N8" s="11">
        <v>364</v>
      </c>
      <c r="O8" s="11">
        <v>292</v>
      </c>
      <c r="P8" s="11">
        <v>256</v>
      </c>
      <c r="Q8" s="11">
        <v>253</v>
      </c>
      <c r="R8" s="11"/>
      <c r="S8" s="11">
        <v>180</v>
      </c>
      <c r="T8" s="11">
        <v>149</v>
      </c>
      <c r="U8" s="11">
        <v>94</v>
      </c>
      <c r="V8" s="11">
        <v>104</v>
      </c>
      <c r="W8" s="11">
        <v>93</v>
      </c>
      <c r="X8" s="11">
        <v>112</v>
      </c>
      <c r="Y8" s="11">
        <v>86</v>
      </c>
      <c r="Z8" s="11">
        <v>50</v>
      </c>
      <c r="AA8" s="11">
        <v>129</v>
      </c>
      <c r="AB8" s="11">
        <v>82</v>
      </c>
      <c r="AC8" s="11">
        <v>58</v>
      </c>
      <c r="AD8" s="11">
        <v>33</v>
      </c>
      <c r="AE8" s="11"/>
      <c r="AF8" s="11">
        <v>451</v>
      </c>
      <c r="AG8" s="11">
        <v>333</v>
      </c>
      <c r="AH8" s="11">
        <v>73</v>
      </c>
      <c r="AI8" s="11">
        <v>133</v>
      </c>
      <c r="AJ8" s="11"/>
      <c r="AK8" s="11">
        <v>265</v>
      </c>
      <c r="AL8" s="11">
        <v>403</v>
      </c>
      <c r="AM8" s="11">
        <v>157</v>
      </c>
      <c r="AN8" s="11">
        <v>90</v>
      </c>
      <c r="AO8" s="11"/>
      <c r="AP8" s="11">
        <v>242</v>
      </c>
      <c r="AQ8" s="11">
        <v>304</v>
      </c>
      <c r="AR8" s="11">
        <v>246</v>
      </c>
      <c r="AS8" s="11"/>
      <c r="AT8" s="11">
        <v>531</v>
      </c>
      <c r="AU8" s="11">
        <v>627</v>
      </c>
      <c r="AV8" s="11"/>
      <c r="AW8" s="11">
        <v>1022</v>
      </c>
      <c r="AX8" s="11">
        <v>68</v>
      </c>
      <c r="AY8" s="11"/>
      <c r="AZ8" s="11">
        <v>560</v>
      </c>
      <c r="BA8" s="11">
        <v>611</v>
      </c>
    </row>
    <row r="9" spans="2:53" ht="29" x14ac:dyDescent="0.35">
      <c r="B9" s="15" t="s">
        <v>310</v>
      </c>
      <c r="C9" s="14">
        <v>0.526906804755227</v>
      </c>
      <c r="D9" s="14">
        <v>0.48542174477431499</v>
      </c>
      <c r="E9" s="14">
        <v>0.56999532046413703</v>
      </c>
      <c r="F9" s="14"/>
      <c r="G9" s="14">
        <v>0.37542301574950598</v>
      </c>
      <c r="H9" s="14">
        <v>0.422352064259366</v>
      </c>
      <c r="I9" s="14">
        <v>0.50894727924646599</v>
      </c>
      <c r="J9" s="14">
        <v>0.53866449157171004</v>
      </c>
      <c r="K9" s="14">
        <v>0.55631661673696897</v>
      </c>
      <c r="L9" s="14">
        <v>0.71195950597994895</v>
      </c>
      <c r="M9" s="14"/>
      <c r="N9" s="14">
        <v>0.51965625872611798</v>
      </c>
      <c r="O9" s="14">
        <v>0.57270691617629499</v>
      </c>
      <c r="P9" s="14">
        <v>0.47865135516982799</v>
      </c>
      <c r="Q9" s="14">
        <v>0.53948921642547099</v>
      </c>
      <c r="R9" s="14"/>
      <c r="S9" s="14">
        <v>0.44714655836338102</v>
      </c>
      <c r="T9" s="14">
        <v>0.51147369349793004</v>
      </c>
      <c r="U9" s="14">
        <v>0.51690794099611403</v>
      </c>
      <c r="V9" s="14">
        <v>0.57842653179320003</v>
      </c>
      <c r="W9" s="14">
        <v>0.57900395590521003</v>
      </c>
      <c r="X9" s="14">
        <v>0.53402388281883195</v>
      </c>
      <c r="Y9" s="14">
        <v>0.49928971245609899</v>
      </c>
      <c r="Z9" s="14">
        <v>0.486097796008227</v>
      </c>
      <c r="AA9" s="14">
        <v>0.45993454516255</v>
      </c>
      <c r="AB9" s="14">
        <v>0.66677709365905602</v>
      </c>
      <c r="AC9" s="14">
        <v>0.64743863611180696</v>
      </c>
      <c r="AD9" s="14">
        <v>0.56404181518960606</v>
      </c>
      <c r="AE9" s="14"/>
      <c r="AF9" s="14">
        <v>0.59198330195998905</v>
      </c>
      <c r="AG9" s="14">
        <v>0.460036903220989</v>
      </c>
      <c r="AH9" s="14">
        <v>0.49248363660677502</v>
      </c>
      <c r="AI9" s="14">
        <v>0.54048473311039102</v>
      </c>
      <c r="AJ9" s="14"/>
      <c r="AK9" s="14">
        <v>0.54937040550328597</v>
      </c>
      <c r="AL9" s="14">
        <v>0.497669278915434</v>
      </c>
      <c r="AM9" s="14">
        <v>0.56004918193056696</v>
      </c>
      <c r="AN9" s="14">
        <v>0.49080601635633198</v>
      </c>
      <c r="AO9" s="14"/>
      <c r="AP9" s="14">
        <v>0.50831138001456</v>
      </c>
      <c r="AQ9" s="14">
        <v>0.48379563506354301</v>
      </c>
      <c r="AR9" s="14">
        <v>0.55833738526747201</v>
      </c>
      <c r="AS9" s="14"/>
      <c r="AT9" s="14">
        <v>0.50304491454406797</v>
      </c>
      <c r="AU9" s="14">
        <v>0.55345062210076401</v>
      </c>
      <c r="AV9" s="14"/>
      <c r="AW9" s="14">
        <v>0.51553993926573904</v>
      </c>
      <c r="AX9" s="14">
        <v>0.51357491692981205</v>
      </c>
      <c r="AY9" s="14"/>
      <c r="AZ9" s="14">
        <v>0.59432126453726197</v>
      </c>
      <c r="BA9" s="14">
        <v>0.46503034406659799</v>
      </c>
    </row>
    <row r="10" spans="2:53" ht="29" x14ac:dyDescent="0.35">
      <c r="B10" s="15" t="s">
        <v>311</v>
      </c>
      <c r="C10" s="14">
        <v>0.45504592063536597</v>
      </c>
      <c r="D10" s="14">
        <v>0.44040364254624298</v>
      </c>
      <c r="E10" s="14">
        <v>0.469595152188236</v>
      </c>
      <c r="F10" s="14"/>
      <c r="G10" s="14">
        <v>0.47335684613559098</v>
      </c>
      <c r="H10" s="14">
        <v>0.436755632691328</v>
      </c>
      <c r="I10" s="14">
        <v>0.461354857603192</v>
      </c>
      <c r="J10" s="14">
        <v>0.48827881679643298</v>
      </c>
      <c r="K10" s="14">
        <v>0.480454011522986</v>
      </c>
      <c r="L10" s="14">
        <v>0.40951650487896801</v>
      </c>
      <c r="M10" s="14"/>
      <c r="N10" s="14">
        <v>0.46872941412132402</v>
      </c>
      <c r="O10" s="14">
        <v>0.453579701025358</v>
      </c>
      <c r="P10" s="14">
        <v>0.42268643702505498</v>
      </c>
      <c r="Q10" s="14">
        <v>0.47774411719967202</v>
      </c>
      <c r="R10" s="14"/>
      <c r="S10" s="14">
        <v>0.48147754931532399</v>
      </c>
      <c r="T10" s="14">
        <v>0.43214682973512297</v>
      </c>
      <c r="U10" s="14">
        <v>0.440064305936686</v>
      </c>
      <c r="V10" s="14">
        <v>0.506844690903129</v>
      </c>
      <c r="W10" s="14">
        <v>0.36440866960211699</v>
      </c>
      <c r="X10" s="14">
        <v>0.45537340869271398</v>
      </c>
      <c r="Y10" s="14">
        <v>0.398445604472702</v>
      </c>
      <c r="Z10" s="14">
        <v>0.51562137546707898</v>
      </c>
      <c r="AA10" s="14">
        <v>0.43558814300264798</v>
      </c>
      <c r="AB10" s="14">
        <v>0.45578920958385799</v>
      </c>
      <c r="AC10" s="14">
        <v>0.52737854675002105</v>
      </c>
      <c r="AD10" s="14">
        <v>0.552242656743959</v>
      </c>
      <c r="AE10" s="14"/>
      <c r="AF10" s="14">
        <v>0.45009004178648099</v>
      </c>
      <c r="AG10" s="14">
        <v>0.42942913700979701</v>
      </c>
      <c r="AH10" s="14">
        <v>0.46568121021076198</v>
      </c>
      <c r="AI10" s="14">
        <v>0.493380260316302</v>
      </c>
      <c r="AJ10" s="14"/>
      <c r="AK10" s="14">
        <v>0.442543876966982</v>
      </c>
      <c r="AL10" s="14">
        <v>0.41111707858845697</v>
      </c>
      <c r="AM10" s="14">
        <v>0.44955568455865103</v>
      </c>
      <c r="AN10" s="14">
        <v>0.47867662567821201</v>
      </c>
      <c r="AO10" s="14"/>
      <c r="AP10" s="14">
        <v>0.42319259995848402</v>
      </c>
      <c r="AQ10" s="14">
        <v>0.42706060386105599</v>
      </c>
      <c r="AR10" s="14">
        <v>0.47264770104388598</v>
      </c>
      <c r="AS10" s="14"/>
      <c r="AT10" s="14">
        <v>0.44669484127425702</v>
      </c>
      <c r="AU10" s="14">
        <v>0.465523487617864</v>
      </c>
      <c r="AV10" s="14"/>
      <c r="AW10" s="14">
        <v>0.46504208953697002</v>
      </c>
      <c r="AX10" s="14">
        <v>0.36876160196386198</v>
      </c>
      <c r="AY10" s="14"/>
      <c r="AZ10" s="14">
        <v>0.47564753571575902</v>
      </c>
      <c r="BA10" s="14">
        <v>0.43613669804772298</v>
      </c>
    </row>
    <row r="11" spans="2:53" x14ac:dyDescent="0.35">
      <c r="B11" s="15" t="s">
        <v>312</v>
      </c>
      <c r="C11" s="14">
        <v>0.32441469988989702</v>
      </c>
      <c r="D11" s="14">
        <v>0.337833092910097</v>
      </c>
      <c r="E11" s="14">
        <v>0.30903300524168298</v>
      </c>
      <c r="F11" s="14"/>
      <c r="G11" s="14">
        <v>0.263968176770082</v>
      </c>
      <c r="H11" s="14">
        <v>0.35589053470041598</v>
      </c>
      <c r="I11" s="14">
        <v>0.38672050131540198</v>
      </c>
      <c r="J11" s="14">
        <v>0.36351445849846298</v>
      </c>
      <c r="K11" s="14">
        <v>0.30599223872040898</v>
      </c>
      <c r="L11" s="14">
        <v>0.26319758121607101</v>
      </c>
      <c r="M11" s="14"/>
      <c r="N11" s="14">
        <v>0.339900505289285</v>
      </c>
      <c r="O11" s="14">
        <v>0.32454843903719499</v>
      </c>
      <c r="P11" s="14">
        <v>0.29269838006844701</v>
      </c>
      <c r="Q11" s="14">
        <v>0.32777372163203999</v>
      </c>
      <c r="R11" s="14"/>
      <c r="S11" s="14">
        <v>0.29275690871811999</v>
      </c>
      <c r="T11" s="14">
        <v>0.37009686583204698</v>
      </c>
      <c r="U11" s="14">
        <v>0.30085442190957601</v>
      </c>
      <c r="V11" s="14">
        <v>0.31062098508186498</v>
      </c>
      <c r="W11" s="14">
        <v>0.23590497234954999</v>
      </c>
      <c r="X11" s="14">
        <v>0.37534933531950398</v>
      </c>
      <c r="Y11" s="14">
        <v>0.36752261191547703</v>
      </c>
      <c r="Z11" s="14">
        <v>0.48266954913355098</v>
      </c>
      <c r="AA11" s="14">
        <v>0.28086036088398098</v>
      </c>
      <c r="AB11" s="14">
        <v>0.34387913677469301</v>
      </c>
      <c r="AC11" s="14">
        <v>0.25249465545406002</v>
      </c>
      <c r="AD11" s="14">
        <v>0.37509281963468299</v>
      </c>
      <c r="AE11" s="14"/>
      <c r="AF11" s="14">
        <v>0.377131961011757</v>
      </c>
      <c r="AG11" s="14">
        <v>0.31736740289891102</v>
      </c>
      <c r="AH11" s="14">
        <v>0.268712969051499</v>
      </c>
      <c r="AI11" s="14">
        <v>0.27741165187170602</v>
      </c>
      <c r="AJ11" s="14"/>
      <c r="AK11" s="14">
        <v>0.39018198928708298</v>
      </c>
      <c r="AL11" s="14">
        <v>0.32069836003490498</v>
      </c>
      <c r="AM11" s="14">
        <v>0.33715675737769801</v>
      </c>
      <c r="AN11" s="14">
        <v>0.286859531314822</v>
      </c>
      <c r="AO11" s="14"/>
      <c r="AP11" s="14">
        <v>0.35286117923351501</v>
      </c>
      <c r="AQ11" s="14">
        <v>0.30260828577804899</v>
      </c>
      <c r="AR11" s="14">
        <v>0.361227740942276</v>
      </c>
      <c r="AS11" s="14"/>
      <c r="AT11" s="14">
        <v>0.29052702773831401</v>
      </c>
      <c r="AU11" s="14">
        <v>0.34834010129122001</v>
      </c>
      <c r="AV11" s="14"/>
      <c r="AW11" s="14">
        <v>0.32891178876140398</v>
      </c>
      <c r="AX11" s="14">
        <v>0.33205069751350202</v>
      </c>
      <c r="AY11" s="14"/>
      <c r="AZ11" s="14">
        <v>0.33055235451969101</v>
      </c>
      <c r="BA11" s="14">
        <v>0.31878124459486601</v>
      </c>
    </row>
    <row r="12" spans="2:53" ht="29" x14ac:dyDescent="0.35">
      <c r="B12" s="15" t="s">
        <v>313</v>
      </c>
      <c r="C12" s="14">
        <v>0.25876905208383499</v>
      </c>
      <c r="D12" s="14">
        <v>0.24929625436123101</v>
      </c>
      <c r="E12" s="14">
        <v>0.26924748900246598</v>
      </c>
      <c r="F12" s="14"/>
      <c r="G12" s="14">
        <v>0.26269880108162502</v>
      </c>
      <c r="H12" s="14">
        <v>0.20775362088527799</v>
      </c>
      <c r="I12" s="14">
        <v>0.23766894949238099</v>
      </c>
      <c r="J12" s="14">
        <v>0.23148124797109401</v>
      </c>
      <c r="K12" s="14">
        <v>0.28234763629934101</v>
      </c>
      <c r="L12" s="14">
        <v>0.32688799727656498</v>
      </c>
      <c r="M12" s="14"/>
      <c r="N12" s="14">
        <v>0.24659497319521301</v>
      </c>
      <c r="O12" s="14">
        <v>0.24819703891477099</v>
      </c>
      <c r="P12" s="14">
        <v>0.25388308754014399</v>
      </c>
      <c r="Q12" s="14">
        <v>0.28954310369476799</v>
      </c>
      <c r="R12" s="14"/>
      <c r="S12" s="14">
        <v>0.22733619909160499</v>
      </c>
      <c r="T12" s="14">
        <v>0.28090531939466401</v>
      </c>
      <c r="U12" s="14">
        <v>0.25696114777045997</v>
      </c>
      <c r="V12" s="14">
        <v>0.27175863131977102</v>
      </c>
      <c r="W12" s="14">
        <v>0.32138522022555599</v>
      </c>
      <c r="X12" s="14">
        <v>0.19894079891088601</v>
      </c>
      <c r="Y12" s="14">
        <v>0.23907183451645</v>
      </c>
      <c r="Z12" s="14">
        <v>0.122417598256543</v>
      </c>
      <c r="AA12" s="14">
        <v>0.285973031874932</v>
      </c>
      <c r="AB12" s="14">
        <v>0.29988043758328098</v>
      </c>
      <c r="AC12" s="14">
        <v>0.30065370041100697</v>
      </c>
      <c r="AD12" s="14">
        <v>0.29742962014459901</v>
      </c>
      <c r="AE12" s="14"/>
      <c r="AF12" s="14">
        <v>0.25001755867738701</v>
      </c>
      <c r="AG12" s="14">
        <v>0.257419988143687</v>
      </c>
      <c r="AH12" s="14">
        <v>0.27904770219882702</v>
      </c>
      <c r="AI12" s="14">
        <v>0.301148256194466</v>
      </c>
      <c r="AJ12" s="14"/>
      <c r="AK12" s="14">
        <v>0.248587638480606</v>
      </c>
      <c r="AL12" s="14">
        <v>0.236999240014684</v>
      </c>
      <c r="AM12" s="14">
        <v>0.22858822840763601</v>
      </c>
      <c r="AN12" s="14">
        <v>0.26840557889029998</v>
      </c>
      <c r="AO12" s="14"/>
      <c r="AP12" s="14">
        <v>0.264410414796862</v>
      </c>
      <c r="AQ12" s="14">
        <v>0.23502849190302</v>
      </c>
      <c r="AR12" s="14">
        <v>0.24063781456011099</v>
      </c>
      <c r="AS12" s="14"/>
      <c r="AT12" s="14">
        <v>0.23853999502597101</v>
      </c>
      <c r="AU12" s="14">
        <v>0.27521401975589099</v>
      </c>
      <c r="AV12" s="14"/>
      <c r="AW12" s="14">
        <v>0.25949725725453998</v>
      </c>
      <c r="AX12" s="14">
        <v>0.29586745459732999</v>
      </c>
      <c r="AY12" s="14"/>
      <c r="AZ12" s="14">
        <v>0.27075708298921802</v>
      </c>
      <c r="BA12" s="14">
        <v>0.24776582035210701</v>
      </c>
    </row>
    <row r="13" spans="2:53" ht="29" x14ac:dyDescent="0.35">
      <c r="B13" s="15" t="s">
        <v>314</v>
      </c>
      <c r="C13" s="14">
        <v>0.24083785022388801</v>
      </c>
      <c r="D13" s="14">
        <v>0.23842825034246801</v>
      </c>
      <c r="E13" s="14">
        <v>0.24380838968923299</v>
      </c>
      <c r="F13" s="14"/>
      <c r="G13" s="14">
        <v>0.155497492815593</v>
      </c>
      <c r="H13" s="14">
        <v>0.22533222146464499</v>
      </c>
      <c r="I13" s="14">
        <v>0.217555671337785</v>
      </c>
      <c r="J13" s="14">
        <v>0.28303407047740597</v>
      </c>
      <c r="K13" s="14">
        <v>0.29225756193395003</v>
      </c>
      <c r="L13" s="14">
        <v>0.26510519905568503</v>
      </c>
      <c r="M13" s="14"/>
      <c r="N13" s="14">
        <v>0.230387080326071</v>
      </c>
      <c r="O13" s="14">
        <v>0.23389299306258199</v>
      </c>
      <c r="P13" s="14">
        <v>0.25974873586772601</v>
      </c>
      <c r="Q13" s="14">
        <v>0.24012496748589399</v>
      </c>
      <c r="R13" s="14"/>
      <c r="S13" s="14">
        <v>0.230135809149421</v>
      </c>
      <c r="T13" s="14">
        <v>0.29746062401777501</v>
      </c>
      <c r="U13" s="14">
        <v>0.26922942272510297</v>
      </c>
      <c r="V13" s="14">
        <v>0.26950576891959099</v>
      </c>
      <c r="W13" s="14">
        <v>0.21748411752640601</v>
      </c>
      <c r="X13" s="14">
        <v>0.21679269060442599</v>
      </c>
      <c r="Y13" s="14">
        <v>0.14737242467612899</v>
      </c>
      <c r="Z13" s="14">
        <v>0.21431870790024399</v>
      </c>
      <c r="AA13" s="14">
        <v>0.27708835241108698</v>
      </c>
      <c r="AB13" s="14">
        <v>0.22371689605366801</v>
      </c>
      <c r="AC13" s="14">
        <v>0.25448310301576099</v>
      </c>
      <c r="AD13" s="14">
        <v>0.18185421303720001</v>
      </c>
      <c r="AE13" s="14"/>
      <c r="AF13" s="14">
        <v>0.22688949912188699</v>
      </c>
      <c r="AG13" s="14">
        <v>0.25827943836377198</v>
      </c>
      <c r="AH13" s="14">
        <v>0.30776455564446398</v>
      </c>
      <c r="AI13" s="14">
        <v>0.221874176054213</v>
      </c>
      <c r="AJ13" s="14"/>
      <c r="AK13" s="14">
        <v>0.232057402396773</v>
      </c>
      <c r="AL13" s="14">
        <v>0.252443080528504</v>
      </c>
      <c r="AM13" s="14">
        <v>0.256435986432416</v>
      </c>
      <c r="AN13" s="14">
        <v>0.27177242020320802</v>
      </c>
      <c r="AO13" s="14"/>
      <c r="AP13" s="14">
        <v>0.24638776931364201</v>
      </c>
      <c r="AQ13" s="14">
        <v>0.248012413468813</v>
      </c>
      <c r="AR13" s="14">
        <v>0.24954667805358</v>
      </c>
      <c r="AS13" s="14"/>
      <c r="AT13" s="14">
        <v>0.26589826183924198</v>
      </c>
      <c r="AU13" s="14">
        <v>0.21969295870198099</v>
      </c>
      <c r="AV13" s="14"/>
      <c r="AW13" s="14">
        <v>0.23855938797999299</v>
      </c>
      <c r="AX13" s="14">
        <v>0.22489851108223299</v>
      </c>
      <c r="AY13" s="14"/>
      <c r="AZ13" s="14">
        <v>0.24946596526393799</v>
      </c>
      <c r="BA13" s="14">
        <v>0.23291852219220499</v>
      </c>
    </row>
    <row r="14" spans="2:53" ht="29" x14ac:dyDescent="0.35">
      <c r="B14" s="15" t="s">
        <v>315</v>
      </c>
      <c r="C14" s="14">
        <v>0.24036584991693999</v>
      </c>
      <c r="D14" s="14">
        <v>0.24822117425750601</v>
      </c>
      <c r="E14" s="14">
        <v>0.232469795622889</v>
      </c>
      <c r="F14" s="14"/>
      <c r="G14" s="14">
        <v>0.32280857769946902</v>
      </c>
      <c r="H14" s="14">
        <v>0.203709291492879</v>
      </c>
      <c r="I14" s="14">
        <v>0.25172369576567699</v>
      </c>
      <c r="J14" s="14">
        <v>0.181927830677133</v>
      </c>
      <c r="K14" s="14">
        <v>0.25795508734867201</v>
      </c>
      <c r="L14" s="14">
        <v>0.24196881548476501</v>
      </c>
      <c r="M14" s="14"/>
      <c r="N14" s="14">
        <v>0.23081963593320001</v>
      </c>
      <c r="O14" s="14">
        <v>0.22501608419482499</v>
      </c>
      <c r="P14" s="14">
        <v>0.29717893021917402</v>
      </c>
      <c r="Q14" s="14">
        <v>0.21294136032365399</v>
      </c>
      <c r="R14" s="14"/>
      <c r="S14" s="14">
        <v>0.234760523558012</v>
      </c>
      <c r="T14" s="14">
        <v>0.22817499565851501</v>
      </c>
      <c r="U14" s="14">
        <v>0.24934483959605</v>
      </c>
      <c r="V14" s="14">
        <v>0.26992736203941597</v>
      </c>
      <c r="W14" s="14">
        <v>0.24959142704923901</v>
      </c>
      <c r="X14" s="14">
        <v>0.33597895964610802</v>
      </c>
      <c r="Y14" s="14">
        <v>0.24821679966465601</v>
      </c>
      <c r="Z14" s="14">
        <v>0.28207811794905202</v>
      </c>
      <c r="AA14" s="14">
        <v>0.16963810630710499</v>
      </c>
      <c r="AB14" s="14">
        <v>0.22651848692079499</v>
      </c>
      <c r="AC14" s="14">
        <v>0.16132353602032001</v>
      </c>
      <c r="AD14" s="14">
        <v>0.22089577447942099</v>
      </c>
      <c r="AE14" s="14"/>
      <c r="AF14" s="14">
        <v>0.238024297525399</v>
      </c>
      <c r="AG14" s="14">
        <v>0.22735554063041999</v>
      </c>
      <c r="AH14" s="14">
        <v>0.13713785245683799</v>
      </c>
      <c r="AI14" s="14">
        <v>0.25730640046689102</v>
      </c>
      <c r="AJ14" s="14"/>
      <c r="AK14" s="14">
        <v>0.239913090821264</v>
      </c>
      <c r="AL14" s="14">
        <v>0.24393798342723699</v>
      </c>
      <c r="AM14" s="14">
        <v>0.25886419558913198</v>
      </c>
      <c r="AN14" s="14">
        <v>0.16971853465518999</v>
      </c>
      <c r="AO14" s="14"/>
      <c r="AP14" s="14">
        <v>0.25219932352054902</v>
      </c>
      <c r="AQ14" s="14">
        <v>0.226947176966173</v>
      </c>
      <c r="AR14" s="14">
        <v>0.260624148186483</v>
      </c>
      <c r="AS14" s="14"/>
      <c r="AT14" s="14">
        <v>0.23169388334803201</v>
      </c>
      <c r="AU14" s="14">
        <v>0.247755614840897</v>
      </c>
      <c r="AV14" s="14"/>
      <c r="AW14" s="14">
        <v>0.24490443251765301</v>
      </c>
      <c r="AX14" s="14">
        <v>0.14977261722680499</v>
      </c>
      <c r="AY14" s="14"/>
      <c r="AZ14" s="14">
        <v>0.22016186618217201</v>
      </c>
      <c r="BA14" s="14">
        <v>0.25891010599137898</v>
      </c>
    </row>
    <row r="15" spans="2:53" ht="29" x14ac:dyDescent="0.35">
      <c r="B15" s="15" t="s">
        <v>316</v>
      </c>
      <c r="C15" s="14">
        <v>0.21736456992575501</v>
      </c>
      <c r="D15" s="14">
        <v>0.206680587887829</v>
      </c>
      <c r="E15" s="14">
        <v>0.22905289864758799</v>
      </c>
      <c r="F15" s="14"/>
      <c r="G15" s="14">
        <v>0.25597447473938401</v>
      </c>
      <c r="H15" s="14">
        <v>0.244287531223434</v>
      </c>
      <c r="I15" s="14">
        <v>0.17427911425015899</v>
      </c>
      <c r="J15" s="14">
        <v>0.19404323511195101</v>
      </c>
      <c r="K15" s="14">
        <v>0.23028726804789401</v>
      </c>
      <c r="L15" s="14">
        <v>0.214610556690919</v>
      </c>
      <c r="M15" s="14"/>
      <c r="N15" s="14">
        <v>0.214174543055271</v>
      </c>
      <c r="O15" s="14">
        <v>0.250023635943741</v>
      </c>
      <c r="P15" s="14">
        <v>0.192643275723097</v>
      </c>
      <c r="Q15" s="14">
        <v>0.21119253102869601</v>
      </c>
      <c r="R15" s="14"/>
      <c r="S15" s="14">
        <v>0.17462339751591299</v>
      </c>
      <c r="T15" s="14">
        <v>0.209980008404932</v>
      </c>
      <c r="U15" s="14">
        <v>0.19351191246049301</v>
      </c>
      <c r="V15" s="14">
        <v>0.232102087462359</v>
      </c>
      <c r="W15" s="14">
        <v>0.25084678888143602</v>
      </c>
      <c r="X15" s="14">
        <v>0.211523436487841</v>
      </c>
      <c r="Y15" s="14">
        <v>0.24481402174967001</v>
      </c>
      <c r="Z15" s="14">
        <v>0.202901068347908</v>
      </c>
      <c r="AA15" s="14">
        <v>0.250877690903338</v>
      </c>
      <c r="AB15" s="14">
        <v>0.205777188710181</v>
      </c>
      <c r="AC15" s="14">
        <v>0.24942337014829599</v>
      </c>
      <c r="AD15" s="14">
        <v>0.222190183339914</v>
      </c>
      <c r="AE15" s="14"/>
      <c r="AF15" s="14">
        <v>0.215289330311147</v>
      </c>
      <c r="AG15" s="14">
        <v>0.19764791474148499</v>
      </c>
      <c r="AH15" s="14">
        <v>0.22138445280685601</v>
      </c>
      <c r="AI15" s="14">
        <v>0.14754376618189499</v>
      </c>
      <c r="AJ15" s="14"/>
      <c r="AK15" s="14">
        <v>0.24738577172916601</v>
      </c>
      <c r="AL15" s="14">
        <v>0.200282919152972</v>
      </c>
      <c r="AM15" s="14">
        <v>0.24788828190914</v>
      </c>
      <c r="AN15" s="14">
        <v>0.24396982467515799</v>
      </c>
      <c r="AO15" s="14"/>
      <c r="AP15" s="14">
        <v>0.229172997315778</v>
      </c>
      <c r="AQ15" s="14">
        <v>0.17566835593116401</v>
      </c>
      <c r="AR15" s="14">
        <v>0.215677503762391</v>
      </c>
      <c r="AS15" s="14"/>
      <c r="AT15" s="14">
        <v>0.26931818318359502</v>
      </c>
      <c r="AU15" s="14">
        <v>0.171582606982675</v>
      </c>
      <c r="AV15" s="14"/>
      <c r="AW15" s="14">
        <v>0.224065116215209</v>
      </c>
      <c r="AX15" s="14">
        <v>0.20737741076003599</v>
      </c>
      <c r="AY15" s="14"/>
      <c r="AZ15" s="14">
        <v>0.22768713280473099</v>
      </c>
      <c r="BA15" s="14">
        <v>0.20788999046235801</v>
      </c>
    </row>
    <row r="16" spans="2:53" ht="29" x14ac:dyDescent="0.35">
      <c r="B16" s="15" t="s">
        <v>317</v>
      </c>
      <c r="C16" s="14">
        <v>0.208299404027915</v>
      </c>
      <c r="D16" s="14">
        <v>0.20946288190541101</v>
      </c>
      <c r="E16" s="14">
        <v>0.207430989204241</v>
      </c>
      <c r="F16" s="14"/>
      <c r="G16" s="14">
        <v>0.18781368599155601</v>
      </c>
      <c r="H16" s="14">
        <v>0.164422962242778</v>
      </c>
      <c r="I16" s="14">
        <v>0.19574762661078901</v>
      </c>
      <c r="J16" s="14">
        <v>0.225234690540703</v>
      </c>
      <c r="K16" s="14">
        <v>0.23893602096604599</v>
      </c>
      <c r="L16" s="14">
        <v>0.23879335055256601</v>
      </c>
      <c r="M16" s="14"/>
      <c r="N16" s="14">
        <v>0.229136387450844</v>
      </c>
      <c r="O16" s="14">
        <v>0.20712140975975499</v>
      </c>
      <c r="P16" s="14">
        <v>0.23037540823313299</v>
      </c>
      <c r="Q16" s="14">
        <v>0.15882571906049001</v>
      </c>
      <c r="R16" s="14"/>
      <c r="S16" s="14">
        <v>0.19511944284473001</v>
      </c>
      <c r="T16" s="14">
        <v>0.26899824106315701</v>
      </c>
      <c r="U16" s="14">
        <v>0.21622117726628201</v>
      </c>
      <c r="V16" s="14">
        <v>0.13666533528906899</v>
      </c>
      <c r="W16" s="14">
        <v>0.19352920034649901</v>
      </c>
      <c r="X16" s="14">
        <v>0.200847676546974</v>
      </c>
      <c r="Y16" s="14">
        <v>0.24349621181769901</v>
      </c>
      <c r="Z16" s="14">
        <v>0.22652844411623599</v>
      </c>
      <c r="AA16" s="14">
        <v>0.22493881888098899</v>
      </c>
      <c r="AB16" s="14">
        <v>0.18024298292103499</v>
      </c>
      <c r="AC16" s="14">
        <v>0.212704092155243</v>
      </c>
      <c r="AD16" s="14">
        <v>0.154756370664104</v>
      </c>
      <c r="AE16" s="14"/>
      <c r="AF16" s="14">
        <v>0.226548310787825</v>
      </c>
      <c r="AG16" s="14">
        <v>0.194801786622393</v>
      </c>
      <c r="AH16" s="14">
        <v>0.280617424963786</v>
      </c>
      <c r="AI16" s="14">
        <v>0.22073570122644401</v>
      </c>
      <c r="AJ16" s="14"/>
      <c r="AK16" s="14">
        <v>0.22490072528067401</v>
      </c>
      <c r="AL16" s="14">
        <v>0.19529034944697801</v>
      </c>
      <c r="AM16" s="14">
        <v>0.181441529440584</v>
      </c>
      <c r="AN16" s="14">
        <v>0.28556415245314598</v>
      </c>
      <c r="AO16" s="14"/>
      <c r="AP16" s="14">
        <v>0.27210707610464702</v>
      </c>
      <c r="AQ16" s="14">
        <v>0.193227766359545</v>
      </c>
      <c r="AR16" s="14">
        <v>0.19337911889977899</v>
      </c>
      <c r="AS16" s="14"/>
      <c r="AT16" s="14">
        <v>0.20319988414476101</v>
      </c>
      <c r="AU16" s="14">
        <v>0.21345337377035201</v>
      </c>
      <c r="AV16" s="14"/>
      <c r="AW16" s="14">
        <v>0.22125320401988299</v>
      </c>
      <c r="AX16" s="14">
        <v>0.1174548486202</v>
      </c>
      <c r="AY16" s="14"/>
      <c r="AZ16" s="14">
        <v>0.19550346940869001</v>
      </c>
      <c r="BA16" s="14">
        <v>0.22004417136715901</v>
      </c>
    </row>
    <row r="17" spans="2:53" x14ac:dyDescent="0.35">
      <c r="B17" s="15" t="s">
        <v>318</v>
      </c>
      <c r="C17" s="14">
        <v>0.11987256571126099</v>
      </c>
      <c r="D17" s="14">
        <v>0.14298570520725401</v>
      </c>
      <c r="E17" s="14">
        <v>9.5615518264005397E-2</v>
      </c>
      <c r="F17" s="14"/>
      <c r="G17" s="14">
        <v>0.15406431906905901</v>
      </c>
      <c r="H17" s="14">
        <v>0.22732494757037999</v>
      </c>
      <c r="I17" s="14">
        <v>0.18477933791409001</v>
      </c>
      <c r="J17" s="14">
        <v>6.4413554498764597E-2</v>
      </c>
      <c r="K17" s="14">
        <v>6.9450731316121297E-2</v>
      </c>
      <c r="L17" s="14">
        <v>2.0284463625342E-2</v>
      </c>
      <c r="M17" s="14"/>
      <c r="N17" s="14">
        <v>0.13370417186589001</v>
      </c>
      <c r="O17" s="14">
        <v>0.100668792262866</v>
      </c>
      <c r="P17" s="14">
        <v>0.130625404077583</v>
      </c>
      <c r="Q17" s="14">
        <v>0.114256879934967</v>
      </c>
      <c r="R17" s="14"/>
      <c r="S17" s="14">
        <v>0.18146508979213299</v>
      </c>
      <c r="T17" s="14">
        <v>5.1919472120765503E-2</v>
      </c>
      <c r="U17" s="14">
        <v>0.109648191478188</v>
      </c>
      <c r="V17" s="14">
        <v>0.133672488739186</v>
      </c>
      <c r="W17" s="14">
        <v>0.111485511880777</v>
      </c>
      <c r="X17" s="14">
        <v>0.162813947050612</v>
      </c>
      <c r="Y17" s="14">
        <v>0.14856702064982499</v>
      </c>
      <c r="Z17" s="14">
        <v>7.4482326278969793E-2</v>
      </c>
      <c r="AA17" s="14">
        <v>0.157278328945157</v>
      </c>
      <c r="AB17" s="14">
        <v>3.0840375771212899E-2</v>
      </c>
      <c r="AC17" s="14">
        <v>5.0316042477492898E-2</v>
      </c>
      <c r="AD17" s="14">
        <v>0.14299276485920001</v>
      </c>
      <c r="AE17" s="14"/>
      <c r="AF17" s="14">
        <v>8.8999257144109695E-2</v>
      </c>
      <c r="AG17" s="14">
        <v>0.17318913646720099</v>
      </c>
      <c r="AH17" s="14">
        <v>6.4814296857839404E-2</v>
      </c>
      <c r="AI17" s="14">
        <v>0.123619167285383</v>
      </c>
      <c r="AJ17" s="14"/>
      <c r="AK17" s="14">
        <v>0.112498171981375</v>
      </c>
      <c r="AL17" s="14">
        <v>0.15771295298701599</v>
      </c>
      <c r="AM17" s="14">
        <v>7.8377472960567698E-2</v>
      </c>
      <c r="AN17" s="14">
        <v>0.12824580941101499</v>
      </c>
      <c r="AO17" s="14"/>
      <c r="AP17" s="14">
        <v>0.109918963919083</v>
      </c>
      <c r="AQ17" s="14">
        <v>0.206883831150002</v>
      </c>
      <c r="AR17" s="14">
        <v>6.1840655474010998E-2</v>
      </c>
      <c r="AS17" s="14"/>
      <c r="AT17" s="14">
        <v>0.15647142853479901</v>
      </c>
      <c r="AU17" s="14">
        <v>8.9686023908347207E-2</v>
      </c>
      <c r="AV17" s="14"/>
      <c r="AW17" s="14">
        <v>0.12926560713535601</v>
      </c>
      <c r="AX17" s="14">
        <v>7.5327284991735202E-2</v>
      </c>
      <c r="AY17" s="14"/>
      <c r="AZ17" s="14">
        <v>0.109289809342888</v>
      </c>
      <c r="BA17" s="14">
        <v>0.12958596415014501</v>
      </c>
    </row>
    <row r="18" spans="2:53" ht="29" x14ac:dyDescent="0.35">
      <c r="B18" s="15" t="s">
        <v>319</v>
      </c>
      <c r="C18" s="14">
        <v>0.116212718008581</v>
      </c>
      <c r="D18" s="14">
        <v>0.11475940280011999</v>
      </c>
      <c r="E18" s="14">
        <v>0.11795371614913</v>
      </c>
      <c r="F18" s="14"/>
      <c r="G18" s="14">
        <v>0.116038692711548</v>
      </c>
      <c r="H18" s="14">
        <v>0.17352356002272401</v>
      </c>
      <c r="I18" s="14">
        <v>0.11478176279652599</v>
      </c>
      <c r="J18" s="14">
        <v>0.10837645530961799</v>
      </c>
      <c r="K18" s="14">
        <v>6.3434612087612002E-2</v>
      </c>
      <c r="L18" s="14">
        <v>0.10787644640229101</v>
      </c>
      <c r="M18" s="14"/>
      <c r="N18" s="14">
        <v>0.14705690415235001</v>
      </c>
      <c r="O18" s="14">
        <v>0.100918628967963</v>
      </c>
      <c r="P18" s="14">
        <v>8.2250427032011103E-2</v>
      </c>
      <c r="Q18" s="14">
        <v>0.12306270730094</v>
      </c>
      <c r="R18" s="14"/>
      <c r="S18" s="14">
        <v>0.139997035837713</v>
      </c>
      <c r="T18" s="14">
        <v>0.100398776535295</v>
      </c>
      <c r="U18" s="14">
        <v>0.13554520582205701</v>
      </c>
      <c r="V18" s="14">
        <v>8.4959880488489306E-2</v>
      </c>
      <c r="W18" s="14">
        <v>0.12438555744044499</v>
      </c>
      <c r="X18" s="14">
        <v>9.0954305758089701E-2</v>
      </c>
      <c r="Y18" s="14">
        <v>0.14980148439418101</v>
      </c>
      <c r="Z18" s="14">
        <v>0.129386124879876</v>
      </c>
      <c r="AA18" s="14">
        <v>0.16398595512004299</v>
      </c>
      <c r="AB18" s="14">
        <v>6.9742361564557806E-2</v>
      </c>
      <c r="AC18" s="14">
        <v>6.7465445616915504E-2</v>
      </c>
      <c r="AD18" s="14">
        <v>7.0090091187856599E-2</v>
      </c>
      <c r="AE18" s="14"/>
      <c r="AF18" s="14">
        <v>0.104200573142262</v>
      </c>
      <c r="AG18" s="14">
        <v>0.15768863699507399</v>
      </c>
      <c r="AH18" s="14">
        <v>9.1556496277212004E-2</v>
      </c>
      <c r="AI18" s="14">
        <v>8.1336950476217598E-2</v>
      </c>
      <c r="AJ18" s="14"/>
      <c r="AK18" s="14">
        <v>0.11584628476927</v>
      </c>
      <c r="AL18" s="14">
        <v>0.142838483799685</v>
      </c>
      <c r="AM18" s="14">
        <v>7.8247506623454102E-2</v>
      </c>
      <c r="AN18" s="14">
        <v>0.131256938734293</v>
      </c>
      <c r="AO18" s="14"/>
      <c r="AP18" s="14">
        <v>0.114952829573019</v>
      </c>
      <c r="AQ18" s="14">
        <v>0.153936921712851</v>
      </c>
      <c r="AR18" s="14">
        <v>0.102778719848841</v>
      </c>
      <c r="AS18" s="14"/>
      <c r="AT18" s="14">
        <v>0.15468323572397999</v>
      </c>
      <c r="AU18" s="14">
        <v>8.2755997087474595E-2</v>
      </c>
      <c r="AV18" s="14"/>
      <c r="AW18" s="14">
        <v>0.116167253334922</v>
      </c>
      <c r="AX18" s="14">
        <v>7.3205737072403299E-2</v>
      </c>
      <c r="AY18" s="14"/>
      <c r="AZ18" s="14">
        <v>0.11350568724874401</v>
      </c>
      <c r="BA18" s="14">
        <v>0.11869737015792001</v>
      </c>
    </row>
    <row r="19" spans="2:53" x14ac:dyDescent="0.35">
      <c r="B19" s="15" t="s">
        <v>122</v>
      </c>
      <c r="C19" s="14">
        <v>5.5766413869187698E-3</v>
      </c>
      <c r="D19" s="14">
        <v>3.19416770617581E-3</v>
      </c>
      <c r="E19" s="14">
        <v>8.1082934425102792E-3</v>
      </c>
      <c r="F19" s="14"/>
      <c r="G19" s="14">
        <v>0</v>
      </c>
      <c r="H19" s="14">
        <v>0</v>
      </c>
      <c r="I19" s="14">
        <v>8.8774200330979207E-3</v>
      </c>
      <c r="J19" s="14">
        <v>4.8243423702438301E-3</v>
      </c>
      <c r="K19" s="14">
        <v>1.7768903165240199E-2</v>
      </c>
      <c r="L19" s="14">
        <v>3.8210617625053398E-3</v>
      </c>
      <c r="M19" s="14"/>
      <c r="N19" s="14">
        <v>7.56393658579108E-3</v>
      </c>
      <c r="O19" s="14">
        <v>3.2047538535897599E-3</v>
      </c>
      <c r="P19" s="14">
        <v>3.8758068157240299E-3</v>
      </c>
      <c r="Q19" s="14">
        <v>3.7464566679531802E-3</v>
      </c>
      <c r="R19" s="14"/>
      <c r="S19" s="14">
        <v>1.0060755997027101E-2</v>
      </c>
      <c r="T19" s="14">
        <v>1.9161237965695799E-2</v>
      </c>
      <c r="U19" s="14">
        <v>0</v>
      </c>
      <c r="V19" s="14">
        <v>0</v>
      </c>
      <c r="W19" s="14">
        <v>0</v>
      </c>
      <c r="X19" s="14">
        <v>0</v>
      </c>
      <c r="Y19" s="14">
        <v>0</v>
      </c>
      <c r="Z19" s="14">
        <v>0</v>
      </c>
      <c r="AA19" s="14">
        <v>7.2165708791595302E-3</v>
      </c>
      <c r="AB19" s="14">
        <v>0</v>
      </c>
      <c r="AC19" s="14">
        <v>1.6183574896050001E-2</v>
      </c>
      <c r="AD19" s="14">
        <v>0</v>
      </c>
      <c r="AE19" s="14"/>
      <c r="AF19" s="14">
        <v>6.3208352176709198E-3</v>
      </c>
      <c r="AG19" s="14">
        <v>2.8074893253546098E-3</v>
      </c>
      <c r="AH19" s="14">
        <v>0</v>
      </c>
      <c r="AI19" s="14">
        <v>1.38342593613269E-2</v>
      </c>
      <c r="AJ19" s="14"/>
      <c r="AK19" s="14">
        <v>7.3240373360907102E-3</v>
      </c>
      <c r="AL19" s="14">
        <v>2.32103053886478E-3</v>
      </c>
      <c r="AM19" s="14">
        <v>0</v>
      </c>
      <c r="AN19" s="14">
        <v>0</v>
      </c>
      <c r="AO19" s="14"/>
      <c r="AP19" s="14">
        <v>7.9920257900853893E-3</v>
      </c>
      <c r="AQ19" s="14">
        <v>0</v>
      </c>
      <c r="AR19" s="14">
        <v>3.7066447624077301E-3</v>
      </c>
      <c r="AS19" s="14"/>
      <c r="AT19" s="14">
        <v>5.2373867387807997E-3</v>
      </c>
      <c r="AU19" s="14">
        <v>5.97617854908005E-3</v>
      </c>
      <c r="AV19" s="14"/>
      <c r="AW19" s="14">
        <v>5.4189326096843998E-3</v>
      </c>
      <c r="AX19" s="14">
        <v>0</v>
      </c>
      <c r="AY19" s="14"/>
      <c r="AZ19" s="14">
        <v>5.0186853015957798E-3</v>
      </c>
      <c r="BA19" s="14">
        <v>6.0887621973664601E-3</v>
      </c>
    </row>
    <row r="20" spans="2:53" x14ac:dyDescent="0.35">
      <c r="B20" s="15" t="s">
        <v>123</v>
      </c>
      <c r="C20" s="23">
        <v>9.8951245352438804E-3</v>
      </c>
      <c r="D20" s="23">
        <v>1.10370516074501E-2</v>
      </c>
      <c r="E20" s="23">
        <v>8.7036079148570308E-3</v>
      </c>
      <c r="F20" s="23"/>
      <c r="G20" s="23">
        <v>0</v>
      </c>
      <c r="H20" s="23">
        <v>1.3697235920297901E-2</v>
      </c>
      <c r="I20" s="23">
        <v>9.0153400895676399E-3</v>
      </c>
      <c r="J20" s="23">
        <v>1.01532552233396E-2</v>
      </c>
      <c r="K20" s="23">
        <v>6.5143326019367499E-3</v>
      </c>
      <c r="L20" s="23">
        <v>1.6101884806256399E-2</v>
      </c>
      <c r="M20" s="23"/>
      <c r="N20" s="23">
        <v>2.40932321620234E-3</v>
      </c>
      <c r="O20" s="23">
        <v>1.3248091895144601E-2</v>
      </c>
      <c r="P20" s="23">
        <v>1.59621100255662E-2</v>
      </c>
      <c r="Q20" s="23">
        <v>1.09183629050778E-2</v>
      </c>
      <c r="R20" s="23"/>
      <c r="S20" s="23">
        <v>2.1624177727474301E-2</v>
      </c>
      <c r="T20" s="23">
        <v>6.28736326910648E-3</v>
      </c>
      <c r="U20" s="23">
        <v>9.3218822286310395E-3</v>
      </c>
      <c r="V20" s="23">
        <v>1.00376867146693E-2</v>
      </c>
      <c r="W20" s="23">
        <v>9.4124903888910903E-3</v>
      </c>
      <c r="X20" s="23">
        <v>8.1294586243287007E-3</v>
      </c>
      <c r="Y20" s="23">
        <v>1.0562176609333101E-2</v>
      </c>
      <c r="Z20" s="23">
        <v>0</v>
      </c>
      <c r="AA20" s="23">
        <v>0</v>
      </c>
      <c r="AB20" s="23">
        <v>1.3688923841507701E-2</v>
      </c>
      <c r="AC20" s="23">
        <v>1.7410709983967501E-2</v>
      </c>
      <c r="AD20" s="23">
        <v>0</v>
      </c>
      <c r="AE20" s="23"/>
      <c r="AF20" s="23">
        <v>1.2950125300629899E-2</v>
      </c>
      <c r="AG20" s="23">
        <v>2.63241694323584E-3</v>
      </c>
      <c r="AH20" s="23">
        <v>2.4732762547792601E-2</v>
      </c>
      <c r="AI20" s="23">
        <v>1.5868432888430199E-2</v>
      </c>
      <c r="AJ20" s="23"/>
      <c r="AK20" s="23">
        <v>1.07029266887744E-2</v>
      </c>
      <c r="AL20" s="23">
        <v>9.3930839283645103E-3</v>
      </c>
      <c r="AM20" s="23">
        <v>1.2538036715413699E-2</v>
      </c>
      <c r="AN20" s="23">
        <v>9.7608811377539809E-3</v>
      </c>
      <c r="AO20" s="23"/>
      <c r="AP20" s="23">
        <v>7.9166890623583799E-3</v>
      </c>
      <c r="AQ20" s="23">
        <v>9.3797889483535103E-3</v>
      </c>
      <c r="AR20" s="23">
        <v>1.17361271364498E-2</v>
      </c>
      <c r="AS20" s="23"/>
      <c r="AT20" s="23">
        <v>7.1359212758447099E-3</v>
      </c>
      <c r="AU20" s="23">
        <v>1.2433096671742701E-2</v>
      </c>
      <c r="AV20" s="23"/>
      <c r="AW20" s="23">
        <v>5.6509655066472597E-3</v>
      </c>
      <c r="AX20" s="23">
        <v>5.8360940976338697E-2</v>
      </c>
      <c r="AY20" s="23"/>
      <c r="AZ20" s="23">
        <v>6.5729516952663198E-3</v>
      </c>
      <c r="BA20" s="23">
        <v>1.29443857441645E-2</v>
      </c>
    </row>
    <row r="21" spans="2:53" x14ac:dyDescent="0.35">
      <c r="B21" s="16" t="s">
        <v>570</v>
      </c>
    </row>
    <row r="22" spans="2:53" x14ac:dyDescent="0.35">
      <c r="B22" t="s">
        <v>76</v>
      </c>
    </row>
    <row r="23" spans="2:53" x14ac:dyDescent="0.35">
      <c r="B23" t="s">
        <v>77</v>
      </c>
    </row>
    <row r="25" spans="2:53" x14ac:dyDescent="0.35">
      <c r="B25"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BA22"/>
  <sheetViews>
    <sheetView showGridLines="0" topLeftCell="A2" workbookViewId="0">
      <pane xSplit="2" topLeftCell="C1" activePane="topRight" state="frozen"/>
      <selection pane="topRight" activeCell="B18" sqref="B1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329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174</v>
      </c>
      <c r="D7" s="10">
        <v>85</v>
      </c>
      <c r="E7" s="10">
        <v>88</v>
      </c>
      <c r="F7" s="10"/>
      <c r="G7" s="10">
        <v>15</v>
      </c>
      <c r="H7" s="10">
        <v>29</v>
      </c>
      <c r="I7" s="10">
        <v>30</v>
      </c>
      <c r="J7" s="10">
        <v>35</v>
      </c>
      <c r="K7" s="10">
        <v>29</v>
      </c>
      <c r="L7" s="10">
        <v>36</v>
      </c>
      <c r="M7" s="10"/>
      <c r="N7" s="10">
        <v>41</v>
      </c>
      <c r="O7" s="10">
        <v>56</v>
      </c>
      <c r="P7" s="10">
        <v>25</v>
      </c>
      <c r="Q7" s="10">
        <v>50</v>
      </c>
      <c r="R7" s="10"/>
      <c r="S7" s="10">
        <v>24</v>
      </c>
      <c r="T7" s="10">
        <v>19</v>
      </c>
      <c r="U7" s="10">
        <v>13</v>
      </c>
      <c r="V7" s="10">
        <v>7</v>
      </c>
      <c r="W7" s="10">
        <v>15</v>
      </c>
      <c r="X7" s="10">
        <v>11</v>
      </c>
      <c r="Y7" s="10">
        <v>22</v>
      </c>
      <c r="Z7" s="10">
        <v>6</v>
      </c>
      <c r="AA7" s="10">
        <v>20</v>
      </c>
      <c r="AB7" s="10">
        <v>23</v>
      </c>
      <c r="AC7" s="10">
        <v>9</v>
      </c>
      <c r="AD7" s="10">
        <v>5</v>
      </c>
      <c r="AE7" s="10"/>
      <c r="AF7" s="10">
        <v>30</v>
      </c>
      <c r="AG7" s="10">
        <v>65</v>
      </c>
      <c r="AH7" s="10">
        <v>17</v>
      </c>
      <c r="AI7" s="10">
        <v>18</v>
      </c>
      <c r="AJ7" s="10"/>
      <c r="AK7" s="10">
        <v>10</v>
      </c>
      <c r="AL7" s="10">
        <v>73</v>
      </c>
      <c r="AM7" s="10">
        <v>18</v>
      </c>
      <c r="AN7" s="10">
        <v>23</v>
      </c>
      <c r="AO7" s="10"/>
      <c r="AP7" s="10">
        <v>10</v>
      </c>
      <c r="AQ7" s="10">
        <v>46</v>
      </c>
      <c r="AR7" s="10">
        <v>30</v>
      </c>
      <c r="AS7" s="10"/>
      <c r="AT7" s="10">
        <v>33</v>
      </c>
      <c r="AU7" s="10">
        <v>138</v>
      </c>
      <c r="AV7" s="10"/>
      <c r="AW7" s="10">
        <v>66</v>
      </c>
      <c r="AX7" s="10">
        <v>71</v>
      </c>
      <c r="AY7" s="10"/>
      <c r="AZ7" s="10">
        <v>71</v>
      </c>
      <c r="BA7" s="10">
        <v>103</v>
      </c>
    </row>
    <row r="8" spans="2:53" ht="30" customHeight="1" x14ac:dyDescent="0.35">
      <c r="B8" s="11" t="s">
        <v>20</v>
      </c>
      <c r="C8" s="11">
        <v>174</v>
      </c>
      <c r="D8" s="11">
        <v>86</v>
      </c>
      <c r="E8" s="11">
        <v>88</v>
      </c>
      <c r="F8" s="11"/>
      <c r="G8" s="11">
        <v>21</v>
      </c>
      <c r="H8" s="11">
        <v>29</v>
      </c>
      <c r="I8" s="11">
        <v>28</v>
      </c>
      <c r="J8" s="11">
        <v>34</v>
      </c>
      <c r="K8" s="11">
        <v>27</v>
      </c>
      <c r="L8" s="11">
        <v>35</v>
      </c>
      <c r="M8" s="11"/>
      <c r="N8" s="11">
        <v>40</v>
      </c>
      <c r="O8" s="11">
        <v>54</v>
      </c>
      <c r="P8" s="11">
        <v>29</v>
      </c>
      <c r="Q8" s="11">
        <v>50</v>
      </c>
      <c r="R8" s="11"/>
      <c r="S8" s="11">
        <v>24</v>
      </c>
      <c r="T8" s="11">
        <v>18</v>
      </c>
      <c r="U8" s="11">
        <v>13</v>
      </c>
      <c r="V8" s="11">
        <v>7</v>
      </c>
      <c r="W8" s="11">
        <v>14</v>
      </c>
      <c r="X8" s="11">
        <v>10</v>
      </c>
      <c r="Y8" s="11">
        <v>22</v>
      </c>
      <c r="Z8" s="11">
        <v>5</v>
      </c>
      <c r="AA8" s="11">
        <v>19</v>
      </c>
      <c r="AB8" s="11">
        <v>26</v>
      </c>
      <c r="AC8" s="11">
        <v>9</v>
      </c>
      <c r="AD8" s="11">
        <v>6</v>
      </c>
      <c r="AE8" s="11"/>
      <c r="AF8" s="11">
        <v>29</v>
      </c>
      <c r="AG8" s="11">
        <v>65</v>
      </c>
      <c r="AH8" s="11">
        <v>16</v>
      </c>
      <c r="AI8" s="11">
        <v>17</v>
      </c>
      <c r="AJ8" s="11"/>
      <c r="AK8" s="11">
        <v>9</v>
      </c>
      <c r="AL8" s="11">
        <v>74</v>
      </c>
      <c r="AM8" s="11">
        <v>17</v>
      </c>
      <c r="AN8" s="11">
        <v>22</v>
      </c>
      <c r="AO8" s="11"/>
      <c r="AP8" s="11">
        <v>9</v>
      </c>
      <c r="AQ8" s="11">
        <v>45</v>
      </c>
      <c r="AR8" s="11">
        <v>29</v>
      </c>
      <c r="AS8" s="11"/>
      <c r="AT8" s="11">
        <v>32</v>
      </c>
      <c r="AU8" s="11">
        <v>139</v>
      </c>
      <c r="AV8" s="11"/>
      <c r="AW8" s="11">
        <v>69</v>
      </c>
      <c r="AX8" s="11">
        <v>69</v>
      </c>
      <c r="AY8" s="11"/>
      <c r="AZ8" s="11">
        <v>72</v>
      </c>
      <c r="BA8" s="11">
        <v>103</v>
      </c>
    </row>
    <row r="9" spans="2:53" x14ac:dyDescent="0.35">
      <c r="B9" s="15" t="s">
        <v>322</v>
      </c>
      <c r="C9" s="14">
        <v>0.54930330996657495</v>
      </c>
      <c r="D9" s="14">
        <v>0.63114090352752705</v>
      </c>
      <c r="E9" s="14">
        <v>0.46410459304519902</v>
      </c>
      <c r="F9" s="14"/>
      <c r="G9" s="14">
        <v>0.56220186905307101</v>
      </c>
      <c r="H9" s="14">
        <v>0.58659106546504203</v>
      </c>
      <c r="I9" s="14">
        <v>0.29287056098342501</v>
      </c>
      <c r="J9" s="14">
        <v>0.64074477650808503</v>
      </c>
      <c r="K9" s="14">
        <v>0.52551841912285702</v>
      </c>
      <c r="L9" s="14">
        <v>0.64752478317325202</v>
      </c>
      <c r="M9" s="14"/>
      <c r="N9" s="14">
        <v>0.62812854647974903</v>
      </c>
      <c r="O9" s="14">
        <v>0.51712464711494399</v>
      </c>
      <c r="P9" s="14">
        <v>0.70774046242490596</v>
      </c>
      <c r="Q9" s="14">
        <v>0.432342349598345</v>
      </c>
      <c r="R9" s="14"/>
      <c r="S9" s="14">
        <v>0.42397709659466198</v>
      </c>
      <c r="T9" s="14">
        <v>0.63247647059630696</v>
      </c>
      <c r="U9" s="14">
        <v>0.56873593964679303</v>
      </c>
      <c r="V9" s="14">
        <v>0.43100343153656601</v>
      </c>
      <c r="W9" s="14">
        <v>0.46071890595172799</v>
      </c>
      <c r="X9" s="14">
        <v>0.17564881580616501</v>
      </c>
      <c r="Y9" s="14">
        <v>0.54291077928849696</v>
      </c>
      <c r="Z9" s="14">
        <v>0.49678422141560602</v>
      </c>
      <c r="AA9" s="14">
        <v>0.65349828722821901</v>
      </c>
      <c r="AB9" s="14">
        <v>0.65970117735201705</v>
      </c>
      <c r="AC9" s="14">
        <v>0.79288692952095596</v>
      </c>
      <c r="AD9" s="14">
        <v>0.61210570639737905</v>
      </c>
      <c r="AE9" s="14"/>
      <c r="AF9" s="14">
        <v>0.438801195507529</v>
      </c>
      <c r="AG9" s="14">
        <v>0.57588892039864403</v>
      </c>
      <c r="AH9" s="14">
        <v>0.71281972687279505</v>
      </c>
      <c r="AI9" s="14">
        <v>0.236124933078076</v>
      </c>
      <c r="AJ9" s="14"/>
      <c r="AK9" s="14">
        <v>9.7019217771169106E-2</v>
      </c>
      <c r="AL9" s="14">
        <v>0.62404656132649305</v>
      </c>
      <c r="AM9" s="14">
        <v>0.38219991002056097</v>
      </c>
      <c r="AN9" s="14">
        <v>0.63142479340008795</v>
      </c>
      <c r="AO9" s="14"/>
      <c r="AP9" s="14">
        <v>0.193532525947686</v>
      </c>
      <c r="AQ9" s="14">
        <v>0.63728119384844695</v>
      </c>
      <c r="AR9" s="14">
        <v>0.41307716148843199</v>
      </c>
      <c r="AS9" s="14"/>
      <c r="AT9" s="14">
        <v>0.491620324889955</v>
      </c>
      <c r="AU9" s="14">
        <v>0.56691957771666401</v>
      </c>
      <c r="AV9" s="14"/>
      <c r="AW9" s="14">
        <v>0.51765766587131401</v>
      </c>
      <c r="AX9" s="14">
        <v>0.61727101946817597</v>
      </c>
      <c r="AY9" s="14"/>
      <c r="AZ9" s="14">
        <v>0.59243434798872996</v>
      </c>
      <c r="BA9" s="14">
        <v>0.51908316578445501</v>
      </c>
    </row>
    <row r="10" spans="2:53" x14ac:dyDescent="0.35">
      <c r="B10" s="15" t="s">
        <v>323</v>
      </c>
      <c r="C10" s="14">
        <v>0.36689466179756502</v>
      </c>
      <c r="D10" s="14">
        <v>0.37897636544350899</v>
      </c>
      <c r="E10" s="14">
        <v>0.35932248427014502</v>
      </c>
      <c r="F10" s="14"/>
      <c r="G10" s="14">
        <v>0.24152504555717</v>
      </c>
      <c r="H10" s="14">
        <v>0.393123516019799</v>
      </c>
      <c r="I10" s="14">
        <v>0.389197174638441</v>
      </c>
      <c r="J10" s="14">
        <v>0.41011821879483601</v>
      </c>
      <c r="K10" s="14">
        <v>0.34322271624183198</v>
      </c>
      <c r="L10" s="14">
        <v>0.379815980152657</v>
      </c>
      <c r="M10" s="14"/>
      <c r="N10" s="14">
        <v>0.32749515335704699</v>
      </c>
      <c r="O10" s="14">
        <v>0.43715117227586298</v>
      </c>
      <c r="P10" s="14">
        <v>0.38706072232016098</v>
      </c>
      <c r="Q10" s="14">
        <v>0.32382664591451299</v>
      </c>
      <c r="R10" s="14"/>
      <c r="S10" s="14">
        <v>0.49449811491092399</v>
      </c>
      <c r="T10" s="14">
        <v>0.21865855682502</v>
      </c>
      <c r="U10" s="14">
        <v>0.41849963349531399</v>
      </c>
      <c r="V10" s="14">
        <v>0.27513634688113697</v>
      </c>
      <c r="W10" s="14">
        <v>0.39878993604120799</v>
      </c>
      <c r="X10" s="14">
        <v>0.37344851019303799</v>
      </c>
      <c r="Y10" s="14">
        <v>0.33329437950531499</v>
      </c>
      <c r="Z10" s="14">
        <v>0.16400674025401901</v>
      </c>
      <c r="AA10" s="14">
        <v>0.34135842985940601</v>
      </c>
      <c r="AB10" s="14">
        <v>0.40013242861937698</v>
      </c>
      <c r="AC10" s="14">
        <v>0.40701597632925401</v>
      </c>
      <c r="AD10" s="14">
        <v>0.38567254498215298</v>
      </c>
      <c r="AE10" s="14"/>
      <c r="AF10" s="14">
        <v>0.39840198816306599</v>
      </c>
      <c r="AG10" s="14">
        <v>0.40276938224021203</v>
      </c>
      <c r="AH10" s="14">
        <v>0.28947310350598798</v>
      </c>
      <c r="AI10" s="14">
        <v>0.31606404377289099</v>
      </c>
      <c r="AJ10" s="14"/>
      <c r="AK10" s="14">
        <v>0.39068459503384501</v>
      </c>
      <c r="AL10" s="14">
        <v>0.36156658744293302</v>
      </c>
      <c r="AM10" s="14">
        <v>0.34059448033246897</v>
      </c>
      <c r="AN10" s="14">
        <v>0.46255647139068901</v>
      </c>
      <c r="AO10" s="14"/>
      <c r="AP10" s="14">
        <v>0.61061616463066004</v>
      </c>
      <c r="AQ10" s="14">
        <v>0.38156961500598602</v>
      </c>
      <c r="AR10" s="14">
        <v>0.36692182842410398</v>
      </c>
      <c r="AS10" s="14"/>
      <c r="AT10" s="14">
        <v>0.56643854502712598</v>
      </c>
      <c r="AU10" s="14">
        <v>0.327758721147278</v>
      </c>
      <c r="AV10" s="14"/>
      <c r="AW10" s="14">
        <v>0.36409557859124603</v>
      </c>
      <c r="AX10" s="14">
        <v>0.36531698007282198</v>
      </c>
      <c r="AY10" s="14"/>
      <c r="AZ10" s="14">
        <v>0.42620000755420201</v>
      </c>
      <c r="BA10" s="14">
        <v>0.32534184550282602</v>
      </c>
    </row>
    <row r="11" spans="2:53" x14ac:dyDescent="0.35">
      <c r="B11" s="15" t="s">
        <v>324</v>
      </c>
      <c r="C11" s="14">
        <v>0.33620666396100901</v>
      </c>
      <c r="D11" s="14">
        <v>0.36147338765904802</v>
      </c>
      <c r="E11" s="14">
        <v>0.315392140107629</v>
      </c>
      <c r="F11" s="14"/>
      <c r="G11" s="14">
        <v>0.51334934338891103</v>
      </c>
      <c r="H11" s="14">
        <v>0.33697148981797198</v>
      </c>
      <c r="I11" s="14">
        <v>0.44991291782253601</v>
      </c>
      <c r="J11" s="14">
        <v>0.31388125912438802</v>
      </c>
      <c r="K11" s="14">
        <v>0.176015204144016</v>
      </c>
      <c r="L11" s="14">
        <v>0.27850389022816202</v>
      </c>
      <c r="M11" s="14"/>
      <c r="N11" s="14">
        <v>0.183729030090795</v>
      </c>
      <c r="O11" s="14">
        <v>0.386401014141322</v>
      </c>
      <c r="P11" s="14">
        <v>0.221961339825164</v>
      </c>
      <c r="Q11" s="14">
        <v>0.46257861574396397</v>
      </c>
      <c r="R11" s="14"/>
      <c r="S11" s="14">
        <v>0.38522173008417598</v>
      </c>
      <c r="T11" s="14">
        <v>0.21352906600673599</v>
      </c>
      <c r="U11" s="14">
        <v>0.496645723633383</v>
      </c>
      <c r="V11" s="14">
        <v>0.29333778349199502</v>
      </c>
      <c r="W11" s="14">
        <v>0.39528048360630502</v>
      </c>
      <c r="X11" s="14">
        <v>0.365165966905109</v>
      </c>
      <c r="Y11" s="14">
        <v>0.33190268356526098</v>
      </c>
      <c r="Z11" s="14">
        <v>0.16471459110164799</v>
      </c>
      <c r="AA11" s="14">
        <v>0.40395240379088598</v>
      </c>
      <c r="AB11" s="14">
        <v>0.21522062755674501</v>
      </c>
      <c r="AC11" s="14">
        <v>0.40123243652742402</v>
      </c>
      <c r="AD11" s="14">
        <v>0.38518394558699398</v>
      </c>
      <c r="AE11" s="14"/>
      <c r="AF11" s="14">
        <v>0.32915943846163698</v>
      </c>
      <c r="AG11" s="14">
        <v>0.32208796906785497</v>
      </c>
      <c r="AH11" s="14">
        <v>0.41555558424376399</v>
      </c>
      <c r="AI11" s="14">
        <v>0.28544806326632799</v>
      </c>
      <c r="AJ11" s="14"/>
      <c r="AK11" s="14">
        <v>0.29108550499673602</v>
      </c>
      <c r="AL11" s="14">
        <v>0.35488011962784799</v>
      </c>
      <c r="AM11" s="14">
        <v>0.43982068839822203</v>
      </c>
      <c r="AN11" s="14">
        <v>0.37333795915657902</v>
      </c>
      <c r="AO11" s="14"/>
      <c r="AP11" s="14">
        <v>0.38663339147036602</v>
      </c>
      <c r="AQ11" s="14">
        <v>0.262980225632653</v>
      </c>
      <c r="AR11" s="14">
        <v>0.39650701114641701</v>
      </c>
      <c r="AS11" s="14"/>
      <c r="AT11" s="14">
        <v>0.17199984101802501</v>
      </c>
      <c r="AU11" s="14">
        <v>0.37465306647396202</v>
      </c>
      <c r="AV11" s="14"/>
      <c r="AW11" s="14">
        <v>0.30934461755112103</v>
      </c>
      <c r="AX11" s="14">
        <v>0.37457448591354697</v>
      </c>
      <c r="AY11" s="14"/>
      <c r="AZ11" s="14">
        <v>0.31080413238787402</v>
      </c>
      <c r="BA11" s="14">
        <v>0.35400517292192701</v>
      </c>
    </row>
    <row r="12" spans="2:53" x14ac:dyDescent="0.35">
      <c r="B12" s="15" t="s">
        <v>325</v>
      </c>
      <c r="C12" s="14">
        <v>0.32963927956136702</v>
      </c>
      <c r="D12" s="14">
        <v>0.27677512365664098</v>
      </c>
      <c r="E12" s="14">
        <v>0.38511930212097001</v>
      </c>
      <c r="F12" s="14"/>
      <c r="G12" s="14">
        <v>0.61988088558425303</v>
      </c>
      <c r="H12" s="14">
        <v>0.37926238986356797</v>
      </c>
      <c r="I12" s="14">
        <v>0.29401320939546599</v>
      </c>
      <c r="J12" s="14">
        <v>0.39835215459768702</v>
      </c>
      <c r="K12" s="14">
        <v>0.17890405210983101</v>
      </c>
      <c r="L12" s="14">
        <v>0.18771038967454101</v>
      </c>
      <c r="M12" s="14"/>
      <c r="N12" s="14">
        <v>0.277672399709121</v>
      </c>
      <c r="O12" s="14">
        <v>0.302176332731249</v>
      </c>
      <c r="P12" s="14">
        <v>0.283872814376051</v>
      </c>
      <c r="Q12" s="14">
        <v>0.42030389735499202</v>
      </c>
      <c r="R12" s="14"/>
      <c r="S12" s="14">
        <v>0.30511128146201799</v>
      </c>
      <c r="T12" s="14">
        <v>0.37677544909504301</v>
      </c>
      <c r="U12" s="14">
        <v>0.286841247919215</v>
      </c>
      <c r="V12" s="14">
        <v>0</v>
      </c>
      <c r="W12" s="14">
        <v>0.33623002639420602</v>
      </c>
      <c r="X12" s="14">
        <v>0.37411390734765199</v>
      </c>
      <c r="Y12" s="14">
        <v>0.36575627234783598</v>
      </c>
      <c r="Z12" s="14">
        <v>0.33920903833037502</v>
      </c>
      <c r="AA12" s="14">
        <v>0.36003911151505003</v>
      </c>
      <c r="AB12" s="14">
        <v>0.31468748972841698</v>
      </c>
      <c r="AC12" s="14">
        <v>0.51466429152930604</v>
      </c>
      <c r="AD12" s="14">
        <v>0.189996059842829</v>
      </c>
      <c r="AE12" s="14"/>
      <c r="AF12" s="14">
        <v>0.326293179099096</v>
      </c>
      <c r="AG12" s="14">
        <v>0.27921292425160799</v>
      </c>
      <c r="AH12" s="14">
        <v>0.171071094288302</v>
      </c>
      <c r="AI12" s="14">
        <v>0.26226096280452099</v>
      </c>
      <c r="AJ12" s="14"/>
      <c r="AK12" s="14">
        <v>0.38993092719483302</v>
      </c>
      <c r="AL12" s="14">
        <v>0.27305370382736999</v>
      </c>
      <c r="AM12" s="14">
        <v>0.39391516518337599</v>
      </c>
      <c r="AN12" s="14">
        <v>0.37984408177655699</v>
      </c>
      <c r="AO12" s="14"/>
      <c r="AP12" s="14">
        <v>0.51184274216527903</v>
      </c>
      <c r="AQ12" s="14">
        <v>0.167440437966349</v>
      </c>
      <c r="AR12" s="14">
        <v>0.33669485914784297</v>
      </c>
      <c r="AS12" s="14"/>
      <c r="AT12" s="14">
        <v>0.23889421153208801</v>
      </c>
      <c r="AU12" s="14">
        <v>0.35075626201280602</v>
      </c>
      <c r="AV12" s="14"/>
      <c r="AW12" s="14">
        <v>0.34507906311111802</v>
      </c>
      <c r="AX12" s="14">
        <v>0.33428588695484801</v>
      </c>
      <c r="AY12" s="14"/>
      <c r="AZ12" s="14">
        <v>0.33284046338062501</v>
      </c>
      <c r="BA12" s="14">
        <v>0.32739634173729398</v>
      </c>
    </row>
    <row r="13" spans="2:53" ht="29" x14ac:dyDescent="0.35">
      <c r="B13" s="15" t="s">
        <v>326</v>
      </c>
      <c r="C13" s="14">
        <v>0.235843657176354</v>
      </c>
      <c r="D13" s="14">
        <v>0.25472405248688201</v>
      </c>
      <c r="E13" s="14">
        <v>0.20856338411119499</v>
      </c>
      <c r="F13" s="14"/>
      <c r="G13" s="14">
        <v>9.1804463194676805E-2</v>
      </c>
      <c r="H13" s="14">
        <v>0.24671416693772799</v>
      </c>
      <c r="I13" s="14">
        <v>0.23153023801806299</v>
      </c>
      <c r="J13" s="14">
        <v>0.22079254234492501</v>
      </c>
      <c r="K13" s="14">
        <v>0.301567504110895</v>
      </c>
      <c r="L13" s="14">
        <v>0.28337424996690103</v>
      </c>
      <c r="M13" s="14"/>
      <c r="N13" s="14">
        <v>0.30770316353280203</v>
      </c>
      <c r="O13" s="14">
        <v>0.26093392243290497</v>
      </c>
      <c r="P13" s="14">
        <v>0.153409161996092</v>
      </c>
      <c r="Q13" s="14">
        <v>0.206843171839969</v>
      </c>
      <c r="R13" s="14"/>
      <c r="S13" s="14">
        <v>0.19715774879018699</v>
      </c>
      <c r="T13" s="14">
        <v>0.26133520193284399</v>
      </c>
      <c r="U13" s="14">
        <v>0.13593183345252899</v>
      </c>
      <c r="V13" s="14">
        <v>0.28130179684844597</v>
      </c>
      <c r="W13" s="14">
        <v>0.13049955098323901</v>
      </c>
      <c r="X13" s="14">
        <v>0.25912198813776499</v>
      </c>
      <c r="Y13" s="14">
        <v>0.24030623278768101</v>
      </c>
      <c r="Z13" s="14">
        <v>0.67127866864433205</v>
      </c>
      <c r="AA13" s="14">
        <v>0.25072384702269801</v>
      </c>
      <c r="AB13" s="14">
        <v>0.25865168176797598</v>
      </c>
      <c r="AC13" s="14">
        <v>0.201216769562195</v>
      </c>
      <c r="AD13" s="14">
        <v>0.19567648513932401</v>
      </c>
      <c r="AE13" s="14"/>
      <c r="AF13" s="14">
        <v>0.23326305557159799</v>
      </c>
      <c r="AG13" s="14">
        <v>0.339658427344387</v>
      </c>
      <c r="AH13" s="14">
        <v>0.17294309553425199</v>
      </c>
      <c r="AI13" s="14">
        <v>0.151508033037274</v>
      </c>
      <c r="AJ13" s="14"/>
      <c r="AK13" s="14">
        <v>0.38766944435299</v>
      </c>
      <c r="AL13" s="14">
        <v>0.218415505872712</v>
      </c>
      <c r="AM13" s="14">
        <v>0.16868931860108999</v>
      </c>
      <c r="AN13" s="14">
        <v>0.16572686527695199</v>
      </c>
      <c r="AO13" s="14"/>
      <c r="AP13" s="14">
        <v>0.28956708795400699</v>
      </c>
      <c r="AQ13" s="14">
        <v>0.27839032518747497</v>
      </c>
      <c r="AR13" s="14">
        <v>0.162705901229483</v>
      </c>
      <c r="AS13" s="14"/>
      <c r="AT13" s="14">
        <v>0.38828094170624899</v>
      </c>
      <c r="AU13" s="14">
        <v>0.20505424346684301</v>
      </c>
      <c r="AV13" s="14"/>
      <c r="AW13" s="14">
        <v>0.229610514629315</v>
      </c>
      <c r="AX13" s="14">
        <v>0.22494378085076899</v>
      </c>
      <c r="AY13" s="14"/>
      <c r="AZ13" s="14">
        <v>0.203285536840808</v>
      </c>
      <c r="BA13" s="14">
        <v>0.25865579284379703</v>
      </c>
    </row>
    <row r="14" spans="2:53" x14ac:dyDescent="0.35">
      <c r="B14" s="15" t="s">
        <v>327</v>
      </c>
      <c r="C14" s="14">
        <v>8.7364427657005903E-2</v>
      </c>
      <c r="D14" s="14">
        <v>7.88544567519842E-2</v>
      </c>
      <c r="E14" s="14">
        <v>9.6691625968308298E-2</v>
      </c>
      <c r="F14" s="14"/>
      <c r="G14" s="14">
        <v>4.8764893943782098E-2</v>
      </c>
      <c r="H14" s="14">
        <v>3.1706846557519403E-2</v>
      </c>
      <c r="I14" s="14">
        <v>0.16808298446622899</v>
      </c>
      <c r="J14" s="14">
        <v>0.110890750547568</v>
      </c>
      <c r="K14" s="14">
        <v>3.4669996218313501E-2</v>
      </c>
      <c r="L14" s="14">
        <v>0.108067853878521</v>
      </c>
      <c r="M14" s="14"/>
      <c r="N14" s="14">
        <v>9.6215642262030998E-2</v>
      </c>
      <c r="O14" s="14">
        <v>8.5986078753851697E-2</v>
      </c>
      <c r="P14" s="14">
        <v>7.1273901489421296E-2</v>
      </c>
      <c r="Q14" s="14">
        <v>9.3962228874272205E-2</v>
      </c>
      <c r="R14" s="14"/>
      <c r="S14" s="14">
        <v>8.1251225116630799E-2</v>
      </c>
      <c r="T14" s="14">
        <v>0.15303785930056599</v>
      </c>
      <c r="U14" s="14">
        <v>0</v>
      </c>
      <c r="V14" s="14">
        <v>0.14071668958413999</v>
      </c>
      <c r="W14" s="14">
        <v>0</v>
      </c>
      <c r="X14" s="14">
        <v>0.18710499069126699</v>
      </c>
      <c r="Y14" s="14">
        <v>0.120319742784169</v>
      </c>
      <c r="Z14" s="14">
        <v>0</v>
      </c>
      <c r="AA14" s="14">
        <v>0.14627819458906899</v>
      </c>
      <c r="AB14" s="14">
        <v>4.2450706918697803E-2</v>
      </c>
      <c r="AC14" s="14">
        <v>0.107582193846358</v>
      </c>
      <c r="AD14" s="14">
        <v>0</v>
      </c>
      <c r="AE14" s="14"/>
      <c r="AF14" s="14">
        <v>0.13771267833804601</v>
      </c>
      <c r="AG14" s="14">
        <v>0.11801816414593699</v>
      </c>
      <c r="AH14" s="14">
        <v>0</v>
      </c>
      <c r="AI14" s="14">
        <v>0.15847528056201299</v>
      </c>
      <c r="AJ14" s="14"/>
      <c r="AK14" s="14">
        <v>0</v>
      </c>
      <c r="AL14" s="14">
        <v>9.1777867897855497E-2</v>
      </c>
      <c r="AM14" s="14">
        <v>0.17239045176753701</v>
      </c>
      <c r="AN14" s="14">
        <v>4.1624879598812899E-2</v>
      </c>
      <c r="AO14" s="14"/>
      <c r="AP14" s="14">
        <v>9.9746393650040094E-2</v>
      </c>
      <c r="AQ14" s="14">
        <v>0.108356869959746</v>
      </c>
      <c r="AR14" s="14">
        <v>0.100362397870828</v>
      </c>
      <c r="AS14" s="14"/>
      <c r="AT14" s="14">
        <v>0.17927611242851901</v>
      </c>
      <c r="AU14" s="14">
        <v>6.08416523932317E-2</v>
      </c>
      <c r="AV14" s="14"/>
      <c r="AW14" s="14">
        <v>9.8194668487872797E-2</v>
      </c>
      <c r="AX14" s="14">
        <v>3.99383458183276E-2</v>
      </c>
      <c r="AY14" s="14"/>
      <c r="AZ14" s="14">
        <v>9.2096338610718698E-2</v>
      </c>
      <c r="BA14" s="14">
        <v>8.4048972295029695E-2</v>
      </c>
    </row>
    <row r="15" spans="2:53" ht="29" x14ac:dyDescent="0.35">
      <c r="B15" s="15" t="s">
        <v>328</v>
      </c>
      <c r="C15" s="14">
        <v>5.2560562160028898E-2</v>
      </c>
      <c r="D15" s="14">
        <v>4.5544313014032098E-2</v>
      </c>
      <c r="E15" s="14">
        <v>6.0025743499110003E-2</v>
      </c>
      <c r="F15" s="14"/>
      <c r="G15" s="14">
        <v>9.8061613417240803E-2</v>
      </c>
      <c r="H15" s="14">
        <v>6.2976573833098307E-2</v>
      </c>
      <c r="I15" s="14">
        <v>7.7051407473676004E-2</v>
      </c>
      <c r="J15" s="14">
        <v>0</v>
      </c>
      <c r="K15" s="14">
        <v>3.8679504797574399E-2</v>
      </c>
      <c r="L15" s="14">
        <v>5.8263087684719002E-2</v>
      </c>
      <c r="M15" s="14"/>
      <c r="N15" s="14">
        <v>7.1004830654197701E-2</v>
      </c>
      <c r="O15" s="14">
        <v>8.1412605967949497E-2</v>
      </c>
      <c r="P15" s="14">
        <v>0</v>
      </c>
      <c r="Q15" s="14">
        <v>3.86736385730055E-2</v>
      </c>
      <c r="R15" s="14"/>
      <c r="S15" s="14">
        <v>0</v>
      </c>
      <c r="T15" s="14">
        <v>5.0135314903763301E-2</v>
      </c>
      <c r="U15" s="14">
        <v>0.14820798691289899</v>
      </c>
      <c r="V15" s="14">
        <v>0</v>
      </c>
      <c r="W15" s="14">
        <v>0</v>
      </c>
      <c r="X15" s="14">
        <v>8.6436265893267805E-2</v>
      </c>
      <c r="Y15" s="14">
        <v>0</v>
      </c>
      <c r="Z15" s="14">
        <v>0</v>
      </c>
      <c r="AA15" s="14">
        <v>5.5415949652908698E-2</v>
      </c>
      <c r="AB15" s="14">
        <v>0.16818203851904701</v>
      </c>
      <c r="AC15" s="14">
        <v>0</v>
      </c>
      <c r="AD15" s="14">
        <v>0</v>
      </c>
      <c r="AE15" s="14"/>
      <c r="AF15" s="14">
        <v>3.6103164796509699E-2</v>
      </c>
      <c r="AG15" s="14">
        <v>4.5238933239682498E-2</v>
      </c>
      <c r="AH15" s="14">
        <v>0</v>
      </c>
      <c r="AI15" s="14">
        <v>6.1670309462428401E-2</v>
      </c>
      <c r="AJ15" s="14"/>
      <c r="AK15" s="14">
        <v>0</v>
      </c>
      <c r="AL15" s="14">
        <v>4.1073602788746902E-2</v>
      </c>
      <c r="AM15" s="14">
        <v>5.4188465720713501E-2</v>
      </c>
      <c r="AN15" s="14">
        <v>4.1299692039107702E-2</v>
      </c>
      <c r="AO15" s="14"/>
      <c r="AP15" s="14">
        <v>0</v>
      </c>
      <c r="AQ15" s="14">
        <v>4.4731984262493203E-2</v>
      </c>
      <c r="AR15" s="14">
        <v>0.100074779237437</v>
      </c>
      <c r="AS15" s="14"/>
      <c r="AT15" s="14">
        <v>9.2733557668515806E-2</v>
      </c>
      <c r="AU15" s="14">
        <v>4.4253746565072499E-2</v>
      </c>
      <c r="AV15" s="14"/>
      <c r="AW15" s="14">
        <v>5.9954903722785398E-2</v>
      </c>
      <c r="AX15" s="14">
        <v>5.6712254691458901E-2</v>
      </c>
      <c r="AY15" s="14"/>
      <c r="AZ15" s="14">
        <v>5.8675219583864603E-2</v>
      </c>
      <c r="BA15" s="14">
        <v>4.82762732245837E-2</v>
      </c>
    </row>
    <row r="16" spans="2:53" x14ac:dyDescent="0.35">
      <c r="B16" s="15" t="s">
        <v>122</v>
      </c>
      <c r="C16" s="14">
        <v>0.126862084682244</v>
      </c>
      <c r="D16" s="14">
        <v>0.12789000590984401</v>
      </c>
      <c r="E16" s="14">
        <v>0.12732246514597401</v>
      </c>
      <c r="F16" s="14"/>
      <c r="G16" s="14">
        <v>0</v>
      </c>
      <c r="H16" s="14">
        <v>0.175610809978654</v>
      </c>
      <c r="I16" s="14">
        <v>7.0806490294974794E-2</v>
      </c>
      <c r="J16" s="14">
        <v>0.11369611905502</v>
      </c>
      <c r="K16" s="14">
        <v>0.23703347427253599</v>
      </c>
      <c r="L16" s="14">
        <v>0.13926669182488899</v>
      </c>
      <c r="M16" s="14"/>
      <c r="N16" s="14">
        <v>0.18855772971732301</v>
      </c>
      <c r="O16" s="14">
        <v>9.3316450349430993E-2</v>
      </c>
      <c r="P16" s="14">
        <v>0.144415894338766</v>
      </c>
      <c r="Q16" s="14">
        <v>9.14564598876767E-2</v>
      </c>
      <c r="R16" s="14"/>
      <c r="S16" s="14">
        <v>7.9288040755371797E-2</v>
      </c>
      <c r="T16" s="14">
        <v>5.0428697039402601E-2</v>
      </c>
      <c r="U16" s="14">
        <v>0.155110719044773</v>
      </c>
      <c r="V16" s="14">
        <v>0.29028674195242599</v>
      </c>
      <c r="W16" s="14">
        <v>0.195951818981974</v>
      </c>
      <c r="X16" s="14">
        <v>8.61326983788189E-2</v>
      </c>
      <c r="Y16" s="14">
        <v>7.9982802631791194E-2</v>
      </c>
      <c r="Z16" s="14">
        <v>0.168745982125132</v>
      </c>
      <c r="AA16" s="14">
        <v>0.19354733176632799</v>
      </c>
      <c r="AB16" s="14">
        <v>0.12556473445445501</v>
      </c>
      <c r="AC16" s="14">
        <v>9.2085342699551598E-2</v>
      </c>
      <c r="AD16" s="14">
        <v>0.19789823375979201</v>
      </c>
      <c r="AE16" s="14"/>
      <c r="AF16" s="14">
        <v>0.202311871076056</v>
      </c>
      <c r="AG16" s="14">
        <v>0.113298610514595</v>
      </c>
      <c r="AH16" s="14">
        <v>0.18964337142077201</v>
      </c>
      <c r="AI16" s="14">
        <v>0.17561269951070901</v>
      </c>
      <c r="AJ16" s="14"/>
      <c r="AK16" s="14">
        <v>0.220542563630825</v>
      </c>
      <c r="AL16" s="14">
        <v>0.14175439368051099</v>
      </c>
      <c r="AM16" s="14">
        <v>0.15824378087601601</v>
      </c>
      <c r="AN16" s="14">
        <v>8.2230205740370294E-2</v>
      </c>
      <c r="AO16" s="14"/>
      <c r="AP16" s="14">
        <v>0</v>
      </c>
      <c r="AQ16" s="14">
        <v>0.110528390029923</v>
      </c>
      <c r="AR16" s="14">
        <v>0.261970460009049</v>
      </c>
      <c r="AS16" s="14"/>
      <c r="AT16" s="14">
        <v>0.16732273949562801</v>
      </c>
      <c r="AU16" s="14">
        <v>0.119980271436802</v>
      </c>
      <c r="AV16" s="14"/>
      <c r="AW16" s="14">
        <v>0.12663763433373801</v>
      </c>
      <c r="AX16" s="14">
        <v>0.127313148253237</v>
      </c>
      <c r="AY16" s="14"/>
      <c r="AZ16" s="14">
        <v>9.3660496113105104E-2</v>
      </c>
      <c r="BA16" s="14">
        <v>0.15012507207242501</v>
      </c>
    </row>
    <row r="17" spans="2:53" x14ac:dyDescent="0.35">
      <c r="B17" s="15" t="s">
        <v>123</v>
      </c>
      <c r="C17" s="23">
        <v>3.25192528785734E-2</v>
      </c>
      <c r="D17" s="23">
        <v>2.0448667762701E-2</v>
      </c>
      <c r="E17" s="23">
        <v>4.4693424606982099E-2</v>
      </c>
      <c r="F17" s="23"/>
      <c r="G17" s="23">
        <v>0</v>
      </c>
      <c r="H17" s="23">
        <v>3.5660670300192598E-2</v>
      </c>
      <c r="I17" s="23">
        <v>0</v>
      </c>
      <c r="J17" s="23">
        <v>2.6154324422898299E-2</v>
      </c>
      <c r="K17" s="23">
        <v>0.14104968941316601</v>
      </c>
      <c r="L17" s="23">
        <v>0</v>
      </c>
      <c r="M17" s="23"/>
      <c r="N17" s="23">
        <v>2.1472376349539201E-2</v>
      </c>
      <c r="O17" s="23">
        <v>3.4404661192498097E-2</v>
      </c>
      <c r="P17" s="23">
        <v>7.2115092700181696E-2</v>
      </c>
      <c r="Q17" s="23">
        <v>1.78288699853584E-2</v>
      </c>
      <c r="R17" s="23"/>
      <c r="S17" s="23">
        <v>7.4281346039941007E-2</v>
      </c>
      <c r="T17" s="23">
        <v>0</v>
      </c>
      <c r="U17" s="23">
        <v>0</v>
      </c>
      <c r="V17" s="23">
        <v>0.13507367770713299</v>
      </c>
      <c r="W17" s="23">
        <v>7.5859147960236906E-2</v>
      </c>
      <c r="X17" s="23">
        <v>8.9241074606506002E-2</v>
      </c>
      <c r="Y17" s="23">
        <v>4.5712378849510897E-2</v>
      </c>
      <c r="Z17" s="23">
        <v>0</v>
      </c>
      <c r="AA17" s="23">
        <v>0</v>
      </c>
      <c r="AB17" s="23">
        <v>0</v>
      </c>
      <c r="AC17" s="23">
        <v>0</v>
      </c>
      <c r="AD17" s="23">
        <v>0</v>
      </c>
      <c r="AE17" s="23"/>
      <c r="AF17" s="23">
        <v>3.1412126603858101E-2</v>
      </c>
      <c r="AG17" s="23">
        <v>3.0107028122261299E-2</v>
      </c>
      <c r="AH17" s="23">
        <v>5.4539162505672797E-2</v>
      </c>
      <c r="AI17" s="23">
        <v>0.113360324192043</v>
      </c>
      <c r="AJ17" s="23"/>
      <c r="AK17" s="23">
        <v>0</v>
      </c>
      <c r="AL17" s="23">
        <v>2.63789850366941E-2</v>
      </c>
      <c r="AM17" s="23">
        <v>5.3441844696067199E-2</v>
      </c>
      <c r="AN17" s="23">
        <v>3.8534687604015398E-2</v>
      </c>
      <c r="AO17" s="23"/>
      <c r="AP17" s="23">
        <v>0</v>
      </c>
      <c r="AQ17" s="23">
        <v>2.0659296914212599E-2</v>
      </c>
      <c r="AR17" s="23">
        <v>3.1385628311494301E-2</v>
      </c>
      <c r="AS17" s="23"/>
      <c r="AT17" s="23">
        <v>2.8512792029101602E-2</v>
      </c>
      <c r="AU17" s="23">
        <v>3.4105970508122301E-2</v>
      </c>
      <c r="AV17" s="23"/>
      <c r="AW17" s="23">
        <v>4.1148311322480098E-2</v>
      </c>
      <c r="AX17" s="23">
        <v>2.8175172160540499E-2</v>
      </c>
      <c r="AY17" s="23"/>
      <c r="AZ17" s="23">
        <v>1.24662640291589E-2</v>
      </c>
      <c r="BA17" s="23">
        <v>4.6569557302048203E-2</v>
      </c>
    </row>
    <row r="18" spans="2:53" ht="58" x14ac:dyDescent="0.35">
      <c r="B18" s="38" t="s">
        <v>569</v>
      </c>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BA35"/>
  <sheetViews>
    <sheetView showGridLines="0" workbookViewId="0">
      <pane xSplit="2" topLeftCell="C1" activePane="topRight" state="frozen"/>
      <selection pane="topRight" activeCell="AK9" sqref="AK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352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331</v>
      </c>
      <c r="C9" s="14">
        <v>0.63806964476704398</v>
      </c>
      <c r="D9" s="14">
        <v>0.59364706978289195</v>
      </c>
      <c r="E9" s="14">
        <v>0.68102491852206304</v>
      </c>
      <c r="F9" s="14"/>
      <c r="G9" s="14">
        <v>0.49205559742230098</v>
      </c>
      <c r="H9" s="14">
        <v>0.53106961096633198</v>
      </c>
      <c r="I9" s="14">
        <v>0.61209171022826403</v>
      </c>
      <c r="J9" s="14">
        <v>0.67490078961854905</v>
      </c>
      <c r="K9" s="14">
        <v>0.73326223631627696</v>
      </c>
      <c r="L9" s="14">
        <v>0.74915734445641102</v>
      </c>
      <c r="M9" s="14"/>
      <c r="N9" s="14">
        <v>0.61652226336610905</v>
      </c>
      <c r="O9" s="14">
        <v>0.64641215189620504</v>
      </c>
      <c r="P9" s="14">
        <v>0.64187899686044003</v>
      </c>
      <c r="Q9" s="14">
        <v>0.64658793265568204</v>
      </c>
      <c r="R9" s="14"/>
      <c r="S9" s="14">
        <v>0.57311895968201698</v>
      </c>
      <c r="T9" s="14">
        <v>0.670484378620122</v>
      </c>
      <c r="U9" s="14">
        <v>0.59666264586449502</v>
      </c>
      <c r="V9" s="14">
        <v>0.65523832000010596</v>
      </c>
      <c r="W9" s="14">
        <v>0.69297070116288495</v>
      </c>
      <c r="X9" s="14">
        <v>0.60443439485808903</v>
      </c>
      <c r="Y9" s="14">
        <v>0.66822997424969899</v>
      </c>
      <c r="Z9" s="14">
        <v>0.54891824778770704</v>
      </c>
      <c r="AA9" s="14">
        <v>0.60744490849599497</v>
      </c>
      <c r="AB9" s="14">
        <v>0.70410996954699601</v>
      </c>
      <c r="AC9" s="14">
        <v>0.68053314467341897</v>
      </c>
      <c r="AD9" s="14">
        <v>0.714042291402323</v>
      </c>
      <c r="AE9" s="14"/>
      <c r="AF9" s="14">
        <v>0.650210996438778</v>
      </c>
      <c r="AG9" s="14">
        <v>0.58908138328052295</v>
      </c>
      <c r="AH9" s="14">
        <v>0.61302125948267705</v>
      </c>
      <c r="AI9" s="14">
        <v>0.69653399814924399</v>
      </c>
      <c r="AJ9" s="14"/>
      <c r="AK9" s="14">
        <v>0.65296570960298495</v>
      </c>
      <c r="AL9" s="14">
        <v>0.59766355701834395</v>
      </c>
      <c r="AM9" s="14">
        <v>0.62440069662853004</v>
      </c>
      <c r="AN9" s="14">
        <v>0.635410817966235</v>
      </c>
      <c r="AO9" s="14"/>
      <c r="AP9" s="14">
        <v>0.65975724128165503</v>
      </c>
      <c r="AQ9" s="14">
        <v>0.55584046837331702</v>
      </c>
      <c r="AR9" s="14">
        <v>0.64125140603955</v>
      </c>
      <c r="AS9" s="14"/>
      <c r="AT9" s="14">
        <v>0.52702373231265498</v>
      </c>
      <c r="AU9" s="14">
        <v>0.69846603613668801</v>
      </c>
      <c r="AV9" s="14"/>
      <c r="AW9" s="14">
        <v>0.59678781502085498</v>
      </c>
      <c r="AX9" s="14">
        <v>0.70167483373078798</v>
      </c>
      <c r="AY9" s="14"/>
      <c r="AZ9" s="14">
        <v>0.68559790040158997</v>
      </c>
      <c r="BA9" s="14">
        <v>0.59779924026055098</v>
      </c>
    </row>
    <row r="10" spans="2:53" x14ac:dyDescent="0.35">
      <c r="B10" s="15" t="s">
        <v>332</v>
      </c>
      <c r="C10" s="14">
        <v>0.51539892954385202</v>
      </c>
      <c r="D10" s="14">
        <v>0.53183167126897801</v>
      </c>
      <c r="E10" s="14">
        <v>0.49940140039869102</v>
      </c>
      <c r="F10" s="14"/>
      <c r="G10" s="14">
        <v>0.55509355813715699</v>
      </c>
      <c r="H10" s="14">
        <v>0.48977471609881701</v>
      </c>
      <c r="I10" s="14">
        <v>0.50515534793650096</v>
      </c>
      <c r="J10" s="14">
        <v>0.50008533026426805</v>
      </c>
      <c r="K10" s="14">
        <v>0.52563482072840195</v>
      </c>
      <c r="L10" s="14">
        <v>0.52382266089832097</v>
      </c>
      <c r="M10" s="14"/>
      <c r="N10" s="14">
        <v>0.52863489639656902</v>
      </c>
      <c r="O10" s="14">
        <v>0.52203651537669005</v>
      </c>
      <c r="P10" s="14">
        <v>0.51450672929095598</v>
      </c>
      <c r="Q10" s="14">
        <v>0.491669233991751</v>
      </c>
      <c r="R10" s="14"/>
      <c r="S10" s="14">
        <v>0.54920483084956595</v>
      </c>
      <c r="T10" s="14">
        <v>0.52135663516788899</v>
      </c>
      <c r="U10" s="14">
        <v>0.54877169254026803</v>
      </c>
      <c r="V10" s="14">
        <v>0.52261271377136498</v>
      </c>
      <c r="W10" s="14">
        <v>0.45446878470534602</v>
      </c>
      <c r="X10" s="14">
        <v>0.55127099887136499</v>
      </c>
      <c r="Y10" s="14">
        <v>0.57267760821387703</v>
      </c>
      <c r="Z10" s="14">
        <v>0.50453082127065396</v>
      </c>
      <c r="AA10" s="14">
        <v>0.479487196921355</v>
      </c>
      <c r="AB10" s="14">
        <v>0.46092140637240298</v>
      </c>
      <c r="AC10" s="14">
        <v>0.482170694147528</v>
      </c>
      <c r="AD10" s="14">
        <v>0.46765234876876699</v>
      </c>
      <c r="AE10" s="14"/>
      <c r="AF10" s="14">
        <v>0.60007685190979199</v>
      </c>
      <c r="AG10" s="14">
        <v>0.47314352410107402</v>
      </c>
      <c r="AH10" s="14">
        <v>0.397152717053885</v>
      </c>
      <c r="AI10" s="14">
        <v>0.51935572613747105</v>
      </c>
      <c r="AJ10" s="14"/>
      <c r="AK10" s="14">
        <v>0.59448659659382497</v>
      </c>
      <c r="AL10" s="14">
        <v>0.49988041273739298</v>
      </c>
      <c r="AM10" s="14">
        <v>0.59822065299447302</v>
      </c>
      <c r="AN10" s="14">
        <v>0.41039594948298302</v>
      </c>
      <c r="AO10" s="14"/>
      <c r="AP10" s="14">
        <v>0.58325831827380503</v>
      </c>
      <c r="AQ10" s="14">
        <v>0.48391592687517199</v>
      </c>
      <c r="AR10" s="14">
        <v>0.60604298166107795</v>
      </c>
      <c r="AS10" s="14"/>
      <c r="AT10" s="14">
        <v>0.57138006403336095</v>
      </c>
      <c r="AU10" s="14">
        <v>0.48625263460665502</v>
      </c>
      <c r="AV10" s="14"/>
      <c r="AW10" s="14">
        <v>0.59114824969794599</v>
      </c>
      <c r="AX10" s="14">
        <v>0.29924775900509099</v>
      </c>
      <c r="AY10" s="14"/>
      <c r="AZ10" s="14">
        <v>0.56911581950922097</v>
      </c>
      <c r="BA10" s="14">
        <v>0.469884932472943</v>
      </c>
    </row>
    <row r="11" spans="2:53" x14ac:dyDescent="0.35">
      <c r="B11" s="15" t="s">
        <v>333</v>
      </c>
      <c r="C11" s="14">
        <v>0.41880355574067901</v>
      </c>
      <c r="D11" s="14">
        <v>0.40952590394921001</v>
      </c>
      <c r="E11" s="14">
        <v>0.42852430311380302</v>
      </c>
      <c r="F11" s="14"/>
      <c r="G11" s="14">
        <v>0.35525899160632102</v>
      </c>
      <c r="H11" s="14">
        <v>0.37210135095726199</v>
      </c>
      <c r="I11" s="14">
        <v>0.43009970487892402</v>
      </c>
      <c r="J11" s="14">
        <v>0.39609148736522198</v>
      </c>
      <c r="K11" s="14">
        <v>0.47149868748557</v>
      </c>
      <c r="L11" s="14">
        <v>0.47277657444339899</v>
      </c>
      <c r="M11" s="14"/>
      <c r="N11" s="14">
        <v>0.47035399058597499</v>
      </c>
      <c r="O11" s="14">
        <v>0.43349799552844198</v>
      </c>
      <c r="P11" s="14">
        <v>0.424642317991902</v>
      </c>
      <c r="Q11" s="14">
        <v>0.34102113847897098</v>
      </c>
      <c r="R11" s="14"/>
      <c r="S11" s="14">
        <v>0.43618206290352102</v>
      </c>
      <c r="T11" s="14">
        <v>0.449453541607375</v>
      </c>
      <c r="U11" s="14">
        <v>0.36761722254219298</v>
      </c>
      <c r="V11" s="14">
        <v>0.48131007710365897</v>
      </c>
      <c r="W11" s="14">
        <v>0.45097108617249199</v>
      </c>
      <c r="X11" s="14">
        <v>0.42014734207443799</v>
      </c>
      <c r="Y11" s="14">
        <v>0.36564899210803598</v>
      </c>
      <c r="Z11" s="14">
        <v>0.44338723948146103</v>
      </c>
      <c r="AA11" s="14">
        <v>0.40656269993257799</v>
      </c>
      <c r="AB11" s="14">
        <v>0.36859981204053799</v>
      </c>
      <c r="AC11" s="14">
        <v>0.37735840437880402</v>
      </c>
      <c r="AD11" s="14">
        <v>0.449113119182391</v>
      </c>
      <c r="AE11" s="14"/>
      <c r="AF11" s="14">
        <v>0.53500580830497002</v>
      </c>
      <c r="AG11" s="14">
        <v>0.38374087911077898</v>
      </c>
      <c r="AH11" s="14">
        <v>0.34697092560857101</v>
      </c>
      <c r="AI11" s="14">
        <v>0.35625440171509598</v>
      </c>
      <c r="AJ11" s="14"/>
      <c r="AK11" s="14">
        <v>0.55775079298654295</v>
      </c>
      <c r="AL11" s="14">
        <v>0.40968740298130801</v>
      </c>
      <c r="AM11" s="14">
        <v>0.411591698134953</v>
      </c>
      <c r="AN11" s="14">
        <v>0.32348194927194401</v>
      </c>
      <c r="AO11" s="14"/>
      <c r="AP11" s="14">
        <v>0.49644576525501799</v>
      </c>
      <c r="AQ11" s="14">
        <v>0.42526620460495701</v>
      </c>
      <c r="AR11" s="14">
        <v>0.44403459936685302</v>
      </c>
      <c r="AS11" s="14"/>
      <c r="AT11" s="14">
        <v>0.53168700457620199</v>
      </c>
      <c r="AU11" s="14">
        <v>0.36650113937349299</v>
      </c>
      <c r="AV11" s="14"/>
      <c r="AW11" s="14">
        <v>0.49693711717503802</v>
      </c>
      <c r="AX11" s="14">
        <v>0.209460407886013</v>
      </c>
      <c r="AY11" s="14"/>
      <c r="AZ11" s="14">
        <v>0.46763641138863299</v>
      </c>
      <c r="BA11" s="14">
        <v>0.377427771506743</v>
      </c>
    </row>
    <row r="12" spans="2:53" x14ac:dyDescent="0.35">
      <c r="B12" s="15" t="s">
        <v>334</v>
      </c>
      <c r="C12" s="14">
        <v>0.39354981111797999</v>
      </c>
      <c r="D12" s="14">
        <v>0.35603218284577898</v>
      </c>
      <c r="E12" s="14">
        <v>0.43076680079831398</v>
      </c>
      <c r="F12" s="14"/>
      <c r="G12" s="14">
        <v>0.41036114077894398</v>
      </c>
      <c r="H12" s="14">
        <v>0.40603589371166099</v>
      </c>
      <c r="I12" s="14">
        <v>0.36309307122709</v>
      </c>
      <c r="J12" s="14">
        <v>0.43341248852673597</v>
      </c>
      <c r="K12" s="14">
        <v>0.40398958697427001</v>
      </c>
      <c r="L12" s="14">
        <v>0.35751386207659103</v>
      </c>
      <c r="M12" s="14"/>
      <c r="N12" s="14">
        <v>0.356159020601303</v>
      </c>
      <c r="O12" s="14">
        <v>0.43692062599138298</v>
      </c>
      <c r="P12" s="14">
        <v>0.38856397348699401</v>
      </c>
      <c r="Q12" s="14">
        <v>0.39311207553169902</v>
      </c>
      <c r="R12" s="14"/>
      <c r="S12" s="14">
        <v>0.41612994468468201</v>
      </c>
      <c r="T12" s="14">
        <v>0.40282391960027902</v>
      </c>
      <c r="U12" s="14">
        <v>0.41753043554469199</v>
      </c>
      <c r="V12" s="14">
        <v>0.36640721128172199</v>
      </c>
      <c r="W12" s="14">
        <v>0.42431805221929197</v>
      </c>
      <c r="X12" s="14">
        <v>0.33067512562677798</v>
      </c>
      <c r="Y12" s="14">
        <v>0.38916135855775302</v>
      </c>
      <c r="Z12" s="14">
        <v>0.40436724041469702</v>
      </c>
      <c r="AA12" s="14">
        <v>0.40497331169285999</v>
      </c>
      <c r="AB12" s="14">
        <v>0.37625679273651902</v>
      </c>
      <c r="AC12" s="14">
        <v>0.36962108804211702</v>
      </c>
      <c r="AD12" s="14">
        <v>0.42974579736822399</v>
      </c>
      <c r="AE12" s="14"/>
      <c r="AF12" s="14">
        <v>0.39310743387417502</v>
      </c>
      <c r="AG12" s="14">
        <v>0.37655890326681701</v>
      </c>
      <c r="AH12" s="14">
        <v>0.33027738786915201</v>
      </c>
      <c r="AI12" s="14">
        <v>0.43513053378664601</v>
      </c>
      <c r="AJ12" s="14"/>
      <c r="AK12" s="14">
        <v>0.38673516626617799</v>
      </c>
      <c r="AL12" s="14">
        <v>0.37997504354706901</v>
      </c>
      <c r="AM12" s="14">
        <v>0.39900188677061899</v>
      </c>
      <c r="AN12" s="14">
        <v>0.34681408734086899</v>
      </c>
      <c r="AO12" s="14"/>
      <c r="AP12" s="14">
        <v>0.41293156908348599</v>
      </c>
      <c r="AQ12" s="14">
        <v>0.33570982596954102</v>
      </c>
      <c r="AR12" s="14">
        <v>0.392871178372588</v>
      </c>
      <c r="AS12" s="14"/>
      <c r="AT12" s="14">
        <v>0.29129709065989401</v>
      </c>
      <c r="AU12" s="14">
        <v>0.44539527048041799</v>
      </c>
      <c r="AV12" s="14"/>
      <c r="AW12" s="14">
        <v>0.370264797236942</v>
      </c>
      <c r="AX12" s="14">
        <v>0.433027849059963</v>
      </c>
      <c r="AY12" s="14"/>
      <c r="AZ12" s="14">
        <v>0.40291574974793698</v>
      </c>
      <c r="BA12" s="14">
        <v>0.385614107773184</v>
      </c>
    </row>
    <row r="13" spans="2:53" x14ac:dyDescent="0.35">
      <c r="B13" s="15" t="s">
        <v>335</v>
      </c>
      <c r="C13" s="14">
        <v>0.37084524922099399</v>
      </c>
      <c r="D13" s="14">
        <v>0.37127522320703299</v>
      </c>
      <c r="E13" s="14">
        <v>0.37091254661607598</v>
      </c>
      <c r="F13" s="14"/>
      <c r="G13" s="14">
        <v>0.32018139973869802</v>
      </c>
      <c r="H13" s="14">
        <v>0.35047308855588299</v>
      </c>
      <c r="I13" s="14">
        <v>0.369509120077195</v>
      </c>
      <c r="J13" s="14">
        <v>0.35755503022639901</v>
      </c>
      <c r="K13" s="14">
        <v>0.43043816262970502</v>
      </c>
      <c r="L13" s="14">
        <v>0.39274818282935697</v>
      </c>
      <c r="M13" s="14"/>
      <c r="N13" s="14">
        <v>0.44036878867374701</v>
      </c>
      <c r="O13" s="14">
        <v>0.34253952579001101</v>
      </c>
      <c r="P13" s="14">
        <v>0.35647336999685297</v>
      </c>
      <c r="Q13" s="14">
        <v>0.33906407038246</v>
      </c>
      <c r="R13" s="14"/>
      <c r="S13" s="14">
        <v>0.381233747435482</v>
      </c>
      <c r="T13" s="14">
        <v>0.42314807443665903</v>
      </c>
      <c r="U13" s="14">
        <v>0.422113342373994</v>
      </c>
      <c r="V13" s="14">
        <v>0.35565368630523803</v>
      </c>
      <c r="W13" s="14">
        <v>0.39234837363083003</v>
      </c>
      <c r="X13" s="14">
        <v>0.391380380058726</v>
      </c>
      <c r="Y13" s="14">
        <v>0.35789701533303803</v>
      </c>
      <c r="Z13" s="14">
        <v>0.37381563231595499</v>
      </c>
      <c r="AA13" s="14">
        <v>0.31650085119958599</v>
      </c>
      <c r="AB13" s="14">
        <v>0.31109845260185898</v>
      </c>
      <c r="AC13" s="14">
        <v>0.35597476930519401</v>
      </c>
      <c r="AD13" s="14">
        <v>0.32653744234570597</v>
      </c>
      <c r="AE13" s="14"/>
      <c r="AF13" s="14">
        <v>0.46133898896542902</v>
      </c>
      <c r="AG13" s="14">
        <v>0.35569861747383302</v>
      </c>
      <c r="AH13" s="14">
        <v>0.24472849345315301</v>
      </c>
      <c r="AI13" s="14">
        <v>0.34605389372402501</v>
      </c>
      <c r="AJ13" s="14"/>
      <c r="AK13" s="14">
        <v>0.44109798618365897</v>
      </c>
      <c r="AL13" s="14">
        <v>0.34828585344256402</v>
      </c>
      <c r="AM13" s="14">
        <v>0.47753198989402601</v>
      </c>
      <c r="AN13" s="14">
        <v>0.30162586586897</v>
      </c>
      <c r="AO13" s="14"/>
      <c r="AP13" s="14">
        <v>0.44602495214558702</v>
      </c>
      <c r="AQ13" s="14">
        <v>0.35470507790818301</v>
      </c>
      <c r="AR13" s="14">
        <v>0.46362330121225098</v>
      </c>
      <c r="AS13" s="14"/>
      <c r="AT13" s="14">
        <v>0.49096914909702999</v>
      </c>
      <c r="AU13" s="14">
        <v>0.315940351518947</v>
      </c>
      <c r="AV13" s="14"/>
      <c r="AW13" s="14">
        <v>0.43969916736949999</v>
      </c>
      <c r="AX13" s="14">
        <v>0.17453268427294899</v>
      </c>
      <c r="AY13" s="14"/>
      <c r="AZ13" s="14">
        <v>0.42507351569590102</v>
      </c>
      <c r="BA13" s="14">
        <v>0.32489796591604803</v>
      </c>
    </row>
    <row r="14" spans="2:53" x14ac:dyDescent="0.35">
      <c r="B14" s="15" t="s">
        <v>336</v>
      </c>
      <c r="C14" s="14">
        <v>0.34272806792357702</v>
      </c>
      <c r="D14" s="14">
        <v>0.33859629246050799</v>
      </c>
      <c r="E14" s="14">
        <v>0.34714199704600401</v>
      </c>
      <c r="F14" s="14"/>
      <c r="G14" s="14">
        <v>0.27080058845299998</v>
      </c>
      <c r="H14" s="14">
        <v>0.27933032946584402</v>
      </c>
      <c r="I14" s="14">
        <v>0.33127383035500702</v>
      </c>
      <c r="J14" s="14">
        <v>0.302832839778861</v>
      </c>
      <c r="K14" s="14">
        <v>0.41396316094948499</v>
      </c>
      <c r="L14" s="14">
        <v>0.43582694406330003</v>
      </c>
      <c r="M14" s="14"/>
      <c r="N14" s="14">
        <v>0.40755709238141702</v>
      </c>
      <c r="O14" s="14">
        <v>0.35913102578783002</v>
      </c>
      <c r="P14" s="14">
        <v>0.28947176939136199</v>
      </c>
      <c r="Q14" s="14">
        <v>0.30149136060075599</v>
      </c>
      <c r="R14" s="14"/>
      <c r="S14" s="14">
        <v>0.31824854663930802</v>
      </c>
      <c r="T14" s="14">
        <v>0.43662429748964399</v>
      </c>
      <c r="U14" s="14">
        <v>0.36059604637102499</v>
      </c>
      <c r="V14" s="14">
        <v>0.28139613638354399</v>
      </c>
      <c r="W14" s="14">
        <v>0.36677924510274701</v>
      </c>
      <c r="X14" s="14">
        <v>0.35752114755340603</v>
      </c>
      <c r="Y14" s="14">
        <v>0.30450440271385099</v>
      </c>
      <c r="Z14" s="14">
        <v>0.41214753033981999</v>
      </c>
      <c r="AA14" s="14">
        <v>0.33047097324734398</v>
      </c>
      <c r="AB14" s="14">
        <v>0.30694734760763298</v>
      </c>
      <c r="AC14" s="14">
        <v>0.357596857980162</v>
      </c>
      <c r="AD14" s="14">
        <v>0.223376419182228</v>
      </c>
      <c r="AE14" s="14"/>
      <c r="AF14" s="14">
        <v>0.40752112909205102</v>
      </c>
      <c r="AG14" s="14">
        <v>0.31537793374129403</v>
      </c>
      <c r="AH14" s="14">
        <v>0.41198305726738799</v>
      </c>
      <c r="AI14" s="14">
        <v>0.31025158355490201</v>
      </c>
      <c r="AJ14" s="14"/>
      <c r="AK14" s="14">
        <v>0.43295466657477799</v>
      </c>
      <c r="AL14" s="14">
        <v>0.32623602073425201</v>
      </c>
      <c r="AM14" s="14">
        <v>0.32569304396140297</v>
      </c>
      <c r="AN14" s="14">
        <v>0.37580752766488001</v>
      </c>
      <c r="AO14" s="14"/>
      <c r="AP14" s="14">
        <v>0.42962133278904602</v>
      </c>
      <c r="AQ14" s="14">
        <v>0.33967941591441297</v>
      </c>
      <c r="AR14" s="14">
        <v>0.33278157373574202</v>
      </c>
      <c r="AS14" s="14"/>
      <c r="AT14" s="14">
        <v>0.50338051312134102</v>
      </c>
      <c r="AU14" s="14">
        <v>0.26742484913590697</v>
      </c>
      <c r="AV14" s="14"/>
      <c r="AW14" s="14">
        <v>0.39677924124851</v>
      </c>
      <c r="AX14" s="14">
        <v>0.19860085293273</v>
      </c>
      <c r="AY14" s="14"/>
      <c r="AZ14" s="14">
        <v>0.38916374081090699</v>
      </c>
      <c r="BA14" s="14">
        <v>0.30338340219288701</v>
      </c>
    </row>
    <row r="15" spans="2:53" x14ac:dyDescent="0.35">
      <c r="B15" s="15" t="s">
        <v>337</v>
      </c>
      <c r="C15" s="14">
        <v>0.33878074297563399</v>
      </c>
      <c r="D15" s="14">
        <v>0.32734638705739499</v>
      </c>
      <c r="E15" s="14">
        <v>0.35129105457464899</v>
      </c>
      <c r="F15" s="14"/>
      <c r="G15" s="14">
        <v>0.31316378596919198</v>
      </c>
      <c r="H15" s="14">
        <v>0.33175915601922101</v>
      </c>
      <c r="I15" s="14">
        <v>0.32574011042575701</v>
      </c>
      <c r="J15" s="14">
        <v>0.366199371100488</v>
      </c>
      <c r="K15" s="14">
        <v>0.33618455055623198</v>
      </c>
      <c r="L15" s="14">
        <v>0.35156974999771301</v>
      </c>
      <c r="M15" s="14"/>
      <c r="N15" s="14">
        <v>0.322904970933382</v>
      </c>
      <c r="O15" s="14">
        <v>0.38313143115763598</v>
      </c>
      <c r="P15" s="14">
        <v>0.312453664177614</v>
      </c>
      <c r="Q15" s="14">
        <v>0.33358649119329198</v>
      </c>
      <c r="R15" s="14"/>
      <c r="S15" s="14">
        <v>0.31520057524040301</v>
      </c>
      <c r="T15" s="14">
        <v>0.37767888410203099</v>
      </c>
      <c r="U15" s="14">
        <v>0.29533662693475699</v>
      </c>
      <c r="V15" s="14">
        <v>0.27140685931680503</v>
      </c>
      <c r="W15" s="14">
        <v>0.30562469785927499</v>
      </c>
      <c r="X15" s="14">
        <v>0.33664508748211802</v>
      </c>
      <c r="Y15" s="14">
        <v>0.418959732579469</v>
      </c>
      <c r="Z15" s="14">
        <v>0.37242370455597201</v>
      </c>
      <c r="AA15" s="14">
        <v>0.31710683098186199</v>
      </c>
      <c r="AB15" s="14">
        <v>0.39899493535425501</v>
      </c>
      <c r="AC15" s="14">
        <v>0.34980274769132402</v>
      </c>
      <c r="AD15" s="14">
        <v>0.30424210933780699</v>
      </c>
      <c r="AE15" s="14"/>
      <c r="AF15" s="14">
        <v>0.33709613011151102</v>
      </c>
      <c r="AG15" s="14">
        <v>0.33709938099189402</v>
      </c>
      <c r="AH15" s="14">
        <v>0.35533295582772201</v>
      </c>
      <c r="AI15" s="14">
        <v>0.36123796336497099</v>
      </c>
      <c r="AJ15" s="14"/>
      <c r="AK15" s="14">
        <v>0.27968615977772399</v>
      </c>
      <c r="AL15" s="14">
        <v>0.36389596077186798</v>
      </c>
      <c r="AM15" s="14">
        <v>0.34768003964202399</v>
      </c>
      <c r="AN15" s="14">
        <v>0.34706799889650503</v>
      </c>
      <c r="AO15" s="14"/>
      <c r="AP15" s="14">
        <v>0.31769114715121899</v>
      </c>
      <c r="AQ15" s="14">
        <v>0.32169494631092699</v>
      </c>
      <c r="AR15" s="14">
        <v>0.33816507817389002</v>
      </c>
      <c r="AS15" s="14"/>
      <c r="AT15" s="14">
        <v>0.25674238150579698</v>
      </c>
      <c r="AU15" s="14">
        <v>0.38312611345416298</v>
      </c>
      <c r="AV15" s="14"/>
      <c r="AW15" s="14">
        <v>0.32848613720759201</v>
      </c>
      <c r="AX15" s="14">
        <v>0.33905821535779201</v>
      </c>
      <c r="AY15" s="14"/>
      <c r="AZ15" s="14">
        <v>0.33561286612784302</v>
      </c>
      <c r="BA15" s="14">
        <v>0.34146486593331798</v>
      </c>
    </row>
    <row r="16" spans="2:53" x14ac:dyDescent="0.35">
      <c r="B16" s="15" t="s">
        <v>338</v>
      </c>
      <c r="C16" s="14">
        <v>0.30590802627992097</v>
      </c>
      <c r="D16" s="14">
        <v>0.310614294445752</v>
      </c>
      <c r="E16" s="14">
        <v>0.30052135444883299</v>
      </c>
      <c r="F16" s="14"/>
      <c r="G16" s="14">
        <v>0.30217966215103798</v>
      </c>
      <c r="H16" s="14">
        <v>0.27099650730570601</v>
      </c>
      <c r="I16" s="14">
        <v>0.29762610670288198</v>
      </c>
      <c r="J16" s="14">
        <v>0.36911904683029301</v>
      </c>
      <c r="K16" s="14">
        <v>0.33960913695240902</v>
      </c>
      <c r="L16" s="14">
        <v>0.269455949064487</v>
      </c>
      <c r="M16" s="14"/>
      <c r="N16" s="14">
        <v>0.28352408918671701</v>
      </c>
      <c r="O16" s="14">
        <v>0.34134044831947102</v>
      </c>
      <c r="P16" s="14">
        <v>0.27859569260216499</v>
      </c>
      <c r="Q16" s="14">
        <v>0.31738632703842601</v>
      </c>
      <c r="R16" s="14"/>
      <c r="S16" s="14">
        <v>0.300414960108285</v>
      </c>
      <c r="T16" s="14">
        <v>0.36447610321881002</v>
      </c>
      <c r="U16" s="14">
        <v>0.27789325896620198</v>
      </c>
      <c r="V16" s="14">
        <v>0.22791960661812899</v>
      </c>
      <c r="W16" s="14">
        <v>0.308033403164095</v>
      </c>
      <c r="X16" s="14">
        <v>0.26075393809927</v>
      </c>
      <c r="Y16" s="14">
        <v>0.31838650488695402</v>
      </c>
      <c r="Z16" s="14">
        <v>0.27133234188823302</v>
      </c>
      <c r="AA16" s="14">
        <v>0.34907383073716203</v>
      </c>
      <c r="AB16" s="14">
        <v>0.35341427641046202</v>
      </c>
      <c r="AC16" s="14">
        <v>0.25141305820342902</v>
      </c>
      <c r="AD16" s="14">
        <v>0.32070706736142801</v>
      </c>
      <c r="AE16" s="14"/>
      <c r="AF16" s="14">
        <v>0.27820729599759197</v>
      </c>
      <c r="AG16" s="14">
        <v>0.32554894397655498</v>
      </c>
      <c r="AH16" s="14">
        <v>0.32938079763223799</v>
      </c>
      <c r="AI16" s="14">
        <v>0.30993243400829401</v>
      </c>
      <c r="AJ16" s="14"/>
      <c r="AK16" s="14">
        <v>0.228203950329878</v>
      </c>
      <c r="AL16" s="14">
        <v>0.338684889999326</v>
      </c>
      <c r="AM16" s="14">
        <v>0.27351139246801198</v>
      </c>
      <c r="AN16" s="14">
        <v>0.31679603089684</v>
      </c>
      <c r="AO16" s="14"/>
      <c r="AP16" s="14">
        <v>0.256240092906239</v>
      </c>
      <c r="AQ16" s="14">
        <v>0.29512576293243897</v>
      </c>
      <c r="AR16" s="14">
        <v>0.284666720091588</v>
      </c>
      <c r="AS16" s="14"/>
      <c r="AT16" s="14">
        <v>0.227670582671159</v>
      </c>
      <c r="AU16" s="14">
        <v>0.34658714762279003</v>
      </c>
      <c r="AV16" s="14"/>
      <c r="AW16" s="14">
        <v>0.27690082122249599</v>
      </c>
      <c r="AX16" s="14">
        <v>0.393011984647271</v>
      </c>
      <c r="AY16" s="14"/>
      <c r="AZ16" s="14">
        <v>0.32903491157220299</v>
      </c>
      <c r="BA16" s="14">
        <v>0.28631275577690402</v>
      </c>
    </row>
    <row r="17" spans="2:53" x14ac:dyDescent="0.35">
      <c r="B17" s="15" t="s">
        <v>339</v>
      </c>
      <c r="C17" s="14">
        <v>0.29544597684476998</v>
      </c>
      <c r="D17" s="14">
        <v>0.28275939604240002</v>
      </c>
      <c r="E17" s="14">
        <v>0.30801098402246702</v>
      </c>
      <c r="F17" s="14"/>
      <c r="G17" s="14">
        <v>0.30496515416943198</v>
      </c>
      <c r="H17" s="14">
        <v>0.23346147995143601</v>
      </c>
      <c r="I17" s="14">
        <v>0.23856773880180099</v>
      </c>
      <c r="J17" s="14">
        <v>0.27430000751183697</v>
      </c>
      <c r="K17" s="14">
        <v>0.35636739995655198</v>
      </c>
      <c r="L17" s="14">
        <v>0.361984539491431</v>
      </c>
      <c r="M17" s="14"/>
      <c r="N17" s="14">
        <v>0.324114600095117</v>
      </c>
      <c r="O17" s="14">
        <v>0.288030006473108</v>
      </c>
      <c r="P17" s="14">
        <v>0.26408169782695901</v>
      </c>
      <c r="Q17" s="14">
        <v>0.29798442675718501</v>
      </c>
      <c r="R17" s="14"/>
      <c r="S17" s="14">
        <v>0.277739923321075</v>
      </c>
      <c r="T17" s="14">
        <v>0.34169135940246098</v>
      </c>
      <c r="U17" s="14">
        <v>0.29151721884604198</v>
      </c>
      <c r="V17" s="14">
        <v>0.29882268177197902</v>
      </c>
      <c r="W17" s="14">
        <v>0.34303190114928001</v>
      </c>
      <c r="X17" s="14">
        <v>0.26220077355699001</v>
      </c>
      <c r="Y17" s="14">
        <v>0.29786209035488898</v>
      </c>
      <c r="Z17" s="14">
        <v>0.35253286203557999</v>
      </c>
      <c r="AA17" s="14">
        <v>0.27040811040571</v>
      </c>
      <c r="AB17" s="14">
        <v>0.26593703373644001</v>
      </c>
      <c r="AC17" s="14">
        <v>0.32305338046488802</v>
      </c>
      <c r="AD17" s="14">
        <v>0.21849883420242</v>
      </c>
      <c r="AE17" s="14"/>
      <c r="AF17" s="14">
        <v>0.35294836645938299</v>
      </c>
      <c r="AG17" s="14">
        <v>0.27600208012689698</v>
      </c>
      <c r="AH17" s="14">
        <v>0.25287919573949902</v>
      </c>
      <c r="AI17" s="14">
        <v>0.24946289974246</v>
      </c>
      <c r="AJ17" s="14"/>
      <c r="AK17" s="14">
        <v>0.33629534749948697</v>
      </c>
      <c r="AL17" s="14">
        <v>0.298198034456153</v>
      </c>
      <c r="AM17" s="14">
        <v>0.30418802925244298</v>
      </c>
      <c r="AN17" s="14">
        <v>0.27784238543266998</v>
      </c>
      <c r="AO17" s="14"/>
      <c r="AP17" s="14">
        <v>0.33894194333612299</v>
      </c>
      <c r="AQ17" s="14">
        <v>0.28470010173582899</v>
      </c>
      <c r="AR17" s="14">
        <v>0.31240784107439501</v>
      </c>
      <c r="AS17" s="14"/>
      <c r="AT17" s="14">
        <v>0.34013121896514298</v>
      </c>
      <c r="AU17" s="14">
        <v>0.27237149042949599</v>
      </c>
      <c r="AV17" s="14"/>
      <c r="AW17" s="14">
        <v>0.33248510115650898</v>
      </c>
      <c r="AX17" s="14">
        <v>0.17137869504742301</v>
      </c>
      <c r="AY17" s="14"/>
      <c r="AZ17" s="14">
        <v>0.31855205404570103</v>
      </c>
      <c r="BA17" s="14">
        <v>0.27586833691212798</v>
      </c>
    </row>
    <row r="18" spans="2:53" x14ac:dyDescent="0.35">
      <c r="B18" s="15" t="s">
        <v>340</v>
      </c>
      <c r="C18" s="14">
        <v>0.27954986407832899</v>
      </c>
      <c r="D18" s="14">
        <v>0.25634145082979598</v>
      </c>
      <c r="E18" s="14">
        <v>0.301357630435585</v>
      </c>
      <c r="F18" s="14"/>
      <c r="G18" s="14">
        <v>0.22693302620731701</v>
      </c>
      <c r="H18" s="14">
        <v>0.27267157532943098</v>
      </c>
      <c r="I18" s="14">
        <v>0.28865105757894299</v>
      </c>
      <c r="J18" s="14">
        <v>0.197519587534361</v>
      </c>
      <c r="K18" s="14">
        <v>0.35426765426922202</v>
      </c>
      <c r="L18" s="14">
        <v>0.32893046347785998</v>
      </c>
      <c r="M18" s="14"/>
      <c r="N18" s="14">
        <v>0.31468466449434901</v>
      </c>
      <c r="O18" s="14">
        <v>0.27812678315439199</v>
      </c>
      <c r="P18" s="14">
        <v>0.25907017084510597</v>
      </c>
      <c r="Q18" s="14">
        <v>0.255218864094928</v>
      </c>
      <c r="R18" s="14"/>
      <c r="S18" s="14">
        <v>0.30791873140915998</v>
      </c>
      <c r="T18" s="14">
        <v>0.31526429789029797</v>
      </c>
      <c r="U18" s="14">
        <v>0.33074522329211098</v>
      </c>
      <c r="V18" s="14">
        <v>0.259857293851462</v>
      </c>
      <c r="W18" s="14">
        <v>0.34187321447208702</v>
      </c>
      <c r="X18" s="14">
        <v>0.23219493629722901</v>
      </c>
      <c r="Y18" s="14">
        <v>0.28038351511488502</v>
      </c>
      <c r="Z18" s="14">
        <v>0.295941544953503</v>
      </c>
      <c r="AA18" s="14">
        <v>0.24878856094490201</v>
      </c>
      <c r="AB18" s="14">
        <v>0.23346145904587301</v>
      </c>
      <c r="AC18" s="14">
        <v>0.21725428011048101</v>
      </c>
      <c r="AD18" s="14">
        <v>0.242439046408851</v>
      </c>
      <c r="AE18" s="14"/>
      <c r="AF18" s="14">
        <v>0.332190521555916</v>
      </c>
      <c r="AG18" s="14">
        <v>0.280364534001946</v>
      </c>
      <c r="AH18" s="14">
        <v>0.28775911845886698</v>
      </c>
      <c r="AI18" s="14">
        <v>0.27363910336733099</v>
      </c>
      <c r="AJ18" s="14"/>
      <c r="AK18" s="14">
        <v>0.34925589069965202</v>
      </c>
      <c r="AL18" s="14">
        <v>0.25855734221770799</v>
      </c>
      <c r="AM18" s="14">
        <v>0.28484961589834501</v>
      </c>
      <c r="AN18" s="14">
        <v>0.291917431496857</v>
      </c>
      <c r="AO18" s="14"/>
      <c r="AP18" s="14">
        <v>0.34723486612218901</v>
      </c>
      <c r="AQ18" s="14">
        <v>0.27662074439218898</v>
      </c>
      <c r="AR18" s="14">
        <v>0.29593108122020201</v>
      </c>
      <c r="AS18" s="14"/>
      <c r="AT18" s="14">
        <v>0.37152430971429601</v>
      </c>
      <c r="AU18" s="14">
        <v>0.235360782057147</v>
      </c>
      <c r="AV18" s="14"/>
      <c r="AW18" s="14">
        <v>0.331587517147581</v>
      </c>
      <c r="AX18" s="14">
        <v>0.14194437485877001</v>
      </c>
      <c r="AY18" s="14"/>
      <c r="AZ18" s="14">
        <v>0.30188560608977399</v>
      </c>
      <c r="BA18" s="14">
        <v>0.26062492450828201</v>
      </c>
    </row>
    <row r="19" spans="2:53" x14ac:dyDescent="0.35">
      <c r="B19" s="15" t="s">
        <v>341</v>
      </c>
      <c r="C19" s="14">
        <v>0.23173753332449101</v>
      </c>
      <c r="D19" s="14">
        <v>0.220190548339223</v>
      </c>
      <c r="E19" s="14">
        <v>0.242959340712877</v>
      </c>
      <c r="F19" s="14"/>
      <c r="G19" s="14">
        <v>0.20307606162293501</v>
      </c>
      <c r="H19" s="14">
        <v>0.20688283721491699</v>
      </c>
      <c r="I19" s="14">
        <v>0.24101656133857099</v>
      </c>
      <c r="J19" s="14">
        <v>0.219206039665025</v>
      </c>
      <c r="K19" s="14">
        <v>0.27549725303200401</v>
      </c>
      <c r="L19" s="14">
        <v>0.244137846693086</v>
      </c>
      <c r="M19" s="14"/>
      <c r="N19" s="14">
        <v>0.28888642804860498</v>
      </c>
      <c r="O19" s="14">
        <v>0.23780310035659699</v>
      </c>
      <c r="P19" s="14">
        <v>0.19131817927602601</v>
      </c>
      <c r="Q19" s="14">
        <v>0.199795689764724</v>
      </c>
      <c r="R19" s="14"/>
      <c r="S19" s="14">
        <v>0.25947360458068403</v>
      </c>
      <c r="T19" s="14">
        <v>0.24109481626051699</v>
      </c>
      <c r="U19" s="14">
        <v>0.20199628579805401</v>
      </c>
      <c r="V19" s="14">
        <v>0.19742064380470101</v>
      </c>
      <c r="W19" s="14">
        <v>0.33036227422023401</v>
      </c>
      <c r="X19" s="14">
        <v>0.235701000501082</v>
      </c>
      <c r="Y19" s="14">
        <v>0.211432094063011</v>
      </c>
      <c r="Z19" s="14">
        <v>0.31106203655623599</v>
      </c>
      <c r="AA19" s="14">
        <v>0.19527052366293099</v>
      </c>
      <c r="AB19" s="14">
        <v>0.213286573864334</v>
      </c>
      <c r="AC19" s="14">
        <v>0.18079897984464499</v>
      </c>
      <c r="AD19" s="14">
        <v>0.22478809254368801</v>
      </c>
      <c r="AE19" s="14"/>
      <c r="AF19" s="14">
        <v>0.27663176453192301</v>
      </c>
      <c r="AG19" s="14">
        <v>0.240990292880919</v>
      </c>
      <c r="AH19" s="14">
        <v>0.21773950556381899</v>
      </c>
      <c r="AI19" s="14">
        <v>0.20716346799022201</v>
      </c>
      <c r="AJ19" s="14"/>
      <c r="AK19" s="14">
        <v>0.26878268448582598</v>
      </c>
      <c r="AL19" s="14">
        <v>0.24925309009996499</v>
      </c>
      <c r="AM19" s="14">
        <v>0.21502976109423899</v>
      </c>
      <c r="AN19" s="14">
        <v>0.231691746166273</v>
      </c>
      <c r="AO19" s="14"/>
      <c r="AP19" s="14">
        <v>0.28629437480846698</v>
      </c>
      <c r="AQ19" s="14">
        <v>0.25676843255867099</v>
      </c>
      <c r="AR19" s="14">
        <v>0.196800205195028</v>
      </c>
      <c r="AS19" s="14"/>
      <c r="AT19" s="14">
        <v>0.316156251139531</v>
      </c>
      <c r="AU19" s="14">
        <v>0.189804642902447</v>
      </c>
      <c r="AV19" s="14"/>
      <c r="AW19" s="14">
        <v>0.27148572592494902</v>
      </c>
      <c r="AX19" s="14">
        <v>0.124949224399568</v>
      </c>
      <c r="AY19" s="14"/>
      <c r="AZ19" s="14">
        <v>0.258221155933889</v>
      </c>
      <c r="BA19" s="14">
        <v>0.209298119526552</v>
      </c>
    </row>
    <row r="20" spans="2:53" x14ac:dyDescent="0.35">
      <c r="B20" s="15" t="s">
        <v>342</v>
      </c>
      <c r="C20" s="14">
        <v>0.15468708788858601</v>
      </c>
      <c r="D20" s="14">
        <v>0.166243170763967</v>
      </c>
      <c r="E20" s="14">
        <v>0.14400532971369501</v>
      </c>
      <c r="F20" s="14"/>
      <c r="G20" s="14">
        <v>0.13201963424246199</v>
      </c>
      <c r="H20" s="14">
        <v>0.18399934371717999</v>
      </c>
      <c r="I20" s="14">
        <v>0.18705852458116501</v>
      </c>
      <c r="J20" s="14">
        <v>0.148796584088107</v>
      </c>
      <c r="K20" s="14">
        <v>0.158114827815383</v>
      </c>
      <c r="L20" s="14">
        <v>0.12198540031299999</v>
      </c>
      <c r="M20" s="14"/>
      <c r="N20" s="14">
        <v>0.19171743540514699</v>
      </c>
      <c r="O20" s="14">
        <v>0.149768028525851</v>
      </c>
      <c r="P20" s="14">
        <v>0.14353253689963999</v>
      </c>
      <c r="Q20" s="14">
        <v>0.13234628418390401</v>
      </c>
      <c r="R20" s="14"/>
      <c r="S20" s="14">
        <v>0.21381789265275999</v>
      </c>
      <c r="T20" s="14">
        <v>0.13644374122378999</v>
      </c>
      <c r="U20" s="14">
        <v>0.12996543849181799</v>
      </c>
      <c r="V20" s="14">
        <v>0.123197100688649</v>
      </c>
      <c r="W20" s="14">
        <v>0.15722946939642601</v>
      </c>
      <c r="X20" s="14">
        <v>0.146898049241318</v>
      </c>
      <c r="Y20" s="14">
        <v>0.211206668169408</v>
      </c>
      <c r="Z20" s="14">
        <v>0.18442908623771101</v>
      </c>
      <c r="AA20" s="14">
        <v>0.1356933588432</v>
      </c>
      <c r="AB20" s="14">
        <v>0.119501506495667</v>
      </c>
      <c r="AC20" s="14">
        <v>0.13802390825770899</v>
      </c>
      <c r="AD20" s="14">
        <v>0.147935857245138</v>
      </c>
      <c r="AE20" s="14"/>
      <c r="AF20" s="14">
        <v>0.17161021764501899</v>
      </c>
      <c r="AG20" s="14">
        <v>0.16951123162857701</v>
      </c>
      <c r="AH20" s="14">
        <v>0.117039110829862</v>
      </c>
      <c r="AI20" s="14">
        <v>0.13591665101209799</v>
      </c>
      <c r="AJ20" s="14"/>
      <c r="AK20" s="14">
        <v>0.18754027909117299</v>
      </c>
      <c r="AL20" s="14">
        <v>0.16471046794580799</v>
      </c>
      <c r="AM20" s="14">
        <v>0.168805266991051</v>
      </c>
      <c r="AN20" s="14">
        <v>0.14148162563788599</v>
      </c>
      <c r="AO20" s="14"/>
      <c r="AP20" s="14">
        <v>0.16922069439376999</v>
      </c>
      <c r="AQ20" s="14">
        <v>0.16092941547299899</v>
      </c>
      <c r="AR20" s="14">
        <v>0.16499662690775299</v>
      </c>
      <c r="AS20" s="14"/>
      <c r="AT20" s="14">
        <v>0.199338943182995</v>
      </c>
      <c r="AU20" s="14">
        <v>0.13381125975653699</v>
      </c>
      <c r="AV20" s="14"/>
      <c r="AW20" s="14">
        <v>0.182119109630794</v>
      </c>
      <c r="AX20" s="14">
        <v>8.9065062073166099E-2</v>
      </c>
      <c r="AY20" s="14"/>
      <c r="AZ20" s="14">
        <v>0.178836513401056</v>
      </c>
      <c r="BA20" s="14">
        <v>0.13422542522071201</v>
      </c>
    </row>
    <row r="21" spans="2:53" x14ac:dyDescent="0.35">
      <c r="B21" s="15" t="s">
        <v>343</v>
      </c>
      <c r="C21" s="14">
        <v>8.6755431477531203E-2</v>
      </c>
      <c r="D21" s="14">
        <v>7.6963135677845199E-2</v>
      </c>
      <c r="E21" s="14">
        <v>9.4694003662395804E-2</v>
      </c>
      <c r="F21" s="14"/>
      <c r="G21" s="14">
        <v>0.12219860885455</v>
      </c>
      <c r="H21" s="14">
        <v>9.8422099933040602E-2</v>
      </c>
      <c r="I21" s="14">
        <v>7.7260704227559304E-2</v>
      </c>
      <c r="J21" s="14">
        <v>0.11054860453461</v>
      </c>
      <c r="K21" s="14">
        <v>7.2936378198217106E-2</v>
      </c>
      <c r="L21" s="14">
        <v>5.1422840206927903E-2</v>
      </c>
      <c r="M21" s="14"/>
      <c r="N21" s="14">
        <v>6.3749172934123396E-2</v>
      </c>
      <c r="O21" s="14">
        <v>9.5662253123776103E-2</v>
      </c>
      <c r="P21" s="14">
        <v>9.5549416195366305E-2</v>
      </c>
      <c r="Q21" s="14">
        <v>9.44408735006146E-2</v>
      </c>
      <c r="R21" s="14"/>
      <c r="S21" s="14">
        <v>7.4825631509721602E-2</v>
      </c>
      <c r="T21" s="14">
        <v>9.6197682309339005E-2</v>
      </c>
      <c r="U21" s="14">
        <v>0.122115352687269</v>
      </c>
      <c r="V21" s="14">
        <v>5.2253778465571998E-2</v>
      </c>
      <c r="W21" s="14">
        <v>6.2276692996904102E-2</v>
      </c>
      <c r="X21" s="14">
        <v>7.8532132172140307E-2</v>
      </c>
      <c r="Y21" s="14">
        <v>0.11036165736638601</v>
      </c>
      <c r="Z21" s="14">
        <v>5.4053160883376E-2</v>
      </c>
      <c r="AA21" s="14">
        <v>9.1686270371496098E-2</v>
      </c>
      <c r="AB21" s="14">
        <v>0.12841097919359301</v>
      </c>
      <c r="AC21" s="14">
        <v>6.7150225383629303E-2</v>
      </c>
      <c r="AD21" s="14">
        <v>6.2696734667757506E-2</v>
      </c>
      <c r="AE21" s="14"/>
      <c r="AF21" s="14">
        <v>6.5998969730367701E-2</v>
      </c>
      <c r="AG21" s="14">
        <v>0.108904254036989</v>
      </c>
      <c r="AH21" s="14">
        <v>7.5424807783921299E-2</v>
      </c>
      <c r="AI21" s="14">
        <v>6.8594140071262799E-2</v>
      </c>
      <c r="AJ21" s="14"/>
      <c r="AK21" s="14">
        <v>5.5799555207583298E-2</v>
      </c>
      <c r="AL21" s="14">
        <v>9.5341834414936294E-2</v>
      </c>
      <c r="AM21" s="14">
        <v>7.6697905226607299E-2</v>
      </c>
      <c r="AN21" s="14">
        <v>0.12261435035205499</v>
      </c>
      <c r="AO21" s="14"/>
      <c r="AP21" s="14">
        <v>5.4367006527270001E-2</v>
      </c>
      <c r="AQ21" s="14">
        <v>7.2129711272129901E-2</v>
      </c>
      <c r="AR21" s="14">
        <v>8.4324621400767505E-2</v>
      </c>
      <c r="AS21" s="14"/>
      <c r="AT21" s="14">
        <v>4.8767823355464902E-2</v>
      </c>
      <c r="AU21" s="14">
        <v>0.10475181374616301</v>
      </c>
      <c r="AV21" s="14"/>
      <c r="AW21" s="14">
        <v>5.96316302323305E-2</v>
      </c>
      <c r="AX21" s="14">
        <v>0.16857193009806801</v>
      </c>
      <c r="AY21" s="14"/>
      <c r="AZ21" s="14">
        <v>8.8622590504092297E-2</v>
      </c>
      <c r="BA21" s="14">
        <v>8.5173398889259497E-2</v>
      </c>
    </row>
    <row r="22" spans="2:53" x14ac:dyDescent="0.35">
      <c r="B22" s="15" t="s">
        <v>344</v>
      </c>
      <c r="C22" s="14">
        <v>5.4349879977914302E-2</v>
      </c>
      <c r="D22" s="14">
        <v>6.4428524391029099E-2</v>
      </c>
      <c r="E22" s="14">
        <v>4.47158411764896E-2</v>
      </c>
      <c r="F22" s="14"/>
      <c r="G22" s="14">
        <v>6.2790831509595899E-2</v>
      </c>
      <c r="H22" s="14">
        <v>6.3524712807328507E-2</v>
      </c>
      <c r="I22" s="14">
        <v>7.8020016466203101E-2</v>
      </c>
      <c r="J22" s="14">
        <v>2.63721604658608E-2</v>
      </c>
      <c r="K22" s="14">
        <v>5.7350972539413299E-2</v>
      </c>
      <c r="L22" s="14">
        <v>4.2744241981859901E-2</v>
      </c>
      <c r="M22" s="14"/>
      <c r="N22" s="14">
        <v>7.2138327032037805E-2</v>
      </c>
      <c r="O22" s="14">
        <v>5.0354347534625497E-2</v>
      </c>
      <c r="P22" s="14">
        <v>6.1357866463821402E-2</v>
      </c>
      <c r="Q22" s="14">
        <v>3.40773948032638E-2</v>
      </c>
      <c r="R22" s="14"/>
      <c r="S22" s="14">
        <v>7.1017138488382495E-2</v>
      </c>
      <c r="T22" s="14">
        <v>4.8157078243967699E-2</v>
      </c>
      <c r="U22" s="14">
        <v>6.2994179785936799E-2</v>
      </c>
      <c r="V22" s="14">
        <v>7.5463096663080903E-2</v>
      </c>
      <c r="W22" s="14">
        <v>3.9363289102819603E-2</v>
      </c>
      <c r="X22" s="14">
        <v>8.1055768360056304E-2</v>
      </c>
      <c r="Y22" s="14">
        <v>2.8607795238226701E-2</v>
      </c>
      <c r="Z22" s="14">
        <v>9.37362990506828E-2</v>
      </c>
      <c r="AA22" s="14">
        <v>3.8512904749722202E-2</v>
      </c>
      <c r="AB22" s="14">
        <v>3.3118027813771302E-2</v>
      </c>
      <c r="AC22" s="14">
        <v>3.7145668182577002E-2</v>
      </c>
      <c r="AD22" s="14">
        <v>3.8628470364748403E-2</v>
      </c>
      <c r="AE22" s="14"/>
      <c r="AF22" s="14">
        <v>6.2930845641077995E-2</v>
      </c>
      <c r="AG22" s="14">
        <v>6.8236971343040298E-2</v>
      </c>
      <c r="AH22" s="14">
        <v>4.9739910162832898E-2</v>
      </c>
      <c r="AI22" s="14">
        <v>3.49372861561658E-2</v>
      </c>
      <c r="AJ22" s="14"/>
      <c r="AK22" s="14">
        <v>7.7533150662641895E-2</v>
      </c>
      <c r="AL22" s="14">
        <v>6.3905846434565497E-2</v>
      </c>
      <c r="AM22" s="14">
        <v>4.8706053102850602E-2</v>
      </c>
      <c r="AN22" s="14">
        <v>3.7244053433879903E-2</v>
      </c>
      <c r="AO22" s="14"/>
      <c r="AP22" s="14">
        <v>8.9341307994571698E-2</v>
      </c>
      <c r="AQ22" s="14">
        <v>7.4999717380582295E-2</v>
      </c>
      <c r="AR22" s="14">
        <v>4.4620091181744599E-2</v>
      </c>
      <c r="AS22" s="14"/>
      <c r="AT22" s="14">
        <v>0.102295754824727</v>
      </c>
      <c r="AU22" s="14">
        <v>3.12843353127795E-2</v>
      </c>
      <c r="AV22" s="14"/>
      <c r="AW22" s="14">
        <v>6.9938042000039002E-2</v>
      </c>
      <c r="AX22" s="14">
        <v>2.1223003629415101E-2</v>
      </c>
      <c r="AY22" s="14"/>
      <c r="AZ22" s="14">
        <v>4.7483301146417897E-2</v>
      </c>
      <c r="BA22" s="14">
        <v>6.0167890831211698E-2</v>
      </c>
    </row>
    <row r="23" spans="2:53" x14ac:dyDescent="0.35">
      <c r="B23" s="15" t="s">
        <v>345</v>
      </c>
      <c r="C23" s="14">
        <v>2.29592204124296E-2</v>
      </c>
      <c r="D23" s="14">
        <v>2.4002161953997E-2</v>
      </c>
      <c r="E23" s="14">
        <v>2.1033476944571999E-2</v>
      </c>
      <c r="F23" s="14"/>
      <c r="G23" s="14">
        <v>2.2978819781248602E-2</v>
      </c>
      <c r="H23" s="14">
        <v>2.3260397188449099E-2</v>
      </c>
      <c r="I23" s="14">
        <v>1.46846615600207E-2</v>
      </c>
      <c r="J23" s="14">
        <v>3.4818102422658002E-2</v>
      </c>
      <c r="K23" s="14">
        <v>2.9327715158643901E-2</v>
      </c>
      <c r="L23" s="14">
        <v>1.54873719831853E-2</v>
      </c>
      <c r="M23" s="14"/>
      <c r="N23" s="14">
        <v>2.0635813158412199E-2</v>
      </c>
      <c r="O23" s="14">
        <v>2.2207670325072499E-2</v>
      </c>
      <c r="P23" s="14">
        <v>2.14395882002755E-2</v>
      </c>
      <c r="Q23" s="14">
        <v>2.8006804566421899E-2</v>
      </c>
      <c r="R23" s="14"/>
      <c r="S23" s="14">
        <v>2.6981580039334999E-2</v>
      </c>
      <c r="T23" s="14">
        <v>2.9633951849089402E-2</v>
      </c>
      <c r="U23" s="14">
        <v>1.19285705646775E-2</v>
      </c>
      <c r="V23" s="14">
        <v>2.1058228104075299E-2</v>
      </c>
      <c r="W23" s="14">
        <v>2.0432545188996301E-2</v>
      </c>
      <c r="X23" s="14">
        <v>5.1263669594958502E-3</v>
      </c>
      <c r="Y23" s="14">
        <v>1.10067297874013E-2</v>
      </c>
      <c r="Z23" s="14">
        <v>2.5389711526254799E-2</v>
      </c>
      <c r="AA23" s="14">
        <v>2.15598890922842E-2</v>
      </c>
      <c r="AB23" s="14">
        <v>2.4896075742665599E-2</v>
      </c>
      <c r="AC23" s="14">
        <v>4.5833312954589103E-2</v>
      </c>
      <c r="AD23" s="14">
        <v>5.9736152308782903E-2</v>
      </c>
      <c r="AE23" s="14"/>
      <c r="AF23" s="14">
        <v>1.4483348003477999E-2</v>
      </c>
      <c r="AG23" s="14">
        <v>3.0431616703493401E-2</v>
      </c>
      <c r="AH23" s="14">
        <v>1.9752206874380802E-2</v>
      </c>
      <c r="AI23" s="14">
        <v>1.1268607988732599E-2</v>
      </c>
      <c r="AJ23" s="14"/>
      <c r="AK23" s="14">
        <v>1.24685509888212E-2</v>
      </c>
      <c r="AL23" s="14">
        <v>2.44080346635656E-2</v>
      </c>
      <c r="AM23" s="14">
        <v>1.24392943521254E-2</v>
      </c>
      <c r="AN23" s="14">
        <v>2.6294922655713301E-2</v>
      </c>
      <c r="AO23" s="14"/>
      <c r="AP23" s="14">
        <v>1.34932478001449E-2</v>
      </c>
      <c r="AQ23" s="14">
        <v>2.43014531820488E-2</v>
      </c>
      <c r="AR23" s="14">
        <v>5.0667373377794997E-3</v>
      </c>
      <c r="AS23" s="14"/>
      <c r="AT23" s="14">
        <v>2.0323125064353902E-2</v>
      </c>
      <c r="AU23" s="14">
        <v>2.4775585171065501E-2</v>
      </c>
      <c r="AV23" s="14"/>
      <c r="AW23" s="14">
        <v>1.41401885613413E-2</v>
      </c>
      <c r="AX23" s="14">
        <v>7.0833657411464607E-2</v>
      </c>
      <c r="AY23" s="14"/>
      <c r="AZ23" s="14">
        <v>1.7989978860936701E-2</v>
      </c>
      <c r="BA23" s="14">
        <v>2.71696288252232E-2</v>
      </c>
    </row>
    <row r="24" spans="2:53" x14ac:dyDescent="0.35">
      <c r="B24" s="15" t="s">
        <v>346</v>
      </c>
      <c r="C24" s="14">
        <v>1.97286554664103E-2</v>
      </c>
      <c r="D24" s="14">
        <v>1.9732385737062801E-2</v>
      </c>
      <c r="E24" s="14">
        <v>1.98028707167325E-2</v>
      </c>
      <c r="F24" s="14"/>
      <c r="G24" s="14">
        <v>4.30324432845808E-2</v>
      </c>
      <c r="H24" s="14">
        <v>2.69530476602346E-2</v>
      </c>
      <c r="I24" s="14">
        <v>1.50187851672234E-2</v>
      </c>
      <c r="J24" s="14">
        <v>1.38348649268268E-2</v>
      </c>
      <c r="K24" s="14">
        <v>1.3203988962884499E-2</v>
      </c>
      <c r="L24" s="14">
        <v>1.1395203546289199E-2</v>
      </c>
      <c r="M24" s="14"/>
      <c r="N24" s="14">
        <v>2.5624377196737699E-2</v>
      </c>
      <c r="O24" s="14">
        <v>1.7485162924007099E-2</v>
      </c>
      <c r="P24" s="14">
        <v>2.0443057628167002E-2</v>
      </c>
      <c r="Q24" s="14">
        <v>1.54136456794296E-2</v>
      </c>
      <c r="R24" s="14"/>
      <c r="S24" s="14">
        <v>3.4348911541539601E-2</v>
      </c>
      <c r="T24" s="14">
        <v>1.07466425613929E-2</v>
      </c>
      <c r="U24" s="14">
        <v>1.3265739032268801E-2</v>
      </c>
      <c r="V24" s="14">
        <v>5.0149870971772899E-3</v>
      </c>
      <c r="W24" s="14">
        <v>1.2802954905122401E-2</v>
      </c>
      <c r="X24" s="14">
        <v>1.50724132450626E-2</v>
      </c>
      <c r="Y24" s="14">
        <v>1.6754507645656301E-2</v>
      </c>
      <c r="Z24" s="14">
        <v>2.2532895307694801E-2</v>
      </c>
      <c r="AA24" s="14">
        <v>3.1509249122925402E-2</v>
      </c>
      <c r="AB24" s="14">
        <v>3.2442432581387799E-2</v>
      </c>
      <c r="AC24" s="14">
        <v>1.03882832860193E-2</v>
      </c>
      <c r="AD24" s="14">
        <v>2.0372784887173201E-2</v>
      </c>
      <c r="AE24" s="14"/>
      <c r="AF24" s="14">
        <v>6.9645315338102299E-3</v>
      </c>
      <c r="AG24" s="14">
        <v>3.6160127834023198E-2</v>
      </c>
      <c r="AH24" s="14">
        <v>2.6314400118105201E-2</v>
      </c>
      <c r="AI24" s="14">
        <v>6.9689035793275801E-3</v>
      </c>
      <c r="AJ24" s="14"/>
      <c r="AK24" s="14">
        <v>8.0703631670544403E-3</v>
      </c>
      <c r="AL24" s="14">
        <v>2.9093915866945399E-2</v>
      </c>
      <c r="AM24" s="14">
        <v>2.0298770329379399E-2</v>
      </c>
      <c r="AN24" s="14">
        <v>2.6748663089693502E-2</v>
      </c>
      <c r="AO24" s="14"/>
      <c r="AP24" s="14">
        <v>5.2507249744270503E-3</v>
      </c>
      <c r="AQ24" s="14">
        <v>2.4497353887322802E-2</v>
      </c>
      <c r="AR24" s="14">
        <v>1.8447619777444999E-2</v>
      </c>
      <c r="AS24" s="14"/>
      <c r="AT24" s="14">
        <v>2.02086657254263E-2</v>
      </c>
      <c r="AU24" s="14">
        <v>1.9225434697509501E-2</v>
      </c>
      <c r="AV24" s="14"/>
      <c r="AW24" s="14">
        <v>1.84962691200291E-2</v>
      </c>
      <c r="AX24" s="14">
        <v>1.9158111614502801E-2</v>
      </c>
      <c r="AY24" s="14"/>
      <c r="AZ24" s="14">
        <v>1.9077456758713501E-2</v>
      </c>
      <c r="BA24" s="14">
        <v>2.0280412206121E-2</v>
      </c>
    </row>
    <row r="25" spans="2:53" x14ac:dyDescent="0.35">
      <c r="B25" s="15" t="s">
        <v>109</v>
      </c>
      <c r="C25" s="14">
        <v>1.7849474883866699E-2</v>
      </c>
      <c r="D25" s="14">
        <v>1.5291999780703299E-2</v>
      </c>
      <c r="E25" s="14">
        <v>2.04190030724576E-2</v>
      </c>
      <c r="F25" s="14"/>
      <c r="G25" s="14">
        <v>1.5032963185077399E-2</v>
      </c>
      <c r="H25" s="14">
        <v>2.1995946815610502E-2</v>
      </c>
      <c r="I25" s="14">
        <v>1.08892058018242E-2</v>
      </c>
      <c r="J25" s="14">
        <v>1.39172743001488E-2</v>
      </c>
      <c r="K25" s="14">
        <v>1.9774456099585998E-2</v>
      </c>
      <c r="L25" s="14">
        <v>2.38910953512372E-2</v>
      </c>
      <c r="M25" s="14"/>
      <c r="N25" s="14">
        <v>1.5609433200932599E-2</v>
      </c>
      <c r="O25" s="14">
        <v>1.1343793872418E-2</v>
      </c>
      <c r="P25" s="14">
        <v>1.8883918905916602E-2</v>
      </c>
      <c r="Q25" s="14">
        <v>2.6463099407236599E-2</v>
      </c>
      <c r="R25" s="14"/>
      <c r="S25" s="14">
        <v>3.65998334456438E-3</v>
      </c>
      <c r="T25" s="14">
        <v>2.4537795243723199E-2</v>
      </c>
      <c r="U25" s="14">
        <v>1.12071525690083E-2</v>
      </c>
      <c r="V25" s="14">
        <v>1.59267417296402E-2</v>
      </c>
      <c r="W25" s="14">
        <v>1.4063679741062599E-2</v>
      </c>
      <c r="X25" s="14">
        <v>2.1299465593008E-2</v>
      </c>
      <c r="Y25" s="14">
        <v>2.90843728793552E-2</v>
      </c>
      <c r="Z25" s="14">
        <v>1.1370807107503499E-2</v>
      </c>
      <c r="AA25" s="14">
        <v>2.8119968159215102E-2</v>
      </c>
      <c r="AB25" s="14">
        <v>1.7979740501054501E-2</v>
      </c>
      <c r="AC25" s="14">
        <v>2.84374595678571E-2</v>
      </c>
      <c r="AD25" s="14">
        <v>0</v>
      </c>
      <c r="AE25" s="14"/>
      <c r="AF25" s="14">
        <v>1.31329868722053E-2</v>
      </c>
      <c r="AG25" s="14">
        <v>1.25675009802724E-2</v>
      </c>
      <c r="AH25" s="14">
        <v>2.6373748433163601E-2</v>
      </c>
      <c r="AI25" s="14">
        <v>1.6643074137676999E-2</v>
      </c>
      <c r="AJ25" s="14"/>
      <c r="AK25" s="14">
        <v>7.54202105327491E-3</v>
      </c>
      <c r="AL25" s="14">
        <v>7.3316768093281796E-3</v>
      </c>
      <c r="AM25" s="14">
        <v>1.17677983273484E-2</v>
      </c>
      <c r="AN25" s="14">
        <v>4.8217129930141198E-2</v>
      </c>
      <c r="AO25" s="14"/>
      <c r="AP25" s="14">
        <v>8.2371238691028408E-3</v>
      </c>
      <c r="AQ25" s="14">
        <v>1.0322906104800401E-2</v>
      </c>
      <c r="AR25" s="14">
        <v>9.9523373822620696E-3</v>
      </c>
      <c r="AS25" s="14"/>
      <c r="AT25" s="14">
        <v>6.2700761473170503E-3</v>
      </c>
      <c r="AU25" s="14">
        <v>2.4074467560242001E-2</v>
      </c>
      <c r="AV25" s="14"/>
      <c r="AW25" s="14">
        <v>9.7417583883609993E-3</v>
      </c>
      <c r="AX25" s="14">
        <v>2.3041581509877999E-2</v>
      </c>
      <c r="AY25" s="14"/>
      <c r="AZ25" s="14">
        <v>1.79111223852353E-2</v>
      </c>
      <c r="BA25" s="14">
        <v>1.7797241327558201E-2</v>
      </c>
    </row>
    <row r="26" spans="2:53" x14ac:dyDescent="0.35">
      <c r="B26" s="15" t="s">
        <v>347</v>
      </c>
      <c r="C26" s="14">
        <v>1.21171564398612E-2</v>
      </c>
      <c r="D26" s="14">
        <v>1.04654473105336E-2</v>
      </c>
      <c r="E26" s="14">
        <v>1.3778975693336E-2</v>
      </c>
      <c r="F26" s="14"/>
      <c r="G26" s="14">
        <v>2.5781989336277199E-2</v>
      </c>
      <c r="H26" s="14">
        <v>6.0503517027854599E-3</v>
      </c>
      <c r="I26" s="14">
        <v>5.5120663880107099E-3</v>
      </c>
      <c r="J26" s="14">
        <v>2.6751235153136899E-3</v>
      </c>
      <c r="K26" s="14">
        <v>1.28394464781562E-2</v>
      </c>
      <c r="L26" s="14">
        <v>2.0553921223172799E-2</v>
      </c>
      <c r="M26" s="14"/>
      <c r="N26" s="14">
        <v>2.1748184685911699E-2</v>
      </c>
      <c r="O26" s="14">
        <v>7.6811820352358402E-3</v>
      </c>
      <c r="P26" s="14">
        <v>4.5980837204230504E-3</v>
      </c>
      <c r="Q26" s="14">
        <v>1.3153562016277201E-2</v>
      </c>
      <c r="R26" s="14"/>
      <c r="S26" s="14">
        <v>2.3847396321070701E-2</v>
      </c>
      <c r="T26" s="14">
        <v>1.46064595788492E-2</v>
      </c>
      <c r="U26" s="14">
        <v>1.1401873578304101E-2</v>
      </c>
      <c r="V26" s="14">
        <v>5.0382125248993603E-3</v>
      </c>
      <c r="W26" s="14">
        <v>7.2117765355773304E-3</v>
      </c>
      <c r="X26" s="14">
        <v>0</v>
      </c>
      <c r="Y26" s="14">
        <v>0</v>
      </c>
      <c r="Z26" s="14">
        <v>3.38925696504805E-2</v>
      </c>
      <c r="AA26" s="14">
        <v>1.7701541060893999E-2</v>
      </c>
      <c r="AB26" s="14">
        <v>1.9023300604165499E-2</v>
      </c>
      <c r="AC26" s="14">
        <v>0</v>
      </c>
      <c r="AD26" s="14">
        <v>0</v>
      </c>
      <c r="AE26" s="14"/>
      <c r="AF26" s="14">
        <v>8.7343659909423794E-3</v>
      </c>
      <c r="AG26" s="14">
        <v>1.6285368504946E-2</v>
      </c>
      <c r="AH26" s="14">
        <v>1.3172424235787499E-2</v>
      </c>
      <c r="AI26" s="14">
        <v>3.62102996532059E-3</v>
      </c>
      <c r="AJ26" s="14"/>
      <c r="AK26" s="14">
        <v>0</v>
      </c>
      <c r="AL26" s="14">
        <v>1.6036268419199501E-2</v>
      </c>
      <c r="AM26" s="14">
        <v>2.3976616502453901E-2</v>
      </c>
      <c r="AN26" s="14">
        <v>2.1564427694365899E-2</v>
      </c>
      <c r="AO26" s="14"/>
      <c r="AP26" s="14">
        <v>2.62217030370175E-3</v>
      </c>
      <c r="AQ26" s="14">
        <v>1.46022978328702E-2</v>
      </c>
      <c r="AR26" s="14">
        <v>1.24774818136279E-2</v>
      </c>
      <c r="AS26" s="14"/>
      <c r="AT26" s="14">
        <v>1.33743632703348E-2</v>
      </c>
      <c r="AU26" s="14">
        <v>1.17382428262113E-2</v>
      </c>
      <c r="AV26" s="14"/>
      <c r="AW26" s="14">
        <v>8.2792832613783392E-3</v>
      </c>
      <c r="AX26" s="14">
        <v>3.0062270519534199E-2</v>
      </c>
      <c r="AY26" s="14"/>
      <c r="AZ26" s="14">
        <v>5.1020333450462396E-3</v>
      </c>
      <c r="BA26" s="14">
        <v>1.8061027952067599E-2</v>
      </c>
    </row>
    <row r="27" spans="2:53" x14ac:dyDescent="0.35">
      <c r="B27" s="15" t="s">
        <v>348</v>
      </c>
      <c r="C27" s="14">
        <v>9.1507646178726892E-3</v>
      </c>
      <c r="D27" s="14">
        <v>8.4798616377370403E-3</v>
      </c>
      <c r="E27" s="14">
        <v>9.8424639395442298E-3</v>
      </c>
      <c r="F27" s="14"/>
      <c r="G27" s="14">
        <v>7.8664364428788301E-3</v>
      </c>
      <c r="H27" s="14">
        <v>2.71210406790304E-2</v>
      </c>
      <c r="I27" s="14">
        <v>2.49716086372892E-3</v>
      </c>
      <c r="J27" s="14">
        <v>9.2192643275506598E-3</v>
      </c>
      <c r="K27" s="14">
        <v>0</v>
      </c>
      <c r="L27" s="14">
        <v>6.8750501231195698E-3</v>
      </c>
      <c r="M27" s="14"/>
      <c r="N27" s="14">
        <v>6.7382585280358898E-3</v>
      </c>
      <c r="O27" s="14">
        <v>7.1069294660724303E-3</v>
      </c>
      <c r="P27" s="14">
        <v>9.7128863591152293E-3</v>
      </c>
      <c r="Q27" s="14">
        <v>1.35608190660802E-2</v>
      </c>
      <c r="R27" s="14"/>
      <c r="S27" s="14">
        <v>6.9894712035109803E-3</v>
      </c>
      <c r="T27" s="14">
        <v>1.12037792616618E-2</v>
      </c>
      <c r="U27" s="14">
        <v>0</v>
      </c>
      <c r="V27" s="14">
        <v>0</v>
      </c>
      <c r="W27" s="14">
        <v>1.37886454626259E-2</v>
      </c>
      <c r="X27" s="14">
        <v>2.0195814589665899E-2</v>
      </c>
      <c r="Y27" s="14">
        <v>1.112668759054E-2</v>
      </c>
      <c r="Z27" s="14">
        <v>3.4794384448361998E-2</v>
      </c>
      <c r="AA27" s="14">
        <v>4.2920580065997803E-3</v>
      </c>
      <c r="AB27" s="14">
        <v>0</v>
      </c>
      <c r="AC27" s="14">
        <v>1.16771650005143E-2</v>
      </c>
      <c r="AD27" s="14">
        <v>2.00901777829216E-2</v>
      </c>
      <c r="AE27" s="14"/>
      <c r="AF27" s="14">
        <v>8.7094738078962695E-3</v>
      </c>
      <c r="AG27" s="14">
        <v>1.3958492733486601E-2</v>
      </c>
      <c r="AH27" s="14">
        <v>6.8631115463509999E-3</v>
      </c>
      <c r="AI27" s="14">
        <v>1.15446550780905E-2</v>
      </c>
      <c r="AJ27" s="14"/>
      <c r="AK27" s="14">
        <v>7.44010930026407E-3</v>
      </c>
      <c r="AL27" s="14">
        <v>8.0600903956318005E-3</v>
      </c>
      <c r="AM27" s="14">
        <v>1.33994039279733E-2</v>
      </c>
      <c r="AN27" s="14">
        <v>5.39305653421488E-3</v>
      </c>
      <c r="AO27" s="14"/>
      <c r="AP27" s="14">
        <v>5.4918809835056001E-3</v>
      </c>
      <c r="AQ27" s="14">
        <v>1.13554600132726E-2</v>
      </c>
      <c r="AR27" s="14">
        <v>5.6700370327090899E-3</v>
      </c>
      <c r="AS27" s="14"/>
      <c r="AT27" s="14">
        <v>9.7304157973979403E-3</v>
      </c>
      <c r="AU27" s="14">
        <v>9.0513603016553496E-3</v>
      </c>
      <c r="AV27" s="14"/>
      <c r="AW27" s="14">
        <v>7.8929844711363197E-3</v>
      </c>
      <c r="AX27" s="14">
        <v>1.5102258825474099E-2</v>
      </c>
      <c r="AY27" s="14"/>
      <c r="AZ27" s="14">
        <v>9.2353683372849802E-3</v>
      </c>
      <c r="BA27" s="14">
        <v>9.0790803963922192E-3</v>
      </c>
    </row>
    <row r="28" spans="2:53" x14ac:dyDescent="0.35">
      <c r="B28" s="15" t="s">
        <v>349</v>
      </c>
      <c r="C28" s="14">
        <v>9.1220764387323697E-3</v>
      </c>
      <c r="D28" s="14">
        <v>1.2749880430554699E-2</v>
      </c>
      <c r="E28" s="14">
        <v>5.6131014520289998E-3</v>
      </c>
      <c r="F28" s="14"/>
      <c r="G28" s="14">
        <v>2.1649461197287601E-2</v>
      </c>
      <c r="H28" s="14">
        <v>1.68725540310589E-2</v>
      </c>
      <c r="I28" s="14">
        <v>8.1640646413978207E-3</v>
      </c>
      <c r="J28" s="14">
        <v>2.8947356141285499E-3</v>
      </c>
      <c r="K28" s="14">
        <v>3.0162640369152099E-3</v>
      </c>
      <c r="L28" s="14">
        <v>4.4496948065730997E-3</v>
      </c>
      <c r="M28" s="14"/>
      <c r="N28" s="14">
        <v>6.5679058167407703E-3</v>
      </c>
      <c r="O28" s="14">
        <v>1.1435238739263E-2</v>
      </c>
      <c r="P28" s="14">
        <v>9.5984254654588094E-3</v>
      </c>
      <c r="Q28" s="14">
        <v>9.22038416695228E-3</v>
      </c>
      <c r="R28" s="14"/>
      <c r="S28" s="14">
        <v>2.0617905450534001E-2</v>
      </c>
      <c r="T28" s="14">
        <v>3.6247510333824399E-3</v>
      </c>
      <c r="U28" s="14">
        <v>0</v>
      </c>
      <c r="V28" s="14">
        <v>0</v>
      </c>
      <c r="W28" s="14">
        <v>6.3653407979027002E-3</v>
      </c>
      <c r="X28" s="14">
        <v>2.19294009860862E-2</v>
      </c>
      <c r="Y28" s="14">
        <v>1.11751762219344E-2</v>
      </c>
      <c r="Z28" s="14">
        <v>3.4577148312453801E-2</v>
      </c>
      <c r="AA28" s="14">
        <v>4.2772086372476698E-3</v>
      </c>
      <c r="AB28" s="14">
        <v>0</v>
      </c>
      <c r="AC28" s="14">
        <v>0</v>
      </c>
      <c r="AD28" s="14">
        <v>2.0140468038774E-2</v>
      </c>
      <c r="AE28" s="14"/>
      <c r="AF28" s="14">
        <v>3.9752282817104396E-3</v>
      </c>
      <c r="AG28" s="14">
        <v>1.1334954303635699E-2</v>
      </c>
      <c r="AH28" s="14">
        <v>7.2641020777666704E-3</v>
      </c>
      <c r="AI28" s="14">
        <v>1.7056069070572201E-2</v>
      </c>
      <c r="AJ28" s="14"/>
      <c r="AK28" s="14">
        <v>9.4042180775070604E-3</v>
      </c>
      <c r="AL28" s="14">
        <v>1.01170748962407E-2</v>
      </c>
      <c r="AM28" s="14">
        <v>0</v>
      </c>
      <c r="AN28" s="14">
        <v>1.1012735167450599E-2</v>
      </c>
      <c r="AO28" s="14"/>
      <c r="AP28" s="14">
        <v>5.1910213131998598E-3</v>
      </c>
      <c r="AQ28" s="14">
        <v>1.2377208467210099E-2</v>
      </c>
      <c r="AR28" s="14">
        <v>4.6746096114296202E-3</v>
      </c>
      <c r="AS28" s="14"/>
      <c r="AT28" s="14">
        <v>1.5886687632406801E-2</v>
      </c>
      <c r="AU28" s="14">
        <v>5.89851162684256E-3</v>
      </c>
      <c r="AV28" s="14"/>
      <c r="AW28" s="14">
        <v>8.9261894919088099E-3</v>
      </c>
      <c r="AX28" s="14">
        <v>1.6614971737766802E-2</v>
      </c>
      <c r="AY28" s="14"/>
      <c r="AZ28" s="14">
        <v>5.2871472406503597E-3</v>
      </c>
      <c r="BA28" s="14">
        <v>1.23713888319327E-2</v>
      </c>
    </row>
    <row r="29" spans="2:53" x14ac:dyDescent="0.35">
      <c r="B29" s="15" t="s">
        <v>350</v>
      </c>
      <c r="C29" s="14">
        <v>6.1067443982866501E-3</v>
      </c>
      <c r="D29" s="14">
        <v>9.5732697224943705E-3</v>
      </c>
      <c r="E29" s="14">
        <v>2.7434656534575598E-3</v>
      </c>
      <c r="F29" s="14"/>
      <c r="G29" s="14">
        <v>2.0706403019068498E-2</v>
      </c>
      <c r="H29" s="14">
        <v>5.3325601916400702E-3</v>
      </c>
      <c r="I29" s="14">
        <v>5.7160253157167501E-3</v>
      </c>
      <c r="J29" s="14">
        <v>2.6069742725327101E-3</v>
      </c>
      <c r="K29" s="14">
        <v>0</v>
      </c>
      <c r="L29" s="14">
        <v>4.3342689945812703E-3</v>
      </c>
      <c r="M29" s="14"/>
      <c r="N29" s="14">
        <v>6.8913179689293197E-3</v>
      </c>
      <c r="O29" s="14">
        <v>7.2162597086016999E-3</v>
      </c>
      <c r="P29" s="14">
        <v>2.2742688119660398E-3</v>
      </c>
      <c r="Q29" s="14">
        <v>7.5842207566342804E-3</v>
      </c>
      <c r="R29" s="14"/>
      <c r="S29" s="14">
        <v>1.7243195151628199E-2</v>
      </c>
      <c r="T29" s="14">
        <v>3.4697004022962701E-3</v>
      </c>
      <c r="U29" s="14">
        <v>5.7009367891520503E-3</v>
      </c>
      <c r="V29" s="14">
        <v>5.04242096052567E-3</v>
      </c>
      <c r="W29" s="14">
        <v>6.5030322424654997E-3</v>
      </c>
      <c r="X29" s="14">
        <v>0</v>
      </c>
      <c r="Y29" s="14">
        <v>1.1927208084033299E-2</v>
      </c>
      <c r="Z29" s="14">
        <v>0</v>
      </c>
      <c r="AA29" s="14">
        <v>4.3167853019104602E-3</v>
      </c>
      <c r="AB29" s="14">
        <v>0</v>
      </c>
      <c r="AC29" s="14">
        <v>8.8282427076492101E-3</v>
      </c>
      <c r="AD29" s="14">
        <v>0</v>
      </c>
      <c r="AE29" s="14"/>
      <c r="AF29" s="14">
        <v>2.9052899632871598E-3</v>
      </c>
      <c r="AG29" s="14">
        <v>8.5947860342180105E-3</v>
      </c>
      <c r="AH29" s="14">
        <v>0</v>
      </c>
      <c r="AI29" s="14">
        <v>1.35194756621159E-2</v>
      </c>
      <c r="AJ29" s="14"/>
      <c r="AK29" s="14">
        <v>7.5047458698140803E-3</v>
      </c>
      <c r="AL29" s="14">
        <v>2.8222244895350799E-3</v>
      </c>
      <c r="AM29" s="14">
        <v>3.7810124369256999E-3</v>
      </c>
      <c r="AN29" s="14">
        <v>1.0476363492550701E-2</v>
      </c>
      <c r="AO29" s="14"/>
      <c r="AP29" s="14">
        <v>5.5198602032528396E-3</v>
      </c>
      <c r="AQ29" s="14">
        <v>9.8767518211700794E-3</v>
      </c>
      <c r="AR29" s="14">
        <v>4.8220176023068802E-3</v>
      </c>
      <c r="AS29" s="14"/>
      <c r="AT29" s="14">
        <v>7.1122370498755199E-3</v>
      </c>
      <c r="AU29" s="14">
        <v>5.0039939058193301E-3</v>
      </c>
      <c r="AV29" s="14"/>
      <c r="AW29" s="14">
        <v>5.9883297041513897E-3</v>
      </c>
      <c r="AX29" s="14">
        <v>9.8326929671136796E-3</v>
      </c>
      <c r="AY29" s="14"/>
      <c r="AZ29" s="14">
        <v>2.01598537853941E-3</v>
      </c>
      <c r="BA29" s="14">
        <v>9.5728198572830499E-3</v>
      </c>
    </row>
    <row r="30" spans="2:53" x14ac:dyDescent="0.35">
      <c r="B30" s="15" t="s">
        <v>351</v>
      </c>
      <c r="C30" s="23">
        <v>9.6926003196461906E-3</v>
      </c>
      <c r="D30" s="23">
        <v>1.1123619054964E-2</v>
      </c>
      <c r="E30" s="23">
        <v>8.3325063174696495E-3</v>
      </c>
      <c r="F30" s="23"/>
      <c r="G30" s="23">
        <v>9.4381695756348694E-3</v>
      </c>
      <c r="H30" s="23">
        <v>8.8951308413112301E-3</v>
      </c>
      <c r="I30" s="23">
        <v>1.8591596085424399E-2</v>
      </c>
      <c r="J30" s="23">
        <v>1.11055689910356E-2</v>
      </c>
      <c r="K30" s="23">
        <v>3.1288293445061398E-3</v>
      </c>
      <c r="L30" s="23">
        <v>6.5605068288982701E-3</v>
      </c>
      <c r="M30" s="23"/>
      <c r="N30" s="23">
        <v>1.1881256713378099E-2</v>
      </c>
      <c r="O30" s="23">
        <v>6.9913370583765998E-3</v>
      </c>
      <c r="P30" s="23">
        <v>1.2952108337771899E-2</v>
      </c>
      <c r="Q30" s="23">
        <v>7.4452901696742003E-3</v>
      </c>
      <c r="R30" s="23"/>
      <c r="S30" s="23">
        <v>1.28569432742358E-2</v>
      </c>
      <c r="T30" s="23">
        <v>0</v>
      </c>
      <c r="U30" s="23">
        <v>5.6789987350011097E-3</v>
      </c>
      <c r="V30" s="23">
        <v>1.0079080493414799E-2</v>
      </c>
      <c r="W30" s="23">
        <v>1.2926788198595499E-2</v>
      </c>
      <c r="X30" s="23">
        <v>1.02953343340713E-2</v>
      </c>
      <c r="Y30" s="23">
        <v>1.7385989727880399E-2</v>
      </c>
      <c r="Z30" s="23">
        <v>0</v>
      </c>
      <c r="AA30" s="23">
        <v>4.4276280643960504E-3</v>
      </c>
      <c r="AB30" s="23">
        <v>2.0387926733779E-2</v>
      </c>
      <c r="AC30" s="23">
        <v>1.9537136326092101E-2</v>
      </c>
      <c r="AD30" s="23">
        <v>0</v>
      </c>
      <c r="AE30" s="23"/>
      <c r="AF30" s="23">
        <v>5.8534775080537702E-3</v>
      </c>
      <c r="AG30" s="23">
        <v>8.6065899455041207E-3</v>
      </c>
      <c r="AH30" s="23">
        <v>6.5683633119868702E-3</v>
      </c>
      <c r="AI30" s="23">
        <v>9.6148070299769406E-3</v>
      </c>
      <c r="AJ30" s="23"/>
      <c r="AK30" s="23">
        <v>7.2936575967527404E-3</v>
      </c>
      <c r="AL30" s="23">
        <v>9.6611968299205996E-3</v>
      </c>
      <c r="AM30" s="23">
        <v>4.1983656969497296E-3</v>
      </c>
      <c r="AN30" s="23">
        <v>0</v>
      </c>
      <c r="AO30" s="23"/>
      <c r="AP30" s="23">
        <v>5.3247876394477804E-3</v>
      </c>
      <c r="AQ30" s="23">
        <v>9.86982696171999E-3</v>
      </c>
      <c r="AR30" s="23">
        <v>5.1549800929341603E-3</v>
      </c>
      <c r="AS30" s="23"/>
      <c r="AT30" s="23">
        <v>4.1483997126817197E-3</v>
      </c>
      <c r="AU30" s="23">
        <v>1.2003350860632899E-2</v>
      </c>
      <c r="AV30" s="23"/>
      <c r="AW30" s="23">
        <v>6.0340616108918504E-3</v>
      </c>
      <c r="AX30" s="23">
        <v>3.1762976123040298E-2</v>
      </c>
      <c r="AY30" s="23"/>
      <c r="AZ30" s="23">
        <v>9.81388676137958E-3</v>
      </c>
      <c r="BA30" s="23">
        <v>9.5898350486605909E-3</v>
      </c>
    </row>
    <row r="31" spans="2:53" x14ac:dyDescent="0.35">
      <c r="B31" s="16"/>
    </row>
    <row r="32" spans="2:53" x14ac:dyDescent="0.35">
      <c r="B32" t="s">
        <v>76</v>
      </c>
    </row>
    <row r="33" spans="2:2" x14ac:dyDescent="0.35">
      <c r="B33" t="s">
        <v>77</v>
      </c>
    </row>
    <row r="35" spans="2:2" x14ac:dyDescent="0.35">
      <c r="B35"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G22"/>
  <sheetViews>
    <sheetView showGridLines="0" workbookViewId="0">
      <pane xSplit="2" topLeftCell="C1" activePane="topRight" state="frozen"/>
      <selection pane="topRight" activeCell="F6" sqref="F6"/>
    </sheetView>
  </sheetViews>
  <sheetFormatPr defaultColWidth="10.90625" defaultRowHeight="14.5" x14ac:dyDescent="0.35"/>
  <cols>
    <col min="2" max="2" width="25.7265625" customWidth="1"/>
    <col min="3" max="7" width="20.7265625" customWidth="1"/>
  </cols>
  <sheetData>
    <row r="2" spans="2:7" ht="40" customHeight="1" x14ac:dyDescent="0.35">
      <c r="D2" s="29" t="s">
        <v>364</v>
      </c>
      <c r="E2" s="26"/>
      <c r="F2" s="26"/>
      <c r="G2" s="26"/>
    </row>
    <row r="6" spans="2:7" ht="50" customHeight="1" x14ac:dyDescent="0.35">
      <c r="B6" s="17"/>
      <c r="C6" s="17" t="s">
        <v>353</v>
      </c>
      <c r="D6" s="17" t="s">
        <v>354</v>
      </c>
      <c r="E6" s="17" t="s">
        <v>355</v>
      </c>
      <c r="F6" s="17" t="s">
        <v>356</v>
      </c>
    </row>
    <row r="7" spans="2:7" x14ac:dyDescent="0.35">
      <c r="B7" s="15" t="s">
        <v>357</v>
      </c>
      <c r="C7" s="14">
        <v>0.196097287158783</v>
      </c>
      <c r="D7" s="14">
        <v>0.23615698392904599</v>
      </c>
      <c r="E7" s="14">
        <v>0.187867255835652</v>
      </c>
      <c r="F7" s="14">
        <v>0.14510233294570199</v>
      </c>
    </row>
    <row r="8" spans="2:7" x14ac:dyDescent="0.35">
      <c r="B8" s="15" t="s">
        <v>358</v>
      </c>
      <c r="C8" s="14">
        <v>0.42768384321890601</v>
      </c>
      <c r="D8" s="14">
        <v>0.380559493770949</v>
      </c>
      <c r="E8" s="14">
        <v>0.40365133581659901</v>
      </c>
      <c r="F8" s="14">
        <v>0.372395919774688</v>
      </c>
    </row>
    <row r="9" spans="2:7" x14ac:dyDescent="0.35">
      <c r="B9" s="15" t="s">
        <v>359</v>
      </c>
      <c r="C9" s="14">
        <v>0.23153507984931801</v>
      </c>
      <c r="D9" s="14">
        <v>0.231244431138969</v>
      </c>
      <c r="E9" s="14">
        <v>0.25391140951297098</v>
      </c>
      <c r="F9" s="14">
        <v>0.26069070130747901</v>
      </c>
    </row>
    <row r="10" spans="2:7" x14ac:dyDescent="0.35">
      <c r="B10" s="15" t="s">
        <v>360</v>
      </c>
      <c r="C10" s="14">
        <v>6.6787647717945806E-2</v>
      </c>
      <c r="D10" s="14">
        <v>7.2059337616007399E-2</v>
      </c>
      <c r="E10" s="14">
        <v>8.6226768077488095E-2</v>
      </c>
      <c r="F10" s="14">
        <v>0.11709751562477699</v>
      </c>
    </row>
    <row r="11" spans="2:7" x14ac:dyDescent="0.35">
      <c r="B11" s="15" t="s">
        <v>361</v>
      </c>
      <c r="C11" s="14">
        <v>3.5176668078447298E-2</v>
      </c>
      <c r="D11" s="14">
        <v>3.70238108272056E-2</v>
      </c>
      <c r="E11" s="14">
        <v>3.8060632610111902E-2</v>
      </c>
      <c r="F11" s="14">
        <v>6.7888737177144706E-2</v>
      </c>
    </row>
    <row r="12" spans="2:7" x14ac:dyDescent="0.35">
      <c r="B12" s="15" t="s">
        <v>109</v>
      </c>
      <c r="C12" s="14">
        <v>4.2719473976598699E-2</v>
      </c>
      <c r="D12" s="14">
        <v>4.2955942717823603E-2</v>
      </c>
      <c r="E12" s="14">
        <v>3.0282598147178302E-2</v>
      </c>
      <c r="F12" s="14">
        <v>3.6824793170210299E-2</v>
      </c>
    </row>
    <row r="13" spans="2:7" x14ac:dyDescent="0.35">
      <c r="B13" s="20" t="s">
        <v>362</v>
      </c>
      <c r="C13" s="18">
        <v>0.62378113037769001</v>
      </c>
      <c r="D13" s="18">
        <v>0.61671647769999405</v>
      </c>
      <c r="E13" s="18">
        <v>0.59151859165225096</v>
      </c>
      <c r="F13" s="18">
        <v>0.51749825272038896</v>
      </c>
    </row>
    <row r="14" spans="2:7" x14ac:dyDescent="0.35">
      <c r="B14" s="20" t="s">
        <v>363</v>
      </c>
      <c r="C14" s="18">
        <v>0.10196431579639301</v>
      </c>
      <c r="D14" s="18">
        <v>0.109083148443213</v>
      </c>
      <c r="E14" s="18">
        <v>0.1242874006876</v>
      </c>
      <c r="F14" s="18">
        <v>0.18498625280192199</v>
      </c>
    </row>
    <row r="15" spans="2:7" x14ac:dyDescent="0.35">
      <c r="B15" s="20" t="s">
        <v>74</v>
      </c>
      <c r="C15" s="19">
        <v>0.52181681458129603</v>
      </c>
      <c r="D15" s="19">
        <v>0.50763332925678095</v>
      </c>
      <c r="E15" s="19">
        <v>0.46723119096465099</v>
      </c>
      <c r="F15" s="19">
        <v>0.33251199991846803</v>
      </c>
    </row>
    <row r="16" spans="2:7" x14ac:dyDescent="0.35">
      <c r="B16" s="16"/>
      <c r="C16" s="16"/>
      <c r="D16" s="16"/>
      <c r="E16" s="16"/>
      <c r="F16" s="16"/>
    </row>
    <row r="17" spans="2:2" x14ac:dyDescent="0.35">
      <c r="B17" t="s">
        <v>76</v>
      </c>
    </row>
    <row r="18" spans="2:2" x14ac:dyDescent="0.35">
      <c r="B18" t="s">
        <v>77</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BA22"/>
  <sheetViews>
    <sheetView showGridLines="0" topLeftCell="A3" workbookViewId="0">
      <pane xSplit="2" topLeftCell="C1" activePane="topRight" state="frozen"/>
      <selection pane="topRight" activeCell="AF16" sqref="AF1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365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357</v>
      </c>
      <c r="C9" s="14">
        <v>0.14510233294570199</v>
      </c>
      <c r="D9" s="14">
        <v>0.16971320613589</v>
      </c>
      <c r="E9" s="14">
        <v>0.11965199294366299</v>
      </c>
      <c r="F9" s="14"/>
      <c r="G9" s="14">
        <v>0.17121751010740199</v>
      </c>
      <c r="H9" s="14">
        <v>0.173763539047364</v>
      </c>
      <c r="I9" s="14">
        <v>0.185774209342253</v>
      </c>
      <c r="J9" s="14">
        <v>0.136572372171888</v>
      </c>
      <c r="K9" s="14">
        <v>0.14039135474810699</v>
      </c>
      <c r="L9" s="14">
        <v>8.1452034151751299E-2</v>
      </c>
      <c r="M9" s="14"/>
      <c r="N9" s="14">
        <v>0.21285559335972401</v>
      </c>
      <c r="O9" s="14">
        <v>0.14845011135969499</v>
      </c>
      <c r="P9" s="14">
        <v>0.10732915627053501</v>
      </c>
      <c r="Q9" s="14">
        <v>0.10039326765972401</v>
      </c>
      <c r="R9" s="14"/>
      <c r="S9" s="14">
        <v>0.19472169481757801</v>
      </c>
      <c r="T9" s="14">
        <v>0.11207050064224799</v>
      </c>
      <c r="U9" s="14">
        <v>0.121310288592567</v>
      </c>
      <c r="V9" s="14">
        <v>0.16370888493089999</v>
      </c>
      <c r="W9" s="14">
        <v>0.13323995198112901</v>
      </c>
      <c r="X9" s="14">
        <v>0.18563924350352301</v>
      </c>
      <c r="Y9" s="14">
        <v>0.12262233603579301</v>
      </c>
      <c r="Z9" s="14">
        <v>0.170302226731427</v>
      </c>
      <c r="AA9" s="14">
        <v>0.115297399357166</v>
      </c>
      <c r="AB9" s="14">
        <v>0.10157863109208599</v>
      </c>
      <c r="AC9" s="14">
        <v>0.215317676289073</v>
      </c>
      <c r="AD9" s="14">
        <v>0.118547773195488</v>
      </c>
      <c r="AE9" s="14"/>
      <c r="AF9" s="14">
        <v>0.17437512789082901</v>
      </c>
      <c r="AG9" s="14">
        <v>0.152611499690467</v>
      </c>
      <c r="AH9" s="14">
        <v>0.119766678026598</v>
      </c>
      <c r="AI9" s="14">
        <v>0.121501993824358</v>
      </c>
      <c r="AJ9" s="14"/>
      <c r="AK9" s="14">
        <v>0.18359624988062101</v>
      </c>
      <c r="AL9" s="14">
        <v>0.15823242804418799</v>
      </c>
      <c r="AM9" s="14">
        <v>0.147387782290859</v>
      </c>
      <c r="AN9" s="14">
        <v>9.6766374745774195E-2</v>
      </c>
      <c r="AO9" s="14"/>
      <c r="AP9" s="14">
        <v>0.18770771207617601</v>
      </c>
      <c r="AQ9" s="14">
        <v>0.178926532238149</v>
      </c>
      <c r="AR9" s="14">
        <v>0.143950152696528</v>
      </c>
      <c r="AS9" s="14"/>
      <c r="AT9" s="14">
        <v>0.23089814844304399</v>
      </c>
      <c r="AU9" s="14">
        <v>0.102543257180245</v>
      </c>
      <c r="AV9" s="14"/>
      <c r="AW9" s="14">
        <v>0.19771614904162699</v>
      </c>
      <c r="AX9" s="14">
        <v>2.31893572585554E-2</v>
      </c>
      <c r="AY9" s="14"/>
      <c r="AZ9" s="14">
        <v>0.14164419616534299</v>
      </c>
      <c r="BA9" s="14">
        <v>0.148032391394609</v>
      </c>
    </row>
    <row r="10" spans="2:53" x14ac:dyDescent="0.35">
      <c r="B10" s="15" t="s">
        <v>358</v>
      </c>
      <c r="C10" s="14">
        <v>0.372395919774688</v>
      </c>
      <c r="D10" s="14">
        <v>0.38338926967512399</v>
      </c>
      <c r="E10" s="14">
        <v>0.36312324785040501</v>
      </c>
      <c r="F10" s="14"/>
      <c r="G10" s="14">
        <v>0.39379658493983599</v>
      </c>
      <c r="H10" s="14">
        <v>0.45051685048262302</v>
      </c>
      <c r="I10" s="14">
        <v>0.40202543377400501</v>
      </c>
      <c r="J10" s="14">
        <v>0.31966545337784003</v>
      </c>
      <c r="K10" s="14">
        <v>0.30769947472758902</v>
      </c>
      <c r="L10" s="14">
        <v>0.356928455083587</v>
      </c>
      <c r="M10" s="14"/>
      <c r="N10" s="14">
        <v>0.43493677110885898</v>
      </c>
      <c r="O10" s="14">
        <v>0.36705669127749102</v>
      </c>
      <c r="P10" s="14">
        <v>0.37668986103438601</v>
      </c>
      <c r="Q10" s="14">
        <v>0.306126518995741</v>
      </c>
      <c r="R10" s="14"/>
      <c r="S10" s="14">
        <v>0.42005551425793097</v>
      </c>
      <c r="T10" s="14">
        <v>0.43684631840965099</v>
      </c>
      <c r="U10" s="14">
        <v>0.37868470628877099</v>
      </c>
      <c r="V10" s="14">
        <v>0.35138980103128797</v>
      </c>
      <c r="W10" s="14">
        <v>0.40433575101470098</v>
      </c>
      <c r="X10" s="14">
        <v>0.37610371711250301</v>
      </c>
      <c r="Y10" s="14">
        <v>0.32161706663774797</v>
      </c>
      <c r="Z10" s="14">
        <v>0.39120441855519</v>
      </c>
      <c r="AA10" s="14">
        <v>0.32810438020112498</v>
      </c>
      <c r="AB10" s="14">
        <v>0.32176063623220502</v>
      </c>
      <c r="AC10" s="14">
        <v>0.25822902958653199</v>
      </c>
      <c r="AD10" s="14">
        <v>0.44761955508162699</v>
      </c>
      <c r="AE10" s="14"/>
      <c r="AF10" s="14">
        <v>0.38719981344300802</v>
      </c>
      <c r="AG10" s="14">
        <v>0.40204445291664997</v>
      </c>
      <c r="AH10" s="14">
        <v>0.39077057372974999</v>
      </c>
      <c r="AI10" s="14">
        <v>0.32903840683304802</v>
      </c>
      <c r="AJ10" s="14"/>
      <c r="AK10" s="14">
        <v>0.40501565901612102</v>
      </c>
      <c r="AL10" s="14">
        <v>0.39793993009512102</v>
      </c>
      <c r="AM10" s="14">
        <v>0.35651397010969799</v>
      </c>
      <c r="AN10" s="14">
        <v>0.39035553533247203</v>
      </c>
      <c r="AO10" s="14"/>
      <c r="AP10" s="14">
        <v>0.40146854298121598</v>
      </c>
      <c r="AQ10" s="14">
        <v>0.41854765949232198</v>
      </c>
      <c r="AR10" s="14">
        <v>0.37049509339938302</v>
      </c>
      <c r="AS10" s="14"/>
      <c r="AT10" s="14">
        <v>0.49538103372450498</v>
      </c>
      <c r="AU10" s="14">
        <v>0.31160690897864002</v>
      </c>
      <c r="AV10" s="14"/>
      <c r="AW10" s="14">
        <v>0.48730564900088502</v>
      </c>
      <c r="AX10" s="14">
        <v>9.7031921345392902E-2</v>
      </c>
      <c r="AY10" s="14"/>
      <c r="AZ10" s="14">
        <v>0.38408302094848701</v>
      </c>
      <c r="BA10" s="14">
        <v>0.362493509398088</v>
      </c>
    </row>
    <row r="11" spans="2:53" x14ac:dyDescent="0.35">
      <c r="B11" s="15" t="s">
        <v>359</v>
      </c>
      <c r="C11" s="14">
        <v>0.26069070130747901</v>
      </c>
      <c r="D11" s="14">
        <v>0.25369089259723798</v>
      </c>
      <c r="E11" s="14">
        <v>0.26855952585982501</v>
      </c>
      <c r="F11" s="14"/>
      <c r="G11" s="14">
        <v>0.28063661347493002</v>
      </c>
      <c r="H11" s="14">
        <v>0.20086384137813601</v>
      </c>
      <c r="I11" s="14">
        <v>0.20794733226867201</v>
      </c>
      <c r="J11" s="14">
        <v>0.28034318580221901</v>
      </c>
      <c r="K11" s="14">
        <v>0.283311177397222</v>
      </c>
      <c r="L11" s="14">
        <v>0.30787573712232302</v>
      </c>
      <c r="M11" s="14"/>
      <c r="N11" s="14">
        <v>0.19938719538112501</v>
      </c>
      <c r="O11" s="14">
        <v>0.27314422907045099</v>
      </c>
      <c r="P11" s="14">
        <v>0.30452221746679498</v>
      </c>
      <c r="Q11" s="14">
        <v>0.27469901923699203</v>
      </c>
      <c r="R11" s="14"/>
      <c r="S11" s="14">
        <v>0.23424061788766601</v>
      </c>
      <c r="T11" s="14">
        <v>0.21656318311421999</v>
      </c>
      <c r="U11" s="14">
        <v>0.25868772185269701</v>
      </c>
      <c r="V11" s="14">
        <v>0.27734571940449299</v>
      </c>
      <c r="W11" s="14">
        <v>0.22237227624719799</v>
      </c>
      <c r="X11" s="14">
        <v>0.22359616341006</v>
      </c>
      <c r="Y11" s="14">
        <v>0.32677693097467603</v>
      </c>
      <c r="Z11" s="14">
        <v>0.18782690826530299</v>
      </c>
      <c r="AA11" s="14">
        <v>0.34680258294286498</v>
      </c>
      <c r="AB11" s="14">
        <v>0.33130615319796902</v>
      </c>
      <c r="AC11" s="14">
        <v>0.20820314677580001</v>
      </c>
      <c r="AD11" s="14">
        <v>0.21193940541089901</v>
      </c>
      <c r="AE11" s="14"/>
      <c r="AF11" s="14">
        <v>0.26228847320939203</v>
      </c>
      <c r="AG11" s="14">
        <v>0.22749647494868</v>
      </c>
      <c r="AH11" s="14">
        <v>0.26218074126427499</v>
      </c>
      <c r="AI11" s="14">
        <v>0.26272729801927203</v>
      </c>
      <c r="AJ11" s="14"/>
      <c r="AK11" s="14">
        <v>0.24611356182917499</v>
      </c>
      <c r="AL11" s="14">
        <v>0.2486163082334</v>
      </c>
      <c r="AM11" s="14">
        <v>0.29018346061996098</v>
      </c>
      <c r="AN11" s="14">
        <v>0.257429886648669</v>
      </c>
      <c r="AO11" s="14"/>
      <c r="AP11" s="14">
        <v>0.23795444649806699</v>
      </c>
      <c r="AQ11" s="14">
        <v>0.223750947381197</v>
      </c>
      <c r="AR11" s="14">
        <v>0.30188591658455999</v>
      </c>
      <c r="AS11" s="14"/>
      <c r="AT11" s="14">
        <v>0.18761083009360899</v>
      </c>
      <c r="AU11" s="14">
        <v>0.29425122511048202</v>
      </c>
      <c r="AV11" s="14"/>
      <c r="AW11" s="14">
        <v>0.22570220311672301</v>
      </c>
      <c r="AX11" s="14">
        <v>0.212982212970829</v>
      </c>
      <c r="AY11" s="14"/>
      <c r="AZ11" s="14">
        <v>0.26734096174003003</v>
      </c>
      <c r="BA11" s="14">
        <v>0.25505597572967498</v>
      </c>
    </row>
    <row r="12" spans="2:53" x14ac:dyDescent="0.35">
      <c r="B12" s="15" t="s">
        <v>360</v>
      </c>
      <c r="C12" s="14">
        <v>0.11709751562477699</v>
      </c>
      <c r="D12" s="14">
        <v>0.108833077400666</v>
      </c>
      <c r="E12" s="14">
        <v>0.12563539696825901</v>
      </c>
      <c r="F12" s="14"/>
      <c r="G12" s="14">
        <v>0.113843335499522</v>
      </c>
      <c r="H12" s="14">
        <v>7.3832143663910693E-2</v>
      </c>
      <c r="I12" s="14">
        <v>9.1360467018277894E-2</v>
      </c>
      <c r="J12" s="14">
        <v>0.13589888958910901</v>
      </c>
      <c r="K12" s="14">
        <v>0.12995390480786601</v>
      </c>
      <c r="L12" s="14">
        <v>0.151502105291864</v>
      </c>
      <c r="M12" s="14"/>
      <c r="N12" s="14">
        <v>8.3437736889492506E-2</v>
      </c>
      <c r="O12" s="14">
        <v>0.107864011866175</v>
      </c>
      <c r="P12" s="14">
        <v>0.111721793770395</v>
      </c>
      <c r="Q12" s="14">
        <v>0.16829531945769599</v>
      </c>
      <c r="R12" s="14"/>
      <c r="S12" s="14">
        <v>8.7974466515981495E-2</v>
      </c>
      <c r="T12" s="14">
        <v>0.11833820761274701</v>
      </c>
      <c r="U12" s="14">
        <v>0.126350027539573</v>
      </c>
      <c r="V12" s="14">
        <v>9.6982507024539893E-2</v>
      </c>
      <c r="W12" s="14">
        <v>0.120042977429203</v>
      </c>
      <c r="X12" s="14">
        <v>0.13712808405104299</v>
      </c>
      <c r="Y12" s="14">
        <v>0.12065134923661699</v>
      </c>
      <c r="Z12" s="14">
        <v>0.14842448424681801</v>
      </c>
      <c r="AA12" s="14">
        <v>0.107832038478367</v>
      </c>
      <c r="AB12" s="14">
        <v>0.15356817801061501</v>
      </c>
      <c r="AC12" s="14">
        <v>0.158279910885255</v>
      </c>
      <c r="AD12" s="14">
        <v>2.0525747482012999E-2</v>
      </c>
      <c r="AE12" s="14"/>
      <c r="AF12" s="14">
        <v>9.4645700415017797E-2</v>
      </c>
      <c r="AG12" s="14">
        <v>0.11724675239818499</v>
      </c>
      <c r="AH12" s="14">
        <v>0.14404513414481901</v>
      </c>
      <c r="AI12" s="14">
        <v>0.13911580944892099</v>
      </c>
      <c r="AJ12" s="14"/>
      <c r="AK12" s="14">
        <v>8.9512749633384694E-2</v>
      </c>
      <c r="AL12" s="14">
        <v>0.109991976146909</v>
      </c>
      <c r="AM12" s="14">
        <v>0.11655530222597001</v>
      </c>
      <c r="AN12" s="14">
        <v>0.124063869507932</v>
      </c>
      <c r="AO12" s="14"/>
      <c r="AP12" s="14">
        <v>8.985296758229E-2</v>
      </c>
      <c r="AQ12" s="14">
        <v>9.5865580224712907E-2</v>
      </c>
      <c r="AR12" s="14">
        <v>0.10997758317079299</v>
      </c>
      <c r="AS12" s="14"/>
      <c r="AT12" s="14">
        <v>4.4845076543715501E-2</v>
      </c>
      <c r="AU12" s="14">
        <v>0.15399983487771399</v>
      </c>
      <c r="AV12" s="14"/>
      <c r="AW12" s="14">
        <v>5.1516459625054002E-2</v>
      </c>
      <c r="AX12" s="14">
        <v>0.32686421606240101</v>
      </c>
      <c r="AY12" s="14"/>
      <c r="AZ12" s="14">
        <v>0.106141585425959</v>
      </c>
      <c r="BA12" s="14">
        <v>0.126380409241655</v>
      </c>
    </row>
    <row r="13" spans="2:53" x14ac:dyDescent="0.35">
      <c r="B13" s="15" t="s">
        <v>361</v>
      </c>
      <c r="C13" s="14">
        <v>6.7888737177144706E-2</v>
      </c>
      <c r="D13" s="14">
        <v>5.7003883205336503E-2</v>
      </c>
      <c r="E13" s="14">
        <v>7.68204642331239E-2</v>
      </c>
      <c r="F13" s="14"/>
      <c r="G13" s="14">
        <v>2.1721714404190899E-2</v>
      </c>
      <c r="H13" s="14">
        <v>6.6442634526608896E-2</v>
      </c>
      <c r="I13" s="14">
        <v>6.9449632069169001E-2</v>
      </c>
      <c r="J13" s="14">
        <v>8.3702182222753593E-2</v>
      </c>
      <c r="K13" s="14">
        <v>9.8868640591399298E-2</v>
      </c>
      <c r="L13" s="14">
        <v>6.4670668933742806E-2</v>
      </c>
      <c r="M13" s="14"/>
      <c r="N13" s="14">
        <v>3.2699708836217201E-2</v>
      </c>
      <c r="O13" s="14">
        <v>7.1428401279663795E-2</v>
      </c>
      <c r="P13" s="14">
        <v>7.0692654309055206E-2</v>
      </c>
      <c r="Q13" s="14">
        <v>0.10102948604031101</v>
      </c>
      <c r="R13" s="14"/>
      <c r="S13" s="14">
        <v>4.2838488085995503E-2</v>
      </c>
      <c r="T13" s="14">
        <v>7.3036330606054398E-2</v>
      </c>
      <c r="U13" s="14">
        <v>6.4214997201826801E-2</v>
      </c>
      <c r="V13" s="14">
        <v>7.9943443780005299E-2</v>
      </c>
      <c r="W13" s="14">
        <v>7.8870061697001295E-2</v>
      </c>
      <c r="X13" s="14">
        <v>5.12722918194548E-2</v>
      </c>
      <c r="Y13" s="14">
        <v>8.6017079577507399E-2</v>
      </c>
      <c r="Z13" s="14">
        <v>7.9465578169745907E-2</v>
      </c>
      <c r="AA13" s="14">
        <v>6.1624817336517403E-2</v>
      </c>
      <c r="AB13" s="14">
        <v>4.1919129666634497E-2</v>
      </c>
      <c r="AC13" s="14">
        <v>0.113174290418315</v>
      </c>
      <c r="AD13" s="14">
        <v>0.12214284316110199</v>
      </c>
      <c r="AE13" s="14"/>
      <c r="AF13" s="14">
        <v>4.5124598865151203E-2</v>
      </c>
      <c r="AG13" s="14">
        <v>7.7495156521869293E-2</v>
      </c>
      <c r="AH13" s="14">
        <v>6.1942046487805297E-2</v>
      </c>
      <c r="AI13" s="14">
        <v>8.7617297548508999E-2</v>
      </c>
      <c r="AJ13" s="14"/>
      <c r="AK13" s="14">
        <v>4.3020693784910698E-2</v>
      </c>
      <c r="AL13" s="14">
        <v>6.0456880361389097E-2</v>
      </c>
      <c r="AM13" s="14">
        <v>7.38969840886705E-2</v>
      </c>
      <c r="AN13" s="14">
        <v>8.2243712658883597E-2</v>
      </c>
      <c r="AO13" s="14"/>
      <c r="AP13" s="14">
        <v>5.0087383605694397E-2</v>
      </c>
      <c r="AQ13" s="14">
        <v>5.79446601537471E-2</v>
      </c>
      <c r="AR13" s="14">
        <v>5.7803360662330397E-2</v>
      </c>
      <c r="AS13" s="14"/>
      <c r="AT13" s="14">
        <v>2.13289198340821E-2</v>
      </c>
      <c r="AU13" s="14">
        <v>9.2142909855598698E-2</v>
      </c>
      <c r="AV13" s="14"/>
      <c r="AW13" s="14">
        <v>1.83102034802811E-2</v>
      </c>
      <c r="AX13" s="14">
        <v>0.31189351068615401</v>
      </c>
      <c r="AY13" s="14"/>
      <c r="AZ13" s="14">
        <v>6.5422155286445294E-2</v>
      </c>
      <c r="BA13" s="14">
        <v>6.99786571449766E-2</v>
      </c>
    </row>
    <row r="14" spans="2:53" x14ac:dyDescent="0.35">
      <c r="B14" s="15" t="s">
        <v>109</v>
      </c>
      <c r="C14" s="14">
        <v>3.6824793170210299E-2</v>
      </c>
      <c r="D14" s="14">
        <v>2.7369670985745598E-2</v>
      </c>
      <c r="E14" s="14">
        <v>4.6209372144724502E-2</v>
      </c>
      <c r="F14" s="14"/>
      <c r="G14" s="14">
        <v>1.8784241574118898E-2</v>
      </c>
      <c r="H14" s="14">
        <v>3.4580990901357099E-2</v>
      </c>
      <c r="I14" s="14">
        <v>4.3442925527623501E-2</v>
      </c>
      <c r="J14" s="14">
        <v>4.38179168361899E-2</v>
      </c>
      <c r="K14" s="14">
        <v>3.9775447727816299E-2</v>
      </c>
      <c r="L14" s="14">
        <v>3.7570999416732101E-2</v>
      </c>
      <c r="M14" s="14"/>
      <c r="N14" s="14">
        <v>3.6682994424582498E-2</v>
      </c>
      <c r="O14" s="14">
        <v>3.2056555146524099E-2</v>
      </c>
      <c r="P14" s="14">
        <v>2.90443171488339E-2</v>
      </c>
      <c r="Q14" s="14">
        <v>4.9456388609535697E-2</v>
      </c>
      <c r="R14" s="14"/>
      <c r="S14" s="14">
        <v>2.0169218434847199E-2</v>
      </c>
      <c r="T14" s="14">
        <v>4.3145459615079998E-2</v>
      </c>
      <c r="U14" s="14">
        <v>5.0752258524565101E-2</v>
      </c>
      <c r="V14" s="14">
        <v>3.0629643828773801E-2</v>
      </c>
      <c r="W14" s="14">
        <v>4.1138981630766701E-2</v>
      </c>
      <c r="X14" s="14">
        <v>2.6260500103415799E-2</v>
      </c>
      <c r="Y14" s="14">
        <v>2.2315237537658201E-2</v>
      </c>
      <c r="Z14" s="14">
        <v>2.27763840315163E-2</v>
      </c>
      <c r="AA14" s="14">
        <v>4.03387816839599E-2</v>
      </c>
      <c r="AB14" s="14">
        <v>4.9867271800490498E-2</v>
      </c>
      <c r="AC14" s="14">
        <v>4.6795946045024503E-2</v>
      </c>
      <c r="AD14" s="14">
        <v>7.9224675668870703E-2</v>
      </c>
      <c r="AE14" s="14"/>
      <c r="AF14" s="14">
        <v>3.6366286176602203E-2</v>
      </c>
      <c r="AG14" s="14">
        <v>2.3105663524149399E-2</v>
      </c>
      <c r="AH14" s="14">
        <v>2.1294826346752099E-2</v>
      </c>
      <c r="AI14" s="14">
        <v>5.99991943258927E-2</v>
      </c>
      <c r="AJ14" s="14"/>
      <c r="AK14" s="14">
        <v>3.2741085855788103E-2</v>
      </c>
      <c r="AL14" s="14">
        <v>2.4762477118993102E-2</v>
      </c>
      <c r="AM14" s="14">
        <v>1.5462500664841399E-2</v>
      </c>
      <c r="AN14" s="14">
        <v>4.9140621106269197E-2</v>
      </c>
      <c r="AO14" s="14"/>
      <c r="AP14" s="14">
        <v>3.2928947256555999E-2</v>
      </c>
      <c r="AQ14" s="14">
        <v>2.4964620509872502E-2</v>
      </c>
      <c r="AR14" s="14">
        <v>1.5887893486405898E-2</v>
      </c>
      <c r="AS14" s="14"/>
      <c r="AT14" s="14">
        <v>1.9935991361044798E-2</v>
      </c>
      <c r="AU14" s="14">
        <v>4.5455863997320801E-2</v>
      </c>
      <c r="AV14" s="14"/>
      <c r="AW14" s="14">
        <v>1.9449335735430701E-2</v>
      </c>
      <c r="AX14" s="14">
        <v>2.8038781676668501E-2</v>
      </c>
      <c r="AY14" s="14"/>
      <c r="AZ14" s="14">
        <v>3.53680804337351E-2</v>
      </c>
      <c r="BA14" s="14">
        <v>3.8059057090996398E-2</v>
      </c>
    </row>
    <row r="15" spans="2:53" x14ac:dyDescent="0.35">
      <c r="B15" s="15" t="s">
        <v>362</v>
      </c>
      <c r="C15" s="18">
        <v>0.51749825272038896</v>
      </c>
      <c r="D15" s="18">
        <v>0.55310247581101402</v>
      </c>
      <c r="E15" s="18">
        <v>0.48277524079406797</v>
      </c>
      <c r="F15" s="18"/>
      <c r="G15" s="18">
        <v>0.56501409504723799</v>
      </c>
      <c r="H15" s="18">
        <v>0.62428038952998699</v>
      </c>
      <c r="I15" s="18">
        <v>0.58779964311625799</v>
      </c>
      <c r="J15" s="18">
        <v>0.45623782554972803</v>
      </c>
      <c r="K15" s="18">
        <v>0.44809082947569601</v>
      </c>
      <c r="L15" s="18">
        <v>0.43838048923533901</v>
      </c>
      <c r="M15" s="18"/>
      <c r="N15" s="18">
        <v>0.64779236446858302</v>
      </c>
      <c r="O15" s="18">
        <v>0.51550680263718596</v>
      </c>
      <c r="P15" s="18">
        <v>0.48401901730492097</v>
      </c>
      <c r="Q15" s="18">
        <v>0.40651978665546501</v>
      </c>
      <c r="R15" s="18"/>
      <c r="S15" s="18">
        <v>0.61477720907550903</v>
      </c>
      <c r="T15" s="18">
        <v>0.54891681905189904</v>
      </c>
      <c r="U15" s="18">
        <v>0.49999499488133797</v>
      </c>
      <c r="V15" s="18">
        <v>0.515098685962188</v>
      </c>
      <c r="W15" s="18">
        <v>0.53757570299583002</v>
      </c>
      <c r="X15" s="18">
        <v>0.56174296061602602</v>
      </c>
      <c r="Y15" s="18">
        <v>0.44423940267354101</v>
      </c>
      <c r="Z15" s="18">
        <v>0.56150664528661598</v>
      </c>
      <c r="AA15" s="18">
        <v>0.44340177955829102</v>
      </c>
      <c r="AB15" s="18">
        <v>0.423339267324291</v>
      </c>
      <c r="AC15" s="18">
        <v>0.47354670587560499</v>
      </c>
      <c r="AD15" s="18">
        <v>0.56616732827711502</v>
      </c>
      <c r="AE15" s="18"/>
      <c r="AF15" s="18">
        <v>0.56157494133383701</v>
      </c>
      <c r="AG15" s="18">
        <v>0.55465595260711698</v>
      </c>
      <c r="AH15" s="18">
        <v>0.51053725175634901</v>
      </c>
      <c r="AI15" s="18">
        <v>0.45054040065740603</v>
      </c>
      <c r="AJ15" s="18"/>
      <c r="AK15" s="18">
        <v>0.58861190889674198</v>
      </c>
      <c r="AL15" s="18">
        <v>0.55617235813930899</v>
      </c>
      <c r="AM15" s="18">
        <v>0.50390175240055701</v>
      </c>
      <c r="AN15" s="18">
        <v>0.48712191007824601</v>
      </c>
      <c r="AO15" s="18"/>
      <c r="AP15" s="18">
        <v>0.58917625505739202</v>
      </c>
      <c r="AQ15" s="18">
        <v>0.597474191730471</v>
      </c>
      <c r="AR15" s="18">
        <v>0.51444524609591002</v>
      </c>
      <c r="AS15" s="18"/>
      <c r="AT15" s="18">
        <v>0.72627918216754805</v>
      </c>
      <c r="AU15" s="18">
        <v>0.414150166158885</v>
      </c>
      <c r="AV15" s="18"/>
      <c r="AW15" s="18">
        <v>0.68502179804251095</v>
      </c>
      <c r="AX15" s="18">
        <v>0.120221278603948</v>
      </c>
      <c r="AY15" s="18"/>
      <c r="AZ15" s="18">
        <v>0.52572721711382997</v>
      </c>
      <c r="BA15" s="18">
        <v>0.510525900792697</v>
      </c>
    </row>
    <row r="16" spans="2:53" x14ac:dyDescent="0.35">
      <c r="B16" s="15" t="s">
        <v>363</v>
      </c>
      <c r="C16" s="18">
        <v>0.18498625280192199</v>
      </c>
      <c r="D16" s="18">
        <v>0.165836960606002</v>
      </c>
      <c r="E16" s="18">
        <v>0.20245586120138301</v>
      </c>
      <c r="F16" s="18"/>
      <c r="G16" s="18">
        <v>0.13556504990371299</v>
      </c>
      <c r="H16" s="18">
        <v>0.14027477819052001</v>
      </c>
      <c r="I16" s="18">
        <v>0.16081009908744701</v>
      </c>
      <c r="J16" s="18">
        <v>0.219601071811863</v>
      </c>
      <c r="K16" s="18">
        <v>0.228822545399266</v>
      </c>
      <c r="L16" s="18">
        <v>0.21617277422560699</v>
      </c>
      <c r="M16" s="18"/>
      <c r="N16" s="18">
        <v>0.11613744572571</v>
      </c>
      <c r="O16" s="18">
        <v>0.17929241314583899</v>
      </c>
      <c r="P16" s="18">
        <v>0.18241444807945001</v>
      </c>
      <c r="Q16" s="18">
        <v>0.26932480549800702</v>
      </c>
      <c r="R16" s="18"/>
      <c r="S16" s="18">
        <v>0.13081295460197701</v>
      </c>
      <c r="T16" s="18">
        <v>0.19137453821880199</v>
      </c>
      <c r="U16" s="18">
        <v>0.1905650247414</v>
      </c>
      <c r="V16" s="18">
        <v>0.17692595080454501</v>
      </c>
      <c r="W16" s="18">
        <v>0.19891303912620401</v>
      </c>
      <c r="X16" s="18">
        <v>0.18840037587049799</v>
      </c>
      <c r="Y16" s="18">
        <v>0.20666842881412401</v>
      </c>
      <c r="Z16" s="18">
        <v>0.22789006241656401</v>
      </c>
      <c r="AA16" s="18">
        <v>0.16945685581488401</v>
      </c>
      <c r="AB16" s="18">
        <v>0.19548730767724901</v>
      </c>
      <c r="AC16" s="18">
        <v>0.27145420130357001</v>
      </c>
      <c r="AD16" s="18">
        <v>0.14266859064311499</v>
      </c>
      <c r="AE16" s="18"/>
      <c r="AF16" s="18">
        <v>0.13977029928016901</v>
      </c>
      <c r="AG16" s="18">
        <v>0.194741908920054</v>
      </c>
      <c r="AH16" s="18">
        <v>0.205987180632624</v>
      </c>
      <c r="AI16" s="18">
        <v>0.22673310699742999</v>
      </c>
      <c r="AJ16" s="18"/>
      <c r="AK16" s="18">
        <v>0.13253344341829501</v>
      </c>
      <c r="AL16" s="18">
        <v>0.170448856508298</v>
      </c>
      <c r="AM16" s="18">
        <v>0.19045228631464101</v>
      </c>
      <c r="AN16" s="18">
        <v>0.20630758216681599</v>
      </c>
      <c r="AO16" s="18"/>
      <c r="AP16" s="18">
        <v>0.13994035118798401</v>
      </c>
      <c r="AQ16" s="18">
        <v>0.15381024037846</v>
      </c>
      <c r="AR16" s="18">
        <v>0.167780943833124</v>
      </c>
      <c r="AS16" s="18"/>
      <c r="AT16" s="18">
        <v>6.61739963777975E-2</v>
      </c>
      <c r="AU16" s="18">
        <v>0.24614274473331199</v>
      </c>
      <c r="AV16" s="18"/>
      <c r="AW16" s="18">
        <v>6.9826663105335099E-2</v>
      </c>
      <c r="AX16" s="18">
        <v>0.63875772674855502</v>
      </c>
      <c r="AY16" s="18"/>
      <c r="AZ16" s="18">
        <v>0.17156374071240499</v>
      </c>
      <c r="BA16" s="18">
        <v>0.196359066386632</v>
      </c>
    </row>
    <row r="17" spans="2:53" x14ac:dyDescent="0.35">
      <c r="B17" s="15" t="s">
        <v>74</v>
      </c>
      <c r="C17" s="19">
        <v>0.33251199991846803</v>
      </c>
      <c r="D17" s="19">
        <v>0.38726551520501201</v>
      </c>
      <c r="E17" s="19">
        <v>0.28031937959268499</v>
      </c>
      <c r="F17" s="19"/>
      <c r="G17" s="19">
        <v>0.429449045143525</v>
      </c>
      <c r="H17" s="19">
        <v>0.48400561133946801</v>
      </c>
      <c r="I17" s="19">
        <v>0.42698954402881101</v>
      </c>
      <c r="J17" s="19">
        <v>0.236636753737866</v>
      </c>
      <c r="K17" s="19">
        <v>0.21926828407643101</v>
      </c>
      <c r="L17" s="19">
        <v>0.22220771500973199</v>
      </c>
      <c r="M17" s="19"/>
      <c r="N17" s="19">
        <v>0.53165491874287296</v>
      </c>
      <c r="O17" s="19">
        <v>0.33621438949134702</v>
      </c>
      <c r="P17" s="19">
        <v>0.30160456922547102</v>
      </c>
      <c r="Q17" s="19">
        <v>0.13719498115745801</v>
      </c>
      <c r="R17" s="19"/>
      <c r="S17" s="19">
        <v>0.48396425447353297</v>
      </c>
      <c r="T17" s="19">
        <v>0.35754228083309703</v>
      </c>
      <c r="U17" s="19">
        <v>0.309429970139938</v>
      </c>
      <c r="V17" s="19">
        <v>0.33817273515764301</v>
      </c>
      <c r="W17" s="19">
        <v>0.33866266386962601</v>
      </c>
      <c r="X17" s="19">
        <v>0.37334258474552801</v>
      </c>
      <c r="Y17" s="19">
        <v>0.237570973859417</v>
      </c>
      <c r="Z17" s="19">
        <v>0.33361658287005203</v>
      </c>
      <c r="AA17" s="19">
        <v>0.27394492374340701</v>
      </c>
      <c r="AB17" s="19">
        <v>0.227851959647042</v>
      </c>
      <c r="AC17" s="19">
        <v>0.20209250457203601</v>
      </c>
      <c r="AD17" s="19">
        <v>0.42349873763399998</v>
      </c>
      <c r="AE17" s="19"/>
      <c r="AF17" s="19">
        <v>0.42180464205366802</v>
      </c>
      <c r="AG17" s="19">
        <v>0.35991404368706298</v>
      </c>
      <c r="AH17" s="19">
        <v>0.30455007112372401</v>
      </c>
      <c r="AI17" s="19">
        <v>0.22380729365997601</v>
      </c>
      <c r="AJ17" s="19"/>
      <c r="AK17" s="19">
        <v>0.45607846547844599</v>
      </c>
      <c r="AL17" s="19">
        <v>0.38572350163101099</v>
      </c>
      <c r="AM17" s="19">
        <v>0.31344946608591701</v>
      </c>
      <c r="AN17" s="19">
        <v>0.28081432791143102</v>
      </c>
      <c r="AO17" s="19"/>
      <c r="AP17" s="19">
        <v>0.44923590386940798</v>
      </c>
      <c r="AQ17" s="19">
        <v>0.44366395135200998</v>
      </c>
      <c r="AR17" s="19">
        <v>0.34666430226278699</v>
      </c>
      <c r="AS17" s="19"/>
      <c r="AT17" s="19">
        <v>0.66010518578975097</v>
      </c>
      <c r="AU17" s="19">
        <v>0.16800742142557301</v>
      </c>
      <c r="AV17" s="19"/>
      <c r="AW17" s="19">
        <v>0.61519513493717604</v>
      </c>
      <c r="AX17" s="19">
        <v>-0.51853644814460598</v>
      </c>
      <c r="AY17" s="19"/>
      <c r="AZ17" s="19">
        <v>0.35416347640142598</v>
      </c>
      <c r="BA17" s="19">
        <v>0.31416683440606502</v>
      </c>
    </row>
    <row r="18" spans="2:53" x14ac:dyDescent="0.35">
      <c r="B18" s="16"/>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A22"/>
  <sheetViews>
    <sheetView showGridLines="0" topLeftCell="A4" workbookViewId="0">
      <pane xSplit="2" topLeftCell="C1" activePane="topRight" state="frozen"/>
      <selection pane="topRight" activeCell="AF8" sqref="A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83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66</v>
      </c>
      <c r="C9" s="14">
        <v>0.15586481614710099</v>
      </c>
      <c r="D9" s="14">
        <v>0.19179890572268801</v>
      </c>
      <c r="E9" s="14">
        <v>0.121366285453961</v>
      </c>
      <c r="F9" s="14"/>
      <c r="G9" s="14">
        <v>6.50817631144536E-2</v>
      </c>
      <c r="H9" s="14">
        <v>7.3330388156133394E-2</v>
      </c>
      <c r="I9" s="14">
        <v>0.10155716176722</v>
      </c>
      <c r="J9" s="14">
        <v>0.10913289780612299</v>
      </c>
      <c r="K9" s="14">
        <v>0.244508024810518</v>
      </c>
      <c r="L9" s="14">
        <v>0.30572300774801098</v>
      </c>
      <c r="M9" s="14"/>
      <c r="N9" s="14">
        <v>0.23808228227671299</v>
      </c>
      <c r="O9" s="14">
        <v>0.159071357924641</v>
      </c>
      <c r="P9" s="14">
        <v>0.113626982967101</v>
      </c>
      <c r="Q9" s="14">
        <v>9.9775271273917401E-2</v>
      </c>
      <c r="R9" s="14"/>
      <c r="S9" s="14">
        <v>0.14925812365719501</v>
      </c>
      <c r="T9" s="14">
        <v>0.159405340120883</v>
      </c>
      <c r="U9" s="14">
        <v>0.162757238063336</v>
      </c>
      <c r="V9" s="14">
        <v>0.16637967030109399</v>
      </c>
      <c r="W9" s="14">
        <v>0.13613359498130001</v>
      </c>
      <c r="X9" s="14">
        <v>0.14787834271033401</v>
      </c>
      <c r="Y9" s="14">
        <v>0.15351655195206801</v>
      </c>
      <c r="Z9" s="14">
        <v>0.135984275699776</v>
      </c>
      <c r="AA9" s="14">
        <v>0.17267699809859199</v>
      </c>
      <c r="AB9" s="14">
        <v>0.187079536451454</v>
      </c>
      <c r="AC9" s="14">
        <v>9.9931353134295395E-2</v>
      </c>
      <c r="AD9" s="14">
        <v>0.16259846895858801</v>
      </c>
      <c r="AE9" s="14"/>
      <c r="AF9" s="14">
        <v>0.21135021541770499</v>
      </c>
      <c r="AG9" s="14">
        <v>0.116006511600707</v>
      </c>
      <c r="AH9" s="14">
        <v>0.234209276724124</v>
      </c>
      <c r="AI9" s="14">
        <v>0.12441958676440899</v>
      </c>
      <c r="AJ9" s="14"/>
      <c r="AK9" s="14">
        <v>0.22257697403284901</v>
      </c>
      <c r="AL9" s="14">
        <v>0.13427238943853401</v>
      </c>
      <c r="AM9" s="14">
        <v>0.15043233200550801</v>
      </c>
      <c r="AN9" s="14">
        <v>0.217501192043491</v>
      </c>
      <c r="AO9" s="14"/>
      <c r="AP9" s="14">
        <v>0.21960940986972199</v>
      </c>
      <c r="AQ9" s="14">
        <v>0.128444132490944</v>
      </c>
      <c r="AR9" s="14">
        <v>0.15360615827111801</v>
      </c>
      <c r="AS9" s="14"/>
      <c r="AT9" s="14">
        <v>0.21116492995681799</v>
      </c>
      <c r="AU9" s="14">
        <v>0.12971996127640101</v>
      </c>
      <c r="AV9" s="14"/>
      <c r="AW9" s="14">
        <v>0.173974354706596</v>
      </c>
      <c r="AX9" s="14">
        <v>0.12692518251877799</v>
      </c>
      <c r="AY9" s="14"/>
      <c r="AZ9" s="14">
        <v>0.16801154627898299</v>
      </c>
      <c r="BA9" s="14">
        <v>0.145572964924886</v>
      </c>
    </row>
    <row r="10" spans="2:53" x14ac:dyDescent="0.35">
      <c r="B10" s="15" t="s">
        <v>67</v>
      </c>
      <c r="C10" s="14">
        <v>0.14207390701382699</v>
      </c>
      <c r="D10" s="14">
        <v>0.15800204912810101</v>
      </c>
      <c r="E10" s="14">
        <v>0.127070131529988</v>
      </c>
      <c r="F10" s="14"/>
      <c r="G10" s="14">
        <v>5.5151624556709501E-2</v>
      </c>
      <c r="H10" s="14">
        <v>0.115630305887162</v>
      </c>
      <c r="I10" s="14">
        <v>0.13167646754415899</v>
      </c>
      <c r="J10" s="14">
        <v>0.102267479157486</v>
      </c>
      <c r="K10" s="14">
        <v>0.18288163507184901</v>
      </c>
      <c r="L10" s="14">
        <v>0.23458933361182099</v>
      </c>
      <c r="M10" s="14"/>
      <c r="N10" s="14">
        <v>0.168048284095794</v>
      </c>
      <c r="O10" s="14">
        <v>0.160359586569468</v>
      </c>
      <c r="P10" s="14">
        <v>0.143473186460983</v>
      </c>
      <c r="Q10" s="14">
        <v>9.6241917326913298E-2</v>
      </c>
      <c r="R10" s="14"/>
      <c r="S10" s="14">
        <v>0.14147886004069199</v>
      </c>
      <c r="T10" s="14">
        <v>0.14464992614996799</v>
      </c>
      <c r="U10" s="14">
        <v>0.16925533157397599</v>
      </c>
      <c r="V10" s="14">
        <v>0.156870836812317</v>
      </c>
      <c r="W10" s="14">
        <v>0.12762072364190299</v>
      </c>
      <c r="X10" s="14">
        <v>0.134183628669167</v>
      </c>
      <c r="Y10" s="14">
        <v>0.13471210089107799</v>
      </c>
      <c r="Z10" s="14">
        <v>0.13092498438504699</v>
      </c>
      <c r="AA10" s="14">
        <v>0.130088852585269</v>
      </c>
      <c r="AB10" s="14">
        <v>0.166320275731451</v>
      </c>
      <c r="AC10" s="14">
        <v>0.14198881022125301</v>
      </c>
      <c r="AD10" s="14">
        <v>7.95825035133889E-2</v>
      </c>
      <c r="AE10" s="14"/>
      <c r="AF10" s="14">
        <v>0.20532367831120599</v>
      </c>
      <c r="AG10" s="14">
        <v>0.147829042121988</v>
      </c>
      <c r="AH10" s="14">
        <v>0.136797554480724</v>
      </c>
      <c r="AI10" s="14">
        <v>7.2083523623186596E-2</v>
      </c>
      <c r="AJ10" s="14"/>
      <c r="AK10" s="14">
        <v>0.21414151247365601</v>
      </c>
      <c r="AL10" s="14">
        <v>0.14228053131073701</v>
      </c>
      <c r="AM10" s="14">
        <v>0.15887334399384001</v>
      </c>
      <c r="AN10" s="14">
        <v>0.139695009353515</v>
      </c>
      <c r="AO10" s="14"/>
      <c r="AP10" s="14">
        <v>0.191189590379854</v>
      </c>
      <c r="AQ10" s="14">
        <v>0.16182681789825301</v>
      </c>
      <c r="AR10" s="14">
        <v>0.152837307157353</v>
      </c>
      <c r="AS10" s="14"/>
      <c r="AT10" s="14">
        <v>0.193506616419127</v>
      </c>
      <c r="AU10" s="14">
        <v>0.116769638059051</v>
      </c>
      <c r="AV10" s="14"/>
      <c r="AW10" s="14">
        <v>0.15001765647916901</v>
      </c>
      <c r="AX10" s="14">
        <v>0.117962083189317</v>
      </c>
      <c r="AY10" s="14"/>
      <c r="AZ10" s="14">
        <v>0.141331510805184</v>
      </c>
      <c r="BA10" s="14">
        <v>0.14270293484636701</v>
      </c>
    </row>
    <row r="11" spans="2:53" x14ac:dyDescent="0.35">
      <c r="B11" s="15" t="s">
        <v>68</v>
      </c>
      <c r="C11" s="14">
        <v>0.12852919186327899</v>
      </c>
      <c r="D11" s="14">
        <v>0.139953426481676</v>
      </c>
      <c r="E11" s="14">
        <v>0.116896928734692</v>
      </c>
      <c r="F11" s="14"/>
      <c r="G11" s="14">
        <v>0.114474266752167</v>
      </c>
      <c r="H11" s="14">
        <v>0.123909892205589</v>
      </c>
      <c r="I11" s="14">
        <v>7.92901809633062E-2</v>
      </c>
      <c r="J11" s="14">
        <v>0.13882341729890199</v>
      </c>
      <c r="K11" s="14">
        <v>0.12907611744112801</v>
      </c>
      <c r="L11" s="14">
        <v>0.172907219642364</v>
      </c>
      <c r="M11" s="14"/>
      <c r="N11" s="14">
        <v>0.16697959697595799</v>
      </c>
      <c r="O11" s="14">
        <v>0.118354995680221</v>
      </c>
      <c r="P11" s="14">
        <v>0.14056060473863299</v>
      </c>
      <c r="Q11" s="14">
        <v>8.3857614061328994E-2</v>
      </c>
      <c r="R11" s="14"/>
      <c r="S11" s="14">
        <v>0.13197929322441501</v>
      </c>
      <c r="T11" s="14">
        <v>0.14485509655677101</v>
      </c>
      <c r="U11" s="14">
        <v>0.135544434870118</v>
      </c>
      <c r="V11" s="14">
        <v>8.9428604957784097E-2</v>
      </c>
      <c r="W11" s="14">
        <v>0.14856437897970101</v>
      </c>
      <c r="X11" s="14">
        <v>0.145251422026204</v>
      </c>
      <c r="Y11" s="14">
        <v>0.12743076044978999</v>
      </c>
      <c r="Z11" s="14">
        <v>0.115319683637818</v>
      </c>
      <c r="AA11" s="14">
        <v>0.16136017747442699</v>
      </c>
      <c r="AB11" s="14">
        <v>0.10956307293404099</v>
      </c>
      <c r="AC11" s="14">
        <v>9.3310119706224895E-2</v>
      </c>
      <c r="AD11" s="14">
        <v>5.9069263195228802E-2</v>
      </c>
      <c r="AE11" s="14"/>
      <c r="AF11" s="14">
        <v>0.16191954458256</v>
      </c>
      <c r="AG11" s="14">
        <v>0.11166229604490099</v>
      </c>
      <c r="AH11" s="14">
        <v>0.18667002730717</v>
      </c>
      <c r="AI11" s="14">
        <v>0.100351968567633</v>
      </c>
      <c r="AJ11" s="14"/>
      <c r="AK11" s="14">
        <v>0.18016539315168301</v>
      </c>
      <c r="AL11" s="14">
        <v>0.13083610755255501</v>
      </c>
      <c r="AM11" s="14">
        <v>0.122828722083374</v>
      </c>
      <c r="AN11" s="14">
        <v>0.155682320511806</v>
      </c>
      <c r="AO11" s="14"/>
      <c r="AP11" s="14">
        <v>0.156620202474445</v>
      </c>
      <c r="AQ11" s="14">
        <v>0.141315162298843</v>
      </c>
      <c r="AR11" s="14">
        <v>0.13085231836489999</v>
      </c>
      <c r="AS11" s="14"/>
      <c r="AT11" s="14">
        <v>0.14180965711681401</v>
      </c>
      <c r="AU11" s="14">
        <v>0.117809238613388</v>
      </c>
      <c r="AV11" s="14"/>
      <c r="AW11" s="14">
        <v>0.124108307792116</v>
      </c>
      <c r="AX11" s="14">
        <v>0.115379044411149</v>
      </c>
      <c r="AY11" s="14"/>
      <c r="AZ11" s="14">
        <v>0.12675871530735799</v>
      </c>
      <c r="BA11" s="14">
        <v>0.13002930597696399</v>
      </c>
    </row>
    <row r="12" spans="2:53" x14ac:dyDescent="0.35">
      <c r="B12" s="15" t="s">
        <v>69</v>
      </c>
      <c r="C12" s="14">
        <v>0.155851163605567</v>
      </c>
      <c r="D12" s="14">
        <v>0.16128025848106101</v>
      </c>
      <c r="E12" s="14">
        <v>0.151161099264636</v>
      </c>
      <c r="F12" s="14"/>
      <c r="G12" s="14">
        <v>0.17456608968084</v>
      </c>
      <c r="H12" s="14">
        <v>0.185518645226114</v>
      </c>
      <c r="I12" s="14">
        <v>0.16626429811648699</v>
      </c>
      <c r="J12" s="14">
        <v>0.15903985466814999</v>
      </c>
      <c r="K12" s="14">
        <v>0.13612865696655599</v>
      </c>
      <c r="L12" s="14">
        <v>0.12149100943666399</v>
      </c>
      <c r="M12" s="14"/>
      <c r="N12" s="14">
        <v>0.174910712911759</v>
      </c>
      <c r="O12" s="14">
        <v>0.16622322709855999</v>
      </c>
      <c r="P12" s="14">
        <v>0.17310420980808999</v>
      </c>
      <c r="Q12" s="14">
        <v>0.106809612353224</v>
      </c>
      <c r="R12" s="14"/>
      <c r="S12" s="14">
        <v>0.15481384612403001</v>
      </c>
      <c r="T12" s="14">
        <v>0.197882606522917</v>
      </c>
      <c r="U12" s="14">
        <v>0.13607803950971301</v>
      </c>
      <c r="V12" s="14">
        <v>0.15097953745578699</v>
      </c>
      <c r="W12" s="14">
        <v>0.17827903118670499</v>
      </c>
      <c r="X12" s="14">
        <v>0.118368922591907</v>
      </c>
      <c r="Y12" s="14">
        <v>0.11871496865094799</v>
      </c>
      <c r="Z12" s="14">
        <v>0.16901505958125901</v>
      </c>
      <c r="AA12" s="14">
        <v>0.137280594663716</v>
      </c>
      <c r="AB12" s="14">
        <v>0.16395068454877701</v>
      </c>
      <c r="AC12" s="14">
        <v>0.17273876446338199</v>
      </c>
      <c r="AD12" s="14">
        <v>0.203658030660023</v>
      </c>
      <c r="AE12" s="14"/>
      <c r="AF12" s="14">
        <v>0.12566867005009799</v>
      </c>
      <c r="AG12" s="14">
        <v>0.18956895748579899</v>
      </c>
      <c r="AH12" s="14">
        <v>0.193796573689138</v>
      </c>
      <c r="AI12" s="14">
        <v>0.14243493232009299</v>
      </c>
      <c r="AJ12" s="14"/>
      <c r="AK12" s="14">
        <v>0.11737901838543099</v>
      </c>
      <c r="AL12" s="14">
        <v>0.17548758825517699</v>
      </c>
      <c r="AM12" s="14">
        <v>0.18524345971363099</v>
      </c>
      <c r="AN12" s="14">
        <v>0.16212596809310401</v>
      </c>
      <c r="AO12" s="14"/>
      <c r="AP12" s="14">
        <v>0.123447062963884</v>
      </c>
      <c r="AQ12" s="14">
        <v>0.183878843159788</v>
      </c>
      <c r="AR12" s="14">
        <v>0.17731744631704499</v>
      </c>
      <c r="AS12" s="14"/>
      <c r="AT12" s="14">
        <v>0.174109640506834</v>
      </c>
      <c r="AU12" s="14">
        <v>0.14856851822425299</v>
      </c>
      <c r="AV12" s="14"/>
      <c r="AW12" s="14">
        <v>0.16699456360675499</v>
      </c>
      <c r="AX12" s="14">
        <v>0.11440419293530001</v>
      </c>
      <c r="AY12" s="14"/>
      <c r="AZ12" s="14">
        <v>0.140704890413231</v>
      </c>
      <c r="BA12" s="14">
        <v>0.16868450958214101</v>
      </c>
    </row>
    <row r="13" spans="2:53" x14ac:dyDescent="0.35">
      <c r="B13" s="15" t="s">
        <v>70</v>
      </c>
      <c r="C13" s="14">
        <v>0.40861105742418902</v>
      </c>
      <c r="D13" s="14">
        <v>0.34496898254560399</v>
      </c>
      <c r="E13" s="14">
        <v>0.46944224523858202</v>
      </c>
      <c r="F13" s="14"/>
      <c r="G13" s="14">
        <v>0.57524601770097605</v>
      </c>
      <c r="H13" s="14">
        <v>0.49305717710483399</v>
      </c>
      <c r="I13" s="14">
        <v>0.51586354428558101</v>
      </c>
      <c r="J13" s="14">
        <v>0.47741243852542797</v>
      </c>
      <c r="K13" s="14">
        <v>0.30117961618914701</v>
      </c>
      <c r="L13" s="14">
        <v>0.15856620299289001</v>
      </c>
      <c r="M13" s="14"/>
      <c r="N13" s="14">
        <v>0.24689856566767701</v>
      </c>
      <c r="O13" s="14">
        <v>0.39235565116555599</v>
      </c>
      <c r="P13" s="14">
        <v>0.41419530147823003</v>
      </c>
      <c r="Q13" s="14">
        <v>0.59935656401613302</v>
      </c>
      <c r="R13" s="14"/>
      <c r="S13" s="14">
        <v>0.40457152345202502</v>
      </c>
      <c r="T13" s="14">
        <v>0.34914638115813201</v>
      </c>
      <c r="U13" s="14">
        <v>0.38500695851285499</v>
      </c>
      <c r="V13" s="14">
        <v>0.43052158421216502</v>
      </c>
      <c r="W13" s="14">
        <v>0.40940227121039202</v>
      </c>
      <c r="X13" s="14">
        <v>0.44859181488815902</v>
      </c>
      <c r="Y13" s="14">
        <v>0.45294007487534899</v>
      </c>
      <c r="Z13" s="14">
        <v>0.42687384535503498</v>
      </c>
      <c r="AA13" s="14">
        <v>0.38998783761253197</v>
      </c>
      <c r="AB13" s="14">
        <v>0.37308643033427702</v>
      </c>
      <c r="AC13" s="14">
        <v>0.49203095247484502</v>
      </c>
      <c r="AD13" s="14">
        <v>0.45308898715182699</v>
      </c>
      <c r="AE13" s="14"/>
      <c r="AF13" s="14">
        <v>0.29063530045289099</v>
      </c>
      <c r="AG13" s="14">
        <v>0.42720046482999602</v>
      </c>
      <c r="AH13" s="14">
        <v>0.23529487134966101</v>
      </c>
      <c r="AI13" s="14">
        <v>0.54930244214594803</v>
      </c>
      <c r="AJ13" s="14"/>
      <c r="AK13" s="14">
        <v>0.25960845512159803</v>
      </c>
      <c r="AL13" s="14">
        <v>0.411131507651467</v>
      </c>
      <c r="AM13" s="14">
        <v>0.37898561156759297</v>
      </c>
      <c r="AN13" s="14">
        <v>0.314439931671116</v>
      </c>
      <c r="AO13" s="14"/>
      <c r="AP13" s="14">
        <v>0.302440246880609</v>
      </c>
      <c r="AQ13" s="14">
        <v>0.37996903023087802</v>
      </c>
      <c r="AR13" s="14">
        <v>0.38538676988958398</v>
      </c>
      <c r="AS13" s="14"/>
      <c r="AT13" s="14">
        <v>0.27036401596227599</v>
      </c>
      <c r="AU13" s="14">
        <v>0.47923027827471598</v>
      </c>
      <c r="AV13" s="14"/>
      <c r="AW13" s="14">
        <v>0.37718170096004</v>
      </c>
      <c r="AX13" s="14">
        <v>0.51202873059457499</v>
      </c>
      <c r="AY13" s="14"/>
      <c r="AZ13" s="14">
        <v>0.41691947068385499</v>
      </c>
      <c r="BA13" s="14">
        <v>0.40157138895104899</v>
      </c>
    </row>
    <row r="14" spans="2:53" x14ac:dyDescent="0.35">
      <c r="B14" s="15" t="s">
        <v>71</v>
      </c>
      <c r="C14" s="14">
        <v>9.0698639460373501E-3</v>
      </c>
      <c r="D14" s="14">
        <v>3.9963776408706098E-3</v>
      </c>
      <c r="E14" s="14">
        <v>1.40633097781417E-2</v>
      </c>
      <c r="F14" s="14"/>
      <c r="G14" s="14">
        <v>1.5480238194853399E-2</v>
      </c>
      <c r="H14" s="14">
        <v>8.5535914201668103E-3</v>
      </c>
      <c r="I14" s="14">
        <v>5.3483473232477296E-3</v>
      </c>
      <c r="J14" s="14">
        <v>1.33239125439105E-2</v>
      </c>
      <c r="K14" s="14">
        <v>6.2259495208021199E-3</v>
      </c>
      <c r="L14" s="14">
        <v>6.7232265682490603E-3</v>
      </c>
      <c r="M14" s="14"/>
      <c r="N14" s="14">
        <v>5.0805580720989802E-3</v>
      </c>
      <c r="O14" s="14">
        <v>3.6351815615543199E-3</v>
      </c>
      <c r="P14" s="14">
        <v>1.5039714546963999E-2</v>
      </c>
      <c r="Q14" s="14">
        <v>1.3959020968483201E-2</v>
      </c>
      <c r="R14" s="14"/>
      <c r="S14" s="14">
        <v>1.78983535016424E-2</v>
      </c>
      <c r="T14" s="14">
        <v>4.0606494913294497E-3</v>
      </c>
      <c r="U14" s="14">
        <v>1.13579974700022E-2</v>
      </c>
      <c r="V14" s="14">
        <v>5.8197662608526499E-3</v>
      </c>
      <c r="W14" s="14">
        <v>0</v>
      </c>
      <c r="X14" s="14">
        <v>5.72586911422921E-3</v>
      </c>
      <c r="Y14" s="14">
        <v>1.2685543180766E-2</v>
      </c>
      <c r="Z14" s="14">
        <v>2.1882151341065002E-2</v>
      </c>
      <c r="AA14" s="14">
        <v>8.6055395654640009E-3</v>
      </c>
      <c r="AB14" s="14">
        <v>0</v>
      </c>
      <c r="AC14" s="14">
        <v>0</v>
      </c>
      <c r="AD14" s="14">
        <v>4.20027465209446E-2</v>
      </c>
      <c r="AE14" s="14"/>
      <c r="AF14" s="14">
        <v>5.1025911855404902E-3</v>
      </c>
      <c r="AG14" s="14">
        <v>7.7327279166084896E-3</v>
      </c>
      <c r="AH14" s="14">
        <v>1.32316964491831E-2</v>
      </c>
      <c r="AI14" s="14">
        <v>1.1407546578729401E-2</v>
      </c>
      <c r="AJ14" s="14"/>
      <c r="AK14" s="14">
        <v>6.12864683478327E-3</v>
      </c>
      <c r="AL14" s="14">
        <v>5.9918757915306603E-3</v>
      </c>
      <c r="AM14" s="14">
        <v>3.6365306360540499E-3</v>
      </c>
      <c r="AN14" s="14">
        <v>1.05555783269681E-2</v>
      </c>
      <c r="AO14" s="14"/>
      <c r="AP14" s="14">
        <v>6.6934874314855198E-3</v>
      </c>
      <c r="AQ14" s="14">
        <v>4.5660139212938596E-3</v>
      </c>
      <c r="AR14" s="14">
        <v>0</v>
      </c>
      <c r="AS14" s="14"/>
      <c r="AT14" s="14">
        <v>9.0451400381316993E-3</v>
      </c>
      <c r="AU14" s="14">
        <v>7.9023655521905291E-3</v>
      </c>
      <c r="AV14" s="14"/>
      <c r="AW14" s="14">
        <v>7.7234164553236203E-3</v>
      </c>
      <c r="AX14" s="14">
        <v>1.3300766350881701E-2</v>
      </c>
      <c r="AY14" s="14"/>
      <c r="AZ14" s="14">
        <v>6.2738665113880304E-3</v>
      </c>
      <c r="BA14" s="14">
        <v>1.14388957185943E-2</v>
      </c>
    </row>
    <row r="15" spans="2:53" x14ac:dyDescent="0.35">
      <c r="B15" s="15" t="s">
        <v>72</v>
      </c>
      <c r="C15" s="18">
        <v>0.29793872316092801</v>
      </c>
      <c r="D15" s="18">
        <v>0.34980095485078899</v>
      </c>
      <c r="E15" s="18">
        <v>0.248436416983948</v>
      </c>
      <c r="F15" s="18"/>
      <c r="G15" s="18">
        <v>0.120233387671163</v>
      </c>
      <c r="H15" s="18">
        <v>0.18896069404329499</v>
      </c>
      <c r="I15" s="18">
        <v>0.233233629311379</v>
      </c>
      <c r="J15" s="18">
        <v>0.211400376963609</v>
      </c>
      <c r="K15" s="18">
        <v>0.42738965988236699</v>
      </c>
      <c r="L15" s="18">
        <v>0.54031234135983197</v>
      </c>
      <c r="M15" s="18"/>
      <c r="N15" s="18">
        <v>0.406130566372507</v>
      </c>
      <c r="O15" s="18">
        <v>0.31943094449410903</v>
      </c>
      <c r="P15" s="18">
        <v>0.257100169428084</v>
      </c>
      <c r="Q15" s="18">
        <v>0.196017188600831</v>
      </c>
      <c r="R15" s="18"/>
      <c r="S15" s="18">
        <v>0.29073698369788697</v>
      </c>
      <c r="T15" s="18">
        <v>0.30405526627085</v>
      </c>
      <c r="U15" s="18">
        <v>0.33201256963731202</v>
      </c>
      <c r="V15" s="18">
        <v>0.32325050711341102</v>
      </c>
      <c r="W15" s="18">
        <v>0.26375431862320198</v>
      </c>
      <c r="X15" s="18">
        <v>0.28206197137950101</v>
      </c>
      <c r="Y15" s="18">
        <v>0.28822865284314603</v>
      </c>
      <c r="Z15" s="18">
        <v>0.26690926008482302</v>
      </c>
      <c r="AA15" s="18">
        <v>0.30276585068386203</v>
      </c>
      <c r="AB15" s="18">
        <v>0.353399812182905</v>
      </c>
      <c r="AC15" s="18">
        <v>0.241920163355548</v>
      </c>
      <c r="AD15" s="18">
        <v>0.24218097247197601</v>
      </c>
      <c r="AE15" s="18"/>
      <c r="AF15" s="18">
        <v>0.416673893728911</v>
      </c>
      <c r="AG15" s="18">
        <v>0.26383555372269502</v>
      </c>
      <c r="AH15" s="18">
        <v>0.37100683120484801</v>
      </c>
      <c r="AI15" s="18">
        <v>0.19650311038759599</v>
      </c>
      <c r="AJ15" s="18"/>
      <c r="AK15" s="18">
        <v>0.43671848650650502</v>
      </c>
      <c r="AL15" s="18">
        <v>0.27655292074927001</v>
      </c>
      <c r="AM15" s="18">
        <v>0.309305675999348</v>
      </c>
      <c r="AN15" s="18">
        <v>0.35719620139700498</v>
      </c>
      <c r="AO15" s="18"/>
      <c r="AP15" s="18">
        <v>0.410799000249576</v>
      </c>
      <c r="AQ15" s="18">
        <v>0.29027095038919698</v>
      </c>
      <c r="AR15" s="18">
        <v>0.30644346542847201</v>
      </c>
      <c r="AS15" s="18"/>
      <c r="AT15" s="18">
        <v>0.40467154637594399</v>
      </c>
      <c r="AU15" s="18">
        <v>0.246489599335452</v>
      </c>
      <c r="AV15" s="18"/>
      <c r="AW15" s="18">
        <v>0.32399201118576398</v>
      </c>
      <c r="AX15" s="18">
        <v>0.24488726570809499</v>
      </c>
      <c r="AY15" s="18"/>
      <c r="AZ15" s="18">
        <v>0.30934305708416698</v>
      </c>
      <c r="BA15" s="18">
        <v>0.28827589977125301</v>
      </c>
    </row>
    <row r="16" spans="2:53" x14ac:dyDescent="0.35">
      <c r="B16" s="15" t="s">
        <v>73</v>
      </c>
      <c r="C16" s="18">
        <v>0.56446222102975596</v>
      </c>
      <c r="D16" s="18">
        <v>0.50624924102666502</v>
      </c>
      <c r="E16" s="18">
        <v>0.62060334450321797</v>
      </c>
      <c r="F16" s="18"/>
      <c r="G16" s="18">
        <v>0.74981210738181703</v>
      </c>
      <c r="H16" s="18">
        <v>0.67857582233094804</v>
      </c>
      <c r="I16" s="18">
        <v>0.68212784240206703</v>
      </c>
      <c r="J16" s="18">
        <v>0.63645229319357799</v>
      </c>
      <c r="K16" s="18">
        <v>0.43730827315570298</v>
      </c>
      <c r="L16" s="18">
        <v>0.280057212429555</v>
      </c>
      <c r="M16" s="18"/>
      <c r="N16" s="18">
        <v>0.42180927857943601</v>
      </c>
      <c r="O16" s="18">
        <v>0.55857887826411601</v>
      </c>
      <c r="P16" s="18">
        <v>0.58729951128631996</v>
      </c>
      <c r="Q16" s="18">
        <v>0.70616617636935697</v>
      </c>
      <c r="R16" s="18"/>
      <c r="S16" s="18">
        <v>0.559385369576055</v>
      </c>
      <c r="T16" s="18">
        <v>0.54702898768104902</v>
      </c>
      <c r="U16" s="18">
        <v>0.52108499802256802</v>
      </c>
      <c r="V16" s="18">
        <v>0.58150112166795198</v>
      </c>
      <c r="W16" s="18">
        <v>0.58768130239709704</v>
      </c>
      <c r="X16" s="18">
        <v>0.56696073748006603</v>
      </c>
      <c r="Y16" s="18">
        <v>0.57165504352629704</v>
      </c>
      <c r="Z16" s="18">
        <v>0.59588890493629398</v>
      </c>
      <c r="AA16" s="18">
        <v>0.52726843227624798</v>
      </c>
      <c r="AB16" s="18">
        <v>0.53703711488305395</v>
      </c>
      <c r="AC16" s="18">
        <v>0.66476971693822695</v>
      </c>
      <c r="AD16" s="18">
        <v>0.65674701781184996</v>
      </c>
      <c r="AE16" s="18"/>
      <c r="AF16" s="18">
        <v>0.41630397050298901</v>
      </c>
      <c r="AG16" s="18">
        <v>0.61676942231579501</v>
      </c>
      <c r="AH16" s="18">
        <v>0.42909144503879898</v>
      </c>
      <c r="AI16" s="18">
        <v>0.691737374466041</v>
      </c>
      <c r="AJ16" s="18"/>
      <c r="AK16" s="18">
        <v>0.37698747350702899</v>
      </c>
      <c r="AL16" s="18">
        <v>0.58661909590664396</v>
      </c>
      <c r="AM16" s="18">
        <v>0.56422907128122302</v>
      </c>
      <c r="AN16" s="18">
        <v>0.47656589976421998</v>
      </c>
      <c r="AO16" s="18"/>
      <c r="AP16" s="18">
        <v>0.42588730984449302</v>
      </c>
      <c r="AQ16" s="18">
        <v>0.563847873390666</v>
      </c>
      <c r="AR16" s="18">
        <v>0.56270421620662803</v>
      </c>
      <c r="AS16" s="18"/>
      <c r="AT16" s="18">
        <v>0.44447365646911002</v>
      </c>
      <c r="AU16" s="18">
        <v>0.62779879649896997</v>
      </c>
      <c r="AV16" s="18"/>
      <c r="AW16" s="18">
        <v>0.54417626456679602</v>
      </c>
      <c r="AX16" s="18">
        <v>0.62643292352987401</v>
      </c>
      <c r="AY16" s="18"/>
      <c r="AZ16" s="18">
        <v>0.55762436109708702</v>
      </c>
      <c r="BA16" s="18">
        <v>0.57025589853318903</v>
      </c>
    </row>
    <row r="17" spans="2:53" x14ac:dyDescent="0.35">
      <c r="B17" s="15" t="s">
        <v>74</v>
      </c>
      <c r="C17" s="19">
        <v>-0.26652349786882801</v>
      </c>
      <c r="D17" s="19">
        <v>-0.156448286175876</v>
      </c>
      <c r="E17" s="19">
        <v>-0.37216692751927</v>
      </c>
      <c r="F17" s="19"/>
      <c r="G17" s="19">
        <v>-0.62957871971065404</v>
      </c>
      <c r="H17" s="19">
        <v>-0.48961512828765302</v>
      </c>
      <c r="I17" s="19">
        <v>-0.448894213090688</v>
      </c>
      <c r="J17" s="19">
        <v>-0.42505191622996802</v>
      </c>
      <c r="K17" s="19">
        <v>-9.9186132733362093E-3</v>
      </c>
      <c r="L17" s="19">
        <v>0.26025512893027702</v>
      </c>
      <c r="M17" s="19"/>
      <c r="N17" s="19">
        <v>-1.5678712206928399E-2</v>
      </c>
      <c r="O17" s="19">
        <v>-0.23914793377000701</v>
      </c>
      <c r="P17" s="19">
        <v>-0.33019934185823602</v>
      </c>
      <c r="Q17" s="19">
        <v>-0.51014898776852602</v>
      </c>
      <c r="R17" s="19"/>
      <c r="S17" s="19">
        <v>-0.26864838587816797</v>
      </c>
      <c r="T17" s="19">
        <v>-0.24297372141019899</v>
      </c>
      <c r="U17" s="19">
        <v>-0.18907242838525601</v>
      </c>
      <c r="V17" s="19">
        <v>-0.25825061455454101</v>
      </c>
      <c r="W17" s="19">
        <v>-0.32392698377389401</v>
      </c>
      <c r="X17" s="19">
        <v>-0.28489876610056403</v>
      </c>
      <c r="Y17" s="19">
        <v>-0.28342639068315101</v>
      </c>
      <c r="Z17" s="19">
        <v>-0.32897964485147102</v>
      </c>
      <c r="AA17" s="19">
        <v>-0.22450258159238601</v>
      </c>
      <c r="AB17" s="19">
        <v>-0.183637302700148</v>
      </c>
      <c r="AC17" s="19">
        <v>-0.42284955358267901</v>
      </c>
      <c r="AD17" s="19">
        <v>-0.41456604533987401</v>
      </c>
      <c r="AE17" s="19"/>
      <c r="AF17" s="19">
        <v>3.6992322592188702E-4</v>
      </c>
      <c r="AG17" s="19">
        <v>-0.3529338685931</v>
      </c>
      <c r="AH17" s="19">
        <v>-5.8084613833950902E-2</v>
      </c>
      <c r="AI17" s="19">
        <v>-0.49523426407844501</v>
      </c>
      <c r="AJ17" s="19"/>
      <c r="AK17" s="19">
        <v>5.9731012999476502E-2</v>
      </c>
      <c r="AL17" s="19">
        <v>-0.310066175157374</v>
      </c>
      <c r="AM17" s="19">
        <v>-0.25492339528187502</v>
      </c>
      <c r="AN17" s="19">
        <v>-0.119369698367215</v>
      </c>
      <c r="AO17" s="19"/>
      <c r="AP17" s="19">
        <v>-1.50883095949166E-2</v>
      </c>
      <c r="AQ17" s="19">
        <v>-0.27357692300146802</v>
      </c>
      <c r="AR17" s="19">
        <v>-0.25626075077815602</v>
      </c>
      <c r="AS17" s="19"/>
      <c r="AT17" s="19">
        <v>-3.9802110093165401E-2</v>
      </c>
      <c r="AU17" s="19">
        <v>-0.38130919716351802</v>
      </c>
      <c r="AV17" s="19"/>
      <c r="AW17" s="19">
        <v>-0.22018425338103201</v>
      </c>
      <c r="AX17" s="19">
        <v>-0.38154565782177902</v>
      </c>
      <c r="AY17" s="19"/>
      <c r="AZ17" s="19">
        <v>-0.24828130401292001</v>
      </c>
      <c r="BA17" s="19">
        <v>-0.28197999876193702</v>
      </c>
    </row>
    <row r="18" spans="2:53" x14ac:dyDescent="0.35">
      <c r="B18" s="16"/>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BA22"/>
  <sheetViews>
    <sheetView showGridLines="0" topLeftCell="A4" workbookViewId="0">
      <pane xSplit="2" topLeftCell="C1" activePane="topRight" state="frozen"/>
      <selection pane="topRight" activeCell="AG16" sqref="AG1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366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357</v>
      </c>
      <c r="C9" s="14">
        <v>0.196097287158783</v>
      </c>
      <c r="D9" s="14">
        <v>0.21635774507066699</v>
      </c>
      <c r="E9" s="14">
        <v>0.17509929070031399</v>
      </c>
      <c r="F9" s="14"/>
      <c r="G9" s="14">
        <v>0.20673534037513</v>
      </c>
      <c r="H9" s="14">
        <v>0.206490178501856</v>
      </c>
      <c r="I9" s="14">
        <v>0.236508239745924</v>
      </c>
      <c r="J9" s="14">
        <v>0.188458653607674</v>
      </c>
      <c r="K9" s="14">
        <v>0.20112396814807701</v>
      </c>
      <c r="L9" s="14">
        <v>0.15053234051066799</v>
      </c>
      <c r="M9" s="14"/>
      <c r="N9" s="14">
        <v>0.25651877894911601</v>
      </c>
      <c r="O9" s="14">
        <v>0.18956684312625799</v>
      </c>
      <c r="P9" s="14">
        <v>0.155397708825186</v>
      </c>
      <c r="Q9" s="14">
        <v>0.16593963067843401</v>
      </c>
      <c r="R9" s="14"/>
      <c r="S9" s="14">
        <v>0.24130482024085201</v>
      </c>
      <c r="T9" s="14">
        <v>0.216220354735387</v>
      </c>
      <c r="U9" s="14">
        <v>0.18087384816869101</v>
      </c>
      <c r="V9" s="14">
        <v>0.184287787205585</v>
      </c>
      <c r="W9" s="14">
        <v>0.175775921331212</v>
      </c>
      <c r="X9" s="14">
        <v>0.196379251568188</v>
      </c>
      <c r="Y9" s="14">
        <v>0.201225443908565</v>
      </c>
      <c r="Z9" s="14">
        <v>0.167623943813692</v>
      </c>
      <c r="AA9" s="14">
        <v>0.18429648706740601</v>
      </c>
      <c r="AB9" s="14">
        <v>0.15821587402384299</v>
      </c>
      <c r="AC9" s="14">
        <v>0.196479442501693</v>
      </c>
      <c r="AD9" s="14">
        <v>0.20085412764285099</v>
      </c>
      <c r="AE9" s="14"/>
      <c r="AF9" s="14">
        <v>0.239291898103594</v>
      </c>
      <c r="AG9" s="14">
        <v>0.17730338464124801</v>
      </c>
      <c r="AH9" s="14">
        <v>0.18853838445231599</v>
      </c>
      <c r="AI9" s="14">
        <v>0.15932453966462501</v>
      </c>
      <c r="AJ9" s="14"/>
      <c r="AK9" s="14">
        <v>0.236299851711023</v>
      </c>
      <c r="AL9" s="14">
        <v>0.20083469602637499</v>
      </c>
      <c r="AM9" s="14">
        <v>0.203624957313635</v>
      </c>
      <c r="AN9" s="14">
        <v>0.15413644367526</v>
      </c>
      <c r="AO9" s="14"/>
      <c r="AP9" s="14">
        <v>0.241543513579698</v>
      </c>
      <c r="AQ9" s="14">
        <v>0.21010290073139801</v>
      </c>
      <c r="AR9" s="14">
        <v>0.18454851367672301</v>
      </c>
      <c r="AS9" s="14"/>
      <c r="AT9" s="14">
        <v>0.30603733006769002</v>
      </c>
      <c r="AU9" s="14">
        <v>0.14029664549269</v>
      </c>
      <c r="AV9" s="14"/>
      <c r="AW9" s="14">
        <v>0.25294266288100797</v>
      </c>
      <c r="AX9" s="14">
        <v>5.6512960496622099E-2</v>
      </c>
      <c r="AY9" s="14"/>
      <c r="AZ9" s="14">
        <v>0.20284883826949501</v>
      </c>
      <c r="BA9" s="14">
        <v>0.19037673859993801</v>
      </c>
    </row>
    <row r="10" spans="2:53" x14ac:dyDescent="0.35">
      <c r="B10" s="15" t="s">
        <v>358</v>
      </c>
      <c r="C10" s="14">
        <v>0.42768384321890601</v>
      </c>
      <c r="D10" s="14">
        <v>0.44481158892899397</v>
      </c>
      <c r="E10" s="14">
        <v>0.41263503007223301</v>
      </c>
      <c r="F10" s="14"/>
      <c r="G10" s="14">
        <v>0.40454133231114497</v>
      </c>
      <c r="H10" s="14">
        <v>0.49567758472636803</v>
      </c>
      <c r="I10" s="14">
        <v>0.43630613637510501</v>
      </c>
      <c r="J10" s="14">
        <v>0.383768624340319</v>
      </c>
      <c r="K10" s="14">
        <v>0.382172197066172</v>
      </c>
      <c r="L10" s="14">
        <v>0.44699445756398498</v>
      </c>
      <c r="M10" s="14"/>
      <c r="N10" s="14">
        <v>0.45398832265704497</v>
      </c>
      <c r="O10" s="14">
        <v>0.40898953377811698</v>
      </c>
      <c r="P10" s="14">
        <v>0.467974238683873</v>
      </c>
      <c r="Q10" s="14">
        <v>0.38730742418906</v>
      </c>
      <c r="R10" s="14"/>
      <c r="S10" s="14">
        <v>0.40858499113604102</v>
      </c>
      <c r="T10" s="14">
        <v>0.407106633676801</v>
      </c>
      <c r="U10" s="14">
        <v>0.42259806687817097</v>
      </c>
      <c r="V10" s="14">
        <v>0.46027684435008798</v>
      </c>
      <c r="W10" s="14">
        <v>0.47934957494653702</v>
      </c>
      <c r="X10" s="14">
        <v>0.47006385919851901</v>
      </c>
      <c r="Y10" s="14">
        <v>0.38388971318743198</v>
      </c>
      <c r="Z10" s="14">
        <v>0.482315163819096</v>
      </c>
      <c r="AA10" s="14">
        <v>0.41683443253584002</v>
      </c>
      <c r="AB10" s="14">
        <v>0.42579290491431299</v>
      </c>
      <c r="AC10" s="14">
        <v>0.38945649794866899</v>
      </c>
      <c r="AD10" s="14">
        <v>0.42765512493181401</v>
      </c>
      <c r="AE10" s="14"/>
      <c r="AF10" s="14">
        <v>0.48168212181574999</v>
      </c>
      <c r="AG10" s="14">
        <v>0.45113285791124003</v>
      </c>
      <c r="AH10" s="14">
        <v>0.359872181397553</v>
      </c>
      <c r="AI10" s="14">
        <v>0.385946808488773</v>
      </c>
      <c r="AJ10" s="14"/>
      <c r="AK10" s="14">
        <v>0.48294609862258198</v>
      </c>
      <c r="AL10" s="14">
        <v>0.44142064960126698</v>
      </c>
      <c r="AM10" s="14">
        <v>0.46304749380322102</v>
      </c>
      <c r="AN10" s="14">
        <v>0.40149006254729702</v>
      </c>
      <c r="AO10" s="14"/>
      <c r="AP10" s="14">
        <v>0.47049098180822602</v>
      </c>
      <c r="AQ10" s="14">
        <v>0.462245797525076</v>
      </c>
      <c r="AR10" s="14">
        <v>0.50011218627596399</v>
      </c>
      <c r="AS10" s="14"/>
      <c r="AT10" s="14">
        <v>0.49078586922994599</v>
      </c>
      <c r="AU10" s="14">
        <v>0.39756713478622002</v>
      </c>
      <c r="AV10" s="14"/>
      <c r="AW10" s="14">
        <v>0.51074594751020397</v>
      </c>
      <c r="AX10" s="14">
        <v>0.20821804294801899</v>
      </c>
      <c r="AY10" s="14"/>
      <c r="AZ10" s="14">
        <v>0.431168712894206</v>
      </c>
      <c r="BA10" s="14">
        <v>0.42473113414925701</v>
      </c>
    </row>
    <row r="11" spans="2:53" x14ac:dyDescent="0.35">
      <c r="B11" s="15" t="s">
        <v>359</v>
      </c>
      <c r="C11" s="14">
        <v>0.23153507984931801</v>
      </c>
      <c r="D11" s="14">
        <v>0.21210306273608201</v>
      </c>
      <c r="E11" s="14">
        <v>0.251437202513627</v>
      </c>
      <c r="F11" s="14"/>
      <c r="G11" s="14">
        <v>0.25905822896048702</v>
      </c>
      <c r="H11" s="14">
        <v>0.21162067478150601</v>
      </c>
      <c r="I11" s="14">
        <v>0.19607108470326701</v>
      </c>
      <c r="J11" s="14">
        <v>0.25262263734052898</v>
      </c>
      <c r="K11" s="14">
        <v>0.231519167478446</v>
      </c>
      <c r="L11" s="14">
        <v>0.24120647622612501</v>
      </c>
      <c r="M11" s="14"/>
      <c r="N11" s="14">
        <v>0.192111639678712</v>
      </c>
      <c r="O11" s="14">
        <v>0.22639836380702599</v>
      </c>
      <c r="P11" s="14">
        <v>0.24745836071744901</v>
      </c>
      <c r="Q11" s="14">
        <v>0.26794953172291902</v>
      </c>
      <c r="R11" s="14"/>
      <c r="S11" s="14">
        <v>0.24323790028846701</v>
      </c>
      <c r="T11" s="14">
        <v>0.232066401255549</v>
      </c>
      <c r="U11" s="14">
        <v>0.23061114711036201</v>
      </c>
      <c r="V11" s="14">
        <v>0.237490662548758</v>
      </c>
      <c r="W11" s="14">
        <v>0.22541641738513299</v>
      </c>
      <c r="X11" s="14">
        <v>0.21736079848841999</v>
      </c>
      <c r="Y11" s="14">
        <v>0.201951004090617</v>
      </c>
      <c r="Z11" s="14">
        <v>0.15871229880888801</v>
      </c>
      <c r="AA11" s="14">
        <v>0.25523768669857899</v>
      </c>
      <c r="AB11" s="14">
        <v>0.28172677510320099</v>
      </c>
      <c r="AC11" s="14">
        <v>0.19627375395409</v>
      </c>
      <c r="AD11" s="14">
        <v>0.21295849775596001</v>
      </c>
      <c r="AE11" s="14"/>
      <c r="AF11" s="14">
        <v>0.18187110731629</v>
      </c>
      <c r="AG11" s="14">
        <v>0.229695981671343</v>
      </c>
      <c r="AH11" s="14">
        <v>0.31257753702256003</v>
      </c>
      <c r="AI11" s="14">
        <v>0.26682525559020498</v>
      </c>
      <c r="AJ11" s="14"/>
      <c r="AK11" s="14">
        <v>0.199396946871854</v>
      </c>
      <c r="AL11" s="14">
        <v>0.22509261314673101</v>
      </c>
      <c r="AM11" s="14">
        <v>0.21923911972957499</v>
      </c>
      <c r="AN11" s="14">
        <v>0.28080386099386601</v>
      </c>
      <c r="AO11" s="14"/>
      <c r="AP11" s="14">
        <v>0.21290745001401601</v>
      </c>
      <c r="AQ11" s="14">
        <v>0.21321818830105499</v>
      </c>
      <c r="AR11" s="14">
        <v>0.19410128397780099</v>
      </c>
      <c r="AS11" s="14"/>
      <c r="AT11" s="14">
        <v>0.157837071619194</v>
      </c>
      <c r="AU11" s="14">
        <v>0.26790669810560602</v>
      </c>
      <c r="AV11" s="14"/>
      <c r="AW11" s="14">
        <v>0.17835794546209099</v>
      </c>
      <c r="AX11" s="14">
        <v>0.30737410091157602</v>
      </c>
      <c r="AY11" s="14"/>
      <c r="AZ11" s="14">
        <v>0.222507334333992</v>
      </c>
      <c r="BA11" s="14">
        <v>0.23918423420666099</v>
      </c>
    </row>
    <row r="12" spans="2:53" x14ac:dyDescent="0.35">
      <c r="B12" s="15" t="s">
        <v>360</v>
      </c>
      <c r="C12" s="14">
        <v>6.6787647717945806E-2</v>
      </c>
      <c r="D12" s="14">
        <v>7.2219572327490794E-2</v>
      </c>
      <c r="E12" s="14">
        <v>6.1743323601603103E-2</v>
      </c>
      <c r="F12" s="14"/>
      <c r="G12" s="14">
        <v>7.7114451748031304E-2</v>
      </c>
      <c r="H12" s="14">
        <v>2.5746097458424901E-2</v>
      </c>
      <c r="I12" s="14">
        <v>3.9328500957892303E-2</v>
      </c>
      <c r="J12" s="14">
        <v>7.2189559256552599E-2</v>
      </c>
      <c r="K12" s="14">
        <v>9.06978923680163E-2</v>
      </c>
      <c r="L12" s="14">
        <v>9.5197489993210996E-2</v>
      </c>
      <c r="M12" s="14"/>
      <c r="N12" s="14">
        <v>5.58954643798227E-2</v>
      </c>
      <c r="O12" s="14">
        <v>9.0252438202572699E-2</v>
      </c>
      <c r="P12" s="14">
        <v>5.5229718375277702E-2</v>
      </c>
      <c r="Q12" s="14">
        <v>6.3814055697061195E-2</v>
      </c>
      <c r="R12" s="14"/>
      <c r="S12" s="14">
        <v>3.9285744470448199E-2</v>
      </c>
      <c r="T12" s="14">
        <v>6.8627734438277105E-2</v>
      </c>
      <c r="U12" s="14">
        <v>7.2283448247018697E-2</v>
      </c>
      <c r="V12" s="14">
        <v>4.9693186787333303E-2</v>
      </c>
      <c r="W12" s="14">
        <v>4.6651391038363903E-2</v>
      </c>
      <c r="X12" s="14">
        <v>4.3175704572499099E-2</v>
      </c>
      <c r="Y12" s="14">
        <v>0.13173605899329499</v>
      </c>
      <c r="Z12" s="14">
        <v>9.0244532795900098E-2</v>
      </c>
      <c r="AA12" s="14">
        <v>7.1695959413803995E-2</v>
      </c>
      <c r="AB12" s="14">
        <v>6.7166233698061406E-2</v>
      </c>
      <c r="AC12" s="14">
        <v>0.10294339834063</v>
      </c>
      <c r="AD12" s="14">
        <v>5.777883183074E-2</v>
      </c>
      <c r="AE12" s="14"/>
      <c r="AF12" s="14">
        <v>6.1872204394292002E-2</v>
      </c>
      <c r="AG12" s="14">
        <v>6.1622214286551097E-2</v>
      </c>
      <c r="AH12" s="14">
        <v>6.1490012506251003E-2</v>
      </c>
      <c r="AI12" s="14">
        <v>5.67564373819439E-2</v>
      </c>
      <c r="AJ12" s="14"/>
      <c r="AK12" s="14">
        <v>5.2394238337522998E-2</v>
      </c>
      <c r="AL12" s="14">
        <v>6.6918907209768494E-2</v>
      </c>
      <c r="AM12" s="14">
        <v>5.5985686512927103E-2</v>
      </c>
      <c r="AN12" s="14">
        <v>8.1560999822882604E-2</v>
      </c>
      <c r="AO12" s="14"/>
      <c r="AP12" s="14">
        <v>5.1607766436422002E-2</v>
      </c>
      <c r="AQ12" s="14">
        <v>5.9356817042582201E-2</v>
      </c>
      <c r="AR12" s="14">
        <v>6.0512854608979497E-2</v>
      </c>
      <c r="AS12" s="14"/>
      <c r="AT12" s="14">
        <v>2.2294648949376099E-2</v>
      </c>
      <c r="AU12" s="14">
        <v>8.9193734577319994E-2</v>
      </c>
      <c r="AV12" s="14"/>
      <c r="AW12" s="14">
        <v>3.6519209207851899E-2</v>
      </c>
      <c r="AX12" s="14">
        <v>0.19382710066394099</v>
      </c>
      <c r="AY12" s="14"/>
      <c r="AZ12" s="14">
        <v>7.5053988286570394E-2</v>
      </c>
      <c r="BA12" s="14">
        <v>5.9783627182317702E-2</v>
      </c>
    </row>
    <row r="13" spans="2:53" x14ac:dyDescent="0.35">
      <c r="B13" s="15" t="s">
        <v>361</v>
      </c>
      <c r="C13" s="14">
        <v>3.5176668078447298E-2</v>
      </c>
      <c r="D13" s="14">
        <v>2.62211475755941E-2</v>
      </c>
      <c r="E13" s="14">
        <v>4.2094011027851298E-2</v>
      </c>
      <c r="F13" s="14"/>
      <c r="G13" s="14">
        <v>1.46255466128693E-2</v>
      </c>
      <c r="H13" s="14">
        <v>3.2166294555517998E-2</v>
      </c>
      <c r="I13" s="14">
        <v>3.13049108837141E-2</v>
      </c>
      <c r="J13" s="14">
        <v>5.6090466238364202E-2</v>
      </c>
      <c r="K13" s="14">
        <v>6.2568793025634506E-2</v>
      </c>
      <c r="L13" s="14">
        <v>1.8926882958848201E-2</v>
      </c>
      <c r="M13" s="14"/>
      <c r="N13" s="14">
        <v>2.7643362754493001E-2</v>
      </c>
      <c r="O13" s="14">
        <v>4.6106266746071198E-2</v>
      </c>
      <c r="P13" s="14">
        <v>3.08401753774174E-2</v>
      </c>
      <c r="Q13" s="14">
        <v>3.6388356229620097E-2</v>
      </c>
      <c r="R13" s="14"/>
      <c r="S13" s="14">
        <v>2.2958323458101702E-2</v>
      </c>
      <c r="T13" s="14">
        <v>3.2300301743201698E-2</v>
      </c>
      <c r="U13" s="14">
        <v>3.0889054806349899E-2</v>
      </c>
      <c r="V13" s="14">
        <v>3.6573649386026398E-2</v>
      </c>
      <c r="W13" s="14">
        <v>1.9166957465600602E-2</v>
      </c>
      <c r="X13" s="14">
        <v>3.1118276296665599E-2</v>
      </c>
      <c r="Y13" s="14">
        <v>4.7018293702676399E-2</v>
      </c>
      <c r="Z13" s="14">
        <v>5.6906358798278898E-2</v>
      </c>
      <c r="AA13" s="14">
        <v>2.6477450066691902E-2</v>
      </c>
      <c r="AB13" s="14">
        <v>4.8945494579289303E-2</v>
      </c>
      <c r="AC13" s="14">
        <v>5.38698381061017E-2</v>
      </c>
      <c r="AD13" s="14">
        <v>6.0549502370227999E-2</v>
      </c>
      <c r="AE13" s="14"/>
      <c r="AF13" s="14">
        <v>7.1138490136348903E-3</v>
      </c>
      <c r="AG13" s="14">
        <v>4.5226201032624598E-2</v>
      </c>
      <c r="AH13" s="14">
        <v>4.9369525833537403E-2</v>
      </c>
      <c r="AI13" s="14">
        <v>3.9401974322755599E-2</v>
      </c>
      <c r="AJ13" s="14"/>
      <c r="AK13" s="14">
        <v>2.3578538969569601E-3</v>
      </c>
      <c r="AL13" s="14">
        <v>3.6510768298593697E-2</v>
      </c>
      <c r="AM13" s="14">
        <v>3.0458086691411101E-2</v>
      </c>
      <c r="AN13" s="14">
        <v>4.33864020085033E-2</v>
      </c>
      <c r="AO13" s="14"/>
      <c r="AP13" s="14">
        <v>5.5240288863255601E-3</v>
      </c>
      <c r="AQ13" s="14">
        <v>2.7078931941975401E-2</v>
      </c>
      <c r="AR13" s="14">
        <v>2.76079884960506E-2</v>
      </c>
      <c r="AS13" s="14"/>
      <c r="AT13" s="14">
        <v>1.41450817500376E-2</v>
      </c>
      <c r="AU13" s="14">
        <v>4.6541325808576603E-2</v>
      </c>
      <c r="AV13" s="14"/>
      <c r="AW13" s="14">
        <v>8.3999787223168303E-3</v>
      </c>
      <c r="AX13" s="14">
        <v>0.16828473120828599</v>
      </c>
      <c r="AY13" s="14"/>
      <c r="AZ13" s="14">
        <v>2.6581777240279499E-2</v>
      </c>
      <c r="BA13" s="14">
        <v>4.24590672770115E-2</v>
      </c>
    </row>
    <row r="14" spans="2:53" x14ac:dyDescent="0.35">
      <c r="B14" s="15" t="s">
        <v>109</v>
      </c>
      <c r="C14" s="14">
        <v>4.2719473976598699E-2</v>
      </c>
      <c r="D14" s="14">
        <v>2.8286883361171699E-2</v>
      </c>
      <c r="E14" s="14">
        <v>5.6991142084370901E-2</v>
      </c>
      <c r="F14" s="14"/>
      <c r="G14" s="14">
        <v>3.7925099992338202E-2</v>
      </c>
      <c r="H14" s="14">
        <v>2.8299169976327102E-2</v>
      </c>
      <c r="I14" s="14">
        <v>6.0481127334096801E-2</v>
      </c>
      <c r="J14" s="14">
        <v>4.6870059216562003E-2</v>
      </c>
      <c r="K14" s="14">
        <v>3.1917981913653699E-2</v>
      </c>
      <c r="L14" s="14">
        <v>4.7142352747162802E-2</v>
      </c>
      <c r="M14" s="14"/>
      <c r="N14" s="14">
        <v>1.3842431580811099E-2</v>
      </c>
      <c r="O14" s="14">
        <v>3.8686554339955298E-2</v>
      </c>
      <c r="P14" s="14">
        <v>4.30997980207979E-2</v>
      </c>
      <c r="Q14" s="14">
        <v>7.8601001482906899E-2</v>
      </c>
      <c r="R14" s="14"/>
      <c r="S14" s="14">
        <v>4.4628220406088999E-2</v>
      </c>
      <c r="T14" s="14">
        <v>4.3678574150784098E-2</v>
      </c>
      <c r="U14" s="14">
        <v>6.2744434789407402E-2</v>
      </c>
      <c r="V14" s="14">
        <v>3.1677869722209498E-2</v>
      </c>
      <c r="W14" s="14">
        <v>5.36397378331534E-2</v>
      </c>
      <c r="X14" s="14">
        <v>4.1902109875707499E-2</v>
      </c>
      <c r="Y14" s="14">
        <v>3.4179486117414302E-2</v>
      </c>
      <c r="Z14" s="14">
        <v>4.4197701964144499E-2</v>
      </c>
      <c r="AA14" s="14">
        <v>4.5457984217679402E-2</v>
      </c>
      <c r="AB14" s="14">
        <v>1.8152717681292001E-2</v>
      </c>
      <c r="AC14" s="14">
        <v>6.09770691488161E-2</v>
      </c>
      <c r="AD14" s="14">
        <v>4.02039154684075E-2</v>
      </c>
      <c r="AE14" s="14"/>
      <c r="AF14" s="14">
        <v>2.8168819356439698E-2</v>
      </c>
      <c r="AG14" s="14">
        <v>3.5019360456992298E-2</v>
      </c>
      <c r="AH14" s="14">
        <v>2.81523587877835E-2</v>
      </c>
      <c r="AI14" s="14">
        <v>9.1744984551697398E-2</v>
      </c>
      <c r="AJ14" s="14"/>
      <c r="AK14" s="14">
        <v>2.6605010560061201E-2</v>
      </c>
      <c r="AL14" s="14">
        <v>2.9222365717265299E-2</v>
      </c>
      <c r="AM14" s="14">
        <v>2.7644655949231399E-2</v>
      </c>
      <c r="AN14" s="14">
        <v>3.8622230952191298E-2</v>
      </c>
      <c r="AO14" s="14"/>
      <c r="AP14" s="14">
        <v>1.7926259275313099E-2</v>
      </c>
      <c r="AQ14" s="14">
        <v>2.7997364457912999E-2</v>
      </c>
      <c r="AR14" s="14">
        <v>3.3117172964481897E-2</v>
      </c>
      <c r="AS14" s="14"/>
      <c r="AT14" s="14">
        <v>8.8999983837565796E-3</v>
      </c>
      <c r="AU14" s="14">
        <v>5.8494461229587798E-2</v>
      </c>
      <c r="AV14" s="14"/>
      <c r="AW14" s="14">
        <v>1.3034256216527901E-2</v>
      </c>
      <c r="AX14" s="14">
        <v>6.5783063771555003E-2</v>
      </c>
      <c r="AY14" s="14"/>
      <c r="AZ14" s="14">
        <v>4.1839348975457297E-2</v>
      </c>
      <c r="BA14" s="14">
        <v>4.3465198584814298E-2</v>
      </c>
    </row>
    <row r="15" spans="2:53" x14ac:dyDescent="0.35">
      <c r="B15" s="15" t="s">
        <v>362</v>
      </c>
      <c r="C15" s="18">
        <v>0.62378113037769001</v>
      </c>
      <c r="D15" s="18">
        <v>0.66116933399966105</v>
      </c>
      <c r="E15" s="18">
        <v>0.58773432077254695</v>
      </c>
      <c r="F15" s="18"/>
      <c r="G15" s="18">
        <v>0.61127667268627495</v>
      </c>
      <c r="H15" s="18">
        <v>0.70216776322822405</v>
      </c>
      <c r="I15" s="18">
        <v>0.67281437612103001</v>
      </c>
      <c r="J15" s="18">
        <v>0.572227277947993</v>
      </c>
      <c r="K15" s="18">
        <v>0.58329616521424899</v>
      </c>
      <c r="L15" s="18">
        <v>0.59752679807465303</v>
      </c>
      <c r="M15" s="18"/>
      <c r="N15" s="18">
        <v>0.71050710160616104</v>
      </c>
      <c r="O15" s="18">
        <v>0.59855637690437502</v>
      </c>
      <c r="P15" s="18">
        <v>0.623371947509058</v>
      </c>
      <c r="Q15" s="18">
        <v>0.55324705486749304</v>
      </c>
      <c r="R15" s="18"/>
      <c r="S15" s="18">
        <v>0.64988981137689406</v>
      </c>
      <c r="T15" s="18">
        <v>0.62332698841218803</v>
      </c>
      <c r="U15" s="18">
        <v>0.60347191504686204</v>
      </c>
      <c r="V15" s="18">
        <v>0.64456463155567301</v>
      </c>
      <c r="W15" s="18">
        <v>0.65512549627774896</v>
      </c>
      <c r="X15" s="18">
        <v>0.66644311076670704</v>
      </c>
      <c r="Y15" s="18">
        <v>0.58511515709599804</v>
      </c>
      <c r="Z15" s="18">
        <v>0.64993910763278795</v>
      </c>
      <c r="AA15" s="18">
        <v>0.60113091960324605</v>
      </c>
      <c r="AB15" s="18">
        <v>0.58400877893815595</v>
      </c>
      <c r="AC15" s="18">
        <v>0.58593594045036201</v>
      </c>
      <c r="AD15" s="18">
        <v>0.62850925257466495</v>
      </c>
      <c r="AE15" s="18"/>
      <c r="AF15" s="18">
        <v>0.72097401991934396</v>
      </c>
      <c r="AG15" s="18">
        <v>0.62843624255248898</v>
      </c>
      <c r="AH15" s="18">
        <v>0.54841056584986803</v>
      </c>
      <c r="AI15" s="18">
        <v>0.54527134815339795</v>
      </c>
      <c r="AJ15" s="18"/>
      <c r="AK15" s="18">
        <v>0.71924595033360506</v>
      </c>
      <c r="AL15" s="18">
        <v>0.64225534562764197</v>
      </c>
      <c r="AM15" s="18">
        <v>0.66667245111685602</v>
      </c>
      <c r="AN15" s="18">
        <v>0.55562650622255705</v>
      </c>
      <c r="AO15" s="18"/>
      <c r="AP15" s="18">
        <v>0.71203449538792396</v>
      </c>
      <c r="AQ15" s="18">
        <v>0.67234869825647403</v>
      </c>
      <c r="AR15" s="18">
        <v>0.68466069995268697</v>
      </c>
      <c r="AS15" s="18"/>
      <c r="AT15" s="18">
        <v>0.79682319929763501</v>
      </c>
      <c r="AU15" s="18">
        <v>0.53786378027890902</v>
      </c>
      <c r="AV15" s="18"/>
      <c r="AW15" s="18">
        <v>0.76368861039121205</v>
      </c>
      <c r="AX15" s="18">
        <v>0.26473100344464101</v>
      </c>
      <c r="AY15" s="18"/>
      <c r="AZ15" s="18">
        <v>0.63401755116370095</v>
      </c>
      <c r="BA15" s="18">
        <v>0.61510787274919598</v>
      </c>
    </row>
    <row r="16" spans="2:53" x14ac:dyDescent="0.35">
      <c r="B16" s="15" t="s">
        <v>363</v>
      </c>
      <c r="C16" s="18">
        <v>0.10196431579639301</v>
      </c>
      <c r="D16" s="18">
        <v>9.8440719903084895E-2</v>
      </c>
      <c r="E16" s="18">
        <v>0.10383733462945401</v>
      </c>
      <c r="F16" s="18"/>
      <c r="G16" s="18">
        <v>9.1739998360900493E-2</v>
      </c>
      <c r="H16" s="18">
        <v>5.7912392013942902E-2</v>
      </c>
      <c r="I16" s="18">
        <v>7.0633411841606403E-2</v>
      </c>
      <c r="J16" s="18">
        <v>0.12828002549491699</v>
      </c>
      <c r="K16" s="18">
        <v>0.15326668539365099</v>
      </c>
      <c r="L16" s="18">
        <v>0.114124372952059</v>
      </c>
      <c r="M16" s="18"/>
      <c r="N16" s="18">
        <v>8.3538827134315694E-2</v>
      </c>
      <c r="O16" s="18">
        <v>0.13635870494864399</v>
      </c>
      <c r="P16" s="18">
        <v>8.6069893752695206E-2</v>
      </c>
      <c r="Q16" s="18">
        <v>0.100202411926681</v>
      </c>
      <c r="R16" s="18"/>
      <c r="S16" s="18">
        <v>6.2244067928549897E-2</v>
      </c>
      <c r="T16" s="18">
        <v>0.100928036181479</v>
      </c>
      <c r="U16" s="18">
        <v>0.103172503053369</v>
      </c>
      <c r="V16" s="18">
        <v>8.6266836173359798E-2</v>
      </c>
      <c r="W16" s="18">
        <v>6.5818348503964494E-2</v>
      </c>
      <c r="X16" s="18">
        <v>7.4293980869164805E-2</v>
      </c>
      <c r="Y16" s="18">
        <v>0.17875435269597101</v>
      </c>
      <c r="Z16" s="18">
        <v>0.14715089159417899</v>
      </c>
      <c r="AA16" s="18">
        <v>9.8173409480495896E-2</v>
      </c>
      <c r="AB16" s="18">
        <v>0.116111728277351</v>
      </c>
      <c r="AC16" s="18">
        <v>0.15681323644673101</v>
      </c>
      <c r="AD16" s="18">
        <v>0.118328334200968</v>
      </c>
      <c r="AE16" s="18"/>
      <c r="AF16" s="18">
        <v>6.8986053407926906E-2</v>
      </c>
      <c r="AG16" s="18">
        <v>0.10684841531917599</v>
      </c>
      <c r="AH16" s="18">
        <v>0.110859538339788</v>
      </c>
      <c r="AI16" s="18">
        <v>9.6158411704699506E-2</v>
      </c>
      <c r="AJ16" s="18"/>
      <c r="AK16" s="18">
        <v>5.475209223448E-2</v>
      </c>
      <c r="AL16" s="18">
        <v>0.103429675508362</v>
      </c>
      <c r="AM16" s="18">
        <v>8.6443773204338104E-2</v>
      </c>
      <c r="AN16" s="18">
        <v>0.124947401831386</v>
      </c>
      <c r="AO16" s="18"/>
      <c r="AP16" s="18">
        <v>5.7131795322747501E-2</v>
      </c>
      <c r="AQ16" s="18">
        <v>8.6435748984557595E-2</v>
      </c>
      <c r="AR16" s="18">
        <v>8.81208431050301E-2</v>
      </c>
      <c r="AS16" s="18"/>
      <c r="AT16" s="18">
        <v>3.6439730699413697E-2</v>
      </c>
      <c r="AU16" s="18">
        <v>0.135735060385897</v>
      </c>
      <c r="AV16" s="18"/>
      <c r="AW16" s="18">
        <v>4.4919187930168802E-2</v>
      </c>
      <c r="AX16" s="18">
        <v>0.36211183187222801</v>
      </c>
      <c r="AY16" s="18"/>
      <c r="AZ16" s="18">
        <v>0.10163576552685</v>
      </c>
      <c r="BA16" s="18">
        <v>0.102242694459329</v>
      </c>
    </row>
    <row r="17" spans="2:53" x14ac:dyDescent="0.35">
      <c r="B17" s="15" t="s">
        <v>74</v>
      </c>
      <c r="C17" s="19">
        <v>0.52181681458129603</v>
      </c>
      <c r="D17" s="19">
        <v>0.56272861409657604</v>
      </c>
      <c r="E17" s="19">
        <v>0.48389698614309301</v>
      </c>
      <c r="F17" s="19"/>
      <c r="G17" s="19">
        <v>0.51953667432537398</v>
      </c>
      <c r="H17" s="19">
        <v>0.644255371214281</v>
      </c>
      <c r="I17" s="19">
        <v>0.60218096427942303</v>
      </c>
      <c r="J17" s="19">
        <v>0.44394725245307598</v>
      </c>
      <c r="K17" s="19">
        <v>0.43002947982059803</v>
      </c>
      <c r="L17" s="19">
        <v>0.48340242512259302</v>
      </c>
      <c r="M17" s="19"/>
      <c r="N17" s="19">
        <v>0.626968274471845</v>
      </c>
      <c r="O17" s="19">
        <v>0.46219767195573103</v>
      </c>
      <c r="P17" s="19">
        <v>0.53730205375636297</v>
      </c>
      <c r="Q17" s="19">
        <v>0.45304464294081198</v>
      </c>
      <c r="R17" s="19"/>
      <c r="S17" s="19">
        <v>0.58764574344834397</v>
      </c>
      <c r="T17" s="19">
        <v>0.52239895223070898</v>
      </c>
      <c r="U17" s="19">
        <v>0.50029941199349304</v>
      </c>
      <c r="V17" s="19">
        <v>0.55829779538231294</v>
      </c>
      <c r="W17" s="19">
        <v>0.58930714777378401</v>
      </c>
      <c r="X17" s="19">
        <v>0.59214912989754298</v>
      </c>
      <c r="Y17" s="19">
        <v>0.40636080440002698</v>
      </c>
      <c r="Z17" s="19">
        <v>0.50278821603860901</v>
      </c>
      <c r="AA17" s="19">
        <v>0.50295751012275003</v>
      </c>
      <c r="AB17" s="19">
        <v>0.467897050660806</v>
      </c>
      <c r="AC17" s="19">
        <v>0.42912270400363101</v>
      </c>
      <c r="AD17" s="19">
        <v>0.51018091837369695</v>
      </c>
      <c r="AE17" s="19"/>
      <c r="AF17" s="19">
        <v>0.65198796651141699</v>
      </c>
      <c r="AG17" s="19">
        <v>0.52158782723331298</v>
      </c>
      <c r="AH17" s="19">
        <v>0.43755102751008002</v>
      </c>
      <c r="AI17" s="19">
        <v>0.44911293644869799</v>
      </c>
      <c r="AJ17" s="19"/>
      <c r="AK17" s="19">
        <v>0.66449385809912498</v>
      </c>
      <c r="AL17" s="19">
        <v>0.53882567011927895</v>
      </c>
      <c r="AM17" s="19">
        <v>0.58022867791251698</v>
      </c>
      <c r="AN17" s="19">
        <v>0.43067910439117102</v>
      </c>
      <c r="AO17" s="19"/>
      <c r="AP17" s="19">
        <v>0.65490270006517604</v>
      </c>
      <c r="AQ17" s="19">
        <v>0.58591294927191595</v>
      </c>
      <c r="AR17" s="19">
        <v>0.59653985684765698</v>
      </c>
      <c r="AS17" s="19"/>
      <c r="AT17" s="19">
        <v>0.76038346859822104</v>
      </c>
      <c r="AU17" s="19">
        <v>0.40212871989301302</v>
      </c>
      <c r="AV17" s="19"/>
      <c r="AW17" s="19">
        <v>0.71876942246104303</v>
      </c>
      <c r="AX17" s="19">
        <v>-9.7380828427586302E-2</v>
      </c>
      <c r="AY17" s="19"/>
      <c r="AZ17" s="19">
        <v>0.53238178563685101</v>
      </c>
      <c r="BA17" s="19">
        <v>0.512865178289867</v>
      </c>
    </row>
    <row r="18" spans="2:53" x14ac:dyDescent="0.35">
      <c r="B18" s="16"/>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BA22"/>
  <sheetViews>
    <sheetView showGridLines="0" topLeftCell="A4" workbookViewId="0">
      <pane xSplit="2" topLeftCell="AD1" activePane="topRight" state="frozen"/>
      <selection pane="topRight" activeCell="AK13" sqref="AK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367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357</v>
      </c>
      <c r="C9" s="14">
        <v>0.23615698392904599</v>
      </c>
      <c r="D9" s="14">
        <v>0.229977348768587</v>
      </c>
      <c r="E9" s="14">
        <v>0.242129621065656</v>
      </c>
      <c r="F9" s="14"/>
      <c r="G9" s="14">
        <v>0.25945730607378698</v>
      </c>
      <c r="H9" s="14">
        <v>0.26798381556379902</v>
      </c>
      <c r="I9" s="14">
        <v>0.30010018558041901</v>
      </c>
      <c r="J9" s="14">
        <v>0.268529376375018</v>
      </c>
      <c r="K9" s="14">
        <v>0.16748788240684701</v>
      </c>
      <c r="L9" s="14">
        <v>0.16279731726624899</v>
      </c>
      <c r="M9" s="14"/>
      <c r="N9" s="14">
        <v>0.23126669194191901</v>
      </c>
      <c r="O9" s="14">
        <v>0.23763608650152501</v>
      </c>
      <c r="P9" s="14">
        <v>0.24387280155667199</v>
      </c>
      <c r="Q9" s="14">
        <v>0.23021991069286599</v>
      </c>
      <c r="R9" s="14"/>
      <c r="S9" s="14">
        <v>0.27665724949516701</v>
      </c>
      <c r="T9" s="14">
        <v>0.20741381658879501</v>
      </c>
      <c r="U9" s="14">
        <v>0.20591279981128199</v>
      </c>
      <c r="V9" s="14">
        <v>0.196117242625509</v>
      </c>
      <c r="W9" s="14">
        <v>0.246584055779308</v>
      </c>
      <c r="X9" s="14">
        <v>0.29275173285928102</v>
      </c>
      <c r="Y9" s="14">
        <v>0.19208374247556401</v>
      </c>
      <c r="Z9" s="14">
        <v>0.235935727781723</v>
      </c>
      <c r="AA9" s="14">
        <v>0.232122392953309</v>
      </c>
      <c r="AB9" s="14">
        <v>0.21603247180297599</v>
      </c>
      <c r="AC9" s="14">
        <v>0.253169481024972</v>
      </c>
      <c r="AD9" s="14">
        <v>0.34311496242432998</v>
      </c>
      <c r="AE9" s="14"/>
      <c r="AF9" s="14">
        <v>0.24507360939699799</v>
      </c>
      <c r="AG9" s="14">
        <v>0.23231551726889799</v>
      </c>
      <c r="AH9" s="14">
        <v>0.198901387438952</v>
      </c>
      <c r="AI9" s="14">
        <v>0.22404052389170701</v>
      </c>
      <c r="AJ9" s="14"/>
      <c r="AK9" s="14">
        <v>0.23838202242913001</v>
      </c>
      <c r="AL9" s="14">
        <v>0.24747318318609501</v>
      </c>
      <c r="AM9" s="14">
        <v>0.21713077462633201</v>
      </c>
      <c r="AN9" s="14">
        <v>0.176552856703731</v>
      </c>
      <c r="AO9" s="14"/>
      <c r="AP9" s="14">
        <v>0.23924951867237501</v>
      </c>
      <c r="AQ9" s="14">
        <v>0.25691894152864397</v>
      </c>
      <c r="AR9" s="14">
        <v>0.24912901575405999</v>
      </c>
      <c r="AS9" s="14"/>
      <c r="AT9" s="14">
        <v>0.30241331905896901</v>
      </c>
      <c r="AU9" s="14">
        <v>0.20691306414789101</v>
      </c>
      <c r="AV9" s="14"/>
      <c r="AW9" s="14">
        <v>0.28246068836632199</v>
      </c>
      <c r="AX9" s="14">
        <v>0.11891781235306199</v>
      </c>
      <c r="AY9" s="14"/>
      <c r="AZ9" s="14">
        <v>0.26837191904284202</v>
      </c>
      <c r="BA9" s="14">
        <v>0.20886146359355801</v>
      </c>
    </row>
    <row r="10" spans="2:53" x14ac:dyDescent="0.35">
      <c r="B10" s="15" t="s">
        <v>358</v>
      </c>
      <c r="C10" s="14">
        <v>0.380559493770949</v>
      </c>
      <c r="D10" s="14">
        <v>0.37611997649225598</v>
      </c>
      <c r="E10" s="14">
        <v>0.38542344255605299</v>
      </c>
      <c r="F10" s="14"/>
      <c r="G10" s="14">
        <v>0.434311339207964</v>
      </c>
      <c r="H10" s="14">
        <v>0.42920850991624898</v>
      </c>
      <c r="I10" s="14">
        <v>0.38436235024014698</v>
      </c>
      <c r="J10" s="14">
        <v>0.34505635491689501</v>
      </c>
      <c r="K10" s="14">
        <v>0.37629118790952798</v>
      </c>
      <c r="L10" s="14">
        <v>0.33386216471871</v>
      </c>
      <c r="M10" s="14"/>
      <c r="N10" s="14">
        <v>0.38789859868312798</v>
      </c>
      <c r="O10" s="14">
        <v>0.34332516488268999</v>
      </c>
      <c r="P10" s="14">
        <v>0.41348247427106399</v>
      </c>
      <c r="Q10" s="14">
        <v>0.38209962015889698</v>
      </c>
      <c r="R10" s="14"/>
      <c r="S10" s="14">
        <v>0.38503283304418101</v>
      </c>
      <c r="T10" s="14">
        <v>0.372279812174306</v>
      </c>
      <c r="U10" s="14">
        <v>0.33124703606400102</v>
      </c>
      <c r="V10" s="14">
        <v>0.43315108234189398</v>
      </c>
      <c r="W10" s="14">
        <v>0.36179795405286902</v>
      </c>
      <c r="X10" s="14">
        <v>0.34268249339894502</v>
      </c>
      <c r="Y10" s="14">
        <v>0.34326713218162502</v>
      </c>
      <c r="Z10" s="14">
        <v>0.35961927666617899</v>
      </c>
      <c r="AA10" s="14">
        <v>0.41373328135958098</v>
      </c>
      <c r="AB10" s="14">
        <v>0.42830762822687601</v>
      </c>
      <c r="AC10" s="14">
        <v>0.37869617513213399</v>
      </c>
      <c r="AD10" s="14">
        <v>0.39242408109236498</v>
      </c>
      <c r="AE10" s="14"/>
      <c r="AF10" s="14">
        <v>0.38486515417704498</v>
      </c>
      <c r="AG10" s="14">
        <v>0.42232905735994303</v>
      </c>
      <c r="AH10" s="14">
        <v>0.263943831968112</v>
      </c>
      <c r="AI10" s="14">
        <v>0.348617989820733</v>
      </c>
      <c r="AJ10" s="14"/>
      <c r="AK10" s="14">
        <v>0.37005031876702998</v>
      </c>
      <c r="AL10" s="14">
        <v>0.40602638258191898</v>
      </c>
      <c r="AM10" s="14">
        <v>0.395177719516633</v>
      </c>
      <c r="AN10" s="14">
        <v>0.357945068268188</v>
      </c>
      <c r="AO10" s="14"/>
      <c r="AP10" s="14">
        <v>0.404355684045069</v>
      </c>
      <c r="AQ10" s="14">
        <v>0.39316510412206701</v>
      </c>
      <c r="AR10" s="14">
        <v>0.38599448411603099</v>
      </c>
      <c r="AS10" s="14"/>
      <c r="AT10" s="14">
        <v>0.40091898002645299</v>
      </c>
      <c r="AU10" s="14">
        <v>0.36886129006902602</v>
      </c>
      <c r="AV10" s="14"/>
      <c r="AW10" s="14">
        <v>0.42065093784496999</v>
      </c>
      <c r="AX10" s="14">
        <v>0.25761967902518501</v>
      </c>
      <c r="AY10" s="14"/>
      <c r="AZ10" s="14">
        <v>0.37111438642968603</v>
      </c>
      <c r="BA10" s="14">
        <v>0.38856227628761703</v>
      </c>
    </row>
    <row r="11" spans="2:53" x14ac:dyDescent="0.35">
      <c r="B11" s="15" t="s">
        <v>359</v>
      </c>
      <c r="C11" s="14">
        <v>0.231244431138969</v>
      </c>
      <c r="D11" s="14">
        <v>0.24151504184402001</v>
      </c>
      <c r="E11" s="14">
        <v>0.22212093415818501</v>
      </c>
      <c r="F11" s="14"/>
      <c r="G11" s="14">
        <v>0.227257138553249</v>
      </c>
      <c r="H11" s="14">
        <v>0.19161260883352199</v>
      </c>
      <c r="I11" s="14">
        <v>0.19302470256951901</v>
      </c>
      <c r="J11" s="14">
        <v>0.23648869947926501</v>
      </c>
      <c r="K11" s="14">
        <v>0.22871634067986901</v>
      </c>
      <c r="L11" s="14">
        <v>0.29472243594143399</v>
      </c>
      <c r="M11" s="14"/>
      <c r="N11" s="14">
        <v>0.22537701430623699</v>
      </c>
      <c r="O11" s="14">
        <v>0.23441399262639501</v>
      </c>
      <c r="P11" s="14">
        <v>0.22927831277279601</v>
      </c>
      <c r="Q11" s="14">
        <v>0.23832888639677499</v>
      </c>
      <c r="R11" s="14"/>
      <c r="S11" s="14">
        <v>0.20804315629422401</v>
      </c>
      <c r="T11" s="14">
        <v>0.25936076025309301</v>
      </c>
      <c r="U11" s="14">
        <v>0.30312490584367102</v>
      </c>
      <c r="V11" s="14">
        <v>0.21875312527787699</v>
      </c>
      <c r="W11" s="14">
        <v>0.26597918532047399</v>
      </c>
      <c r="X11" s="14">
        <v>0.21290961436721301</v>
      </c>
      <c r="Y11" s="14">
        <v>0.28857848855026402</v>
      </c>
      <c r="Z11" s="14">
        <v>0.246064900978751</v>
      </c>
      <c r="AA11" s="14">
        <v>0.21848663944434299</v>
      </c>
      <c r="AB11" s="14">
        <v>0.18236463864355601</v>
      </c>
      <c r="AC11" s="14">
        <v>0.19236508398138399</v>
      </c>
      <c r="AD11" s="14">
        <v>0.12275195130040301</v>
      </c>
      <c r="AE11" s="14"/>
      <c r="AF11" s="14">
        <v>0.219457152959737</v>
      </c>
      <c r="AG11" s="14">
        <v>0.21194746124830699</v>
      </c>
      <c r="AH11" s="14">
        <v>0.30302259752185401</v>
      </c>
      <c r="AI11" s="14">
        <v>0.27172157724504398</v>
      </c>
      <c r="AJ11" s="14"/>
      <c r="AK11" s="14">
        <v>0.23013200991815899</v>
      </c>
      <c r="AL11" s="14">
        <v>0.218775765521071</v>
      </c>
      <c r="AM11" s="14">
        <v>0.24533859492371399</v>
      </c>
      <c r="AN11" s="14">
        <v>0.26394076171171299</v>
      </c>
      <c r="AO11" s="14"/>
      <c r="AP11" s="14">
        <v>0.214414564575858</v>
      </c>
      <c r="AQ11" s="14">
        <v>0.23554281099093899</v>
      </c>
      <c r="AR11" s="14">
        <v>0.219965386317449</v>
      </c>
      <c r="AS11" s="14"/>
      <c r="AT11" s="14">
        <v>0.193962706387239</v>
      </c>
      <c r="AU11" s="14">
        <v>0.247564110676078</v>
      </c>
      <c r="AV11" s="14"/>
      <c r="AW11" s="14">
        <v>0.20311024945516501</v>
      </c>
      <c r="AX11" s="14">
        <v>0.288319735794618</v>
      </c>
      <c r="AY11" s="14"/>
      <c r="AZ11" s="14">
        <v>0.21854084118396799</v>
      </c>
      <c r="BA11" s="14">
        <v>0.24200810633264999</v>
      </c>
    </row>
    <row r="12" spans="2:53" x14ac:dyDescent="0.35">
      <c r="B12" s="15" t="s">
        <v>360</v>
      </c>
      <c r="C12" s="14">
        <v>7.2059337616007399E-2</v>
      </c>
      <c r="D12" s="14">
        <v>8.1857434106014704E-2</v>
      </c>
      <c r="E12" s="14">
        <v>6.2769332875523207E-2</v>
      </c>
      <c r="F12" s="14"/>
      <c r="G12" s="14">
        <v>6.0469180694447601E-2</v>
      </c>
      <c r="H12" s="14">
        <v>4.8276440024922797E-2</v>
      </c>
      <c r="I12" s="14">
        <v>5.2238208025826897E-2</v>
      </c>
      <c r="J12" s="14">
        <v>5.6227340601615501E-2</v>
      </c>
      <c r="K12" s="14">
        <v>0.116101290746717</v>
      </c>
      <c r="L12" s="14">
        <v>9.8401902081418996E-2</v>
      </c>
      <c r="M12" s="14"/>
      <c r="N12" s="14">
        <v>7.1544365826673895E-2</v>
      </c>
      <c r="O12" s="14">
        <v>0.107406832604322</v>
      </c>
      <c r="P12" s="14">
        <v>4.6276100353943098E-2</v>
      </c>
      <c r="Q12" s="14">
        <v>5.7967786120544998E-2</v>
      </c>
      <c r="R12" s="14"/>
      <c r="S12" s="14">
        <v>5.5036458144620999E-2</v>
      </c>
      <c r="T12" s="14">
        <v>8.6689815465470499E-2</v>
      </c>
      <c r="U12" s="14">
        <v>9.0781081626775603E-2</v>
      </c>
      <c r="V12" s="14">
        <v>7.4058117655605299E-2</v>
      </c>
      <c r="W12" s="14">
        <v>5.2930204380036601E-2</v>
      </c>
      <c r="X12" s="14">
        <v>7.7433834914037006E-2</v>
      </c>
      <c r="Y12" s="14">
        <v>7.8301051660149501E-2</v>
      </c>
      <c r="Z12" s="14">
        <v>6.7581247439262707E-2</v>
      </c>
      <c r="AA12" s="14">
        <v>4.7673105061245502E-2</v>
      </c>
      <c r="AB12" s="14">
        <v>7.4183892125873799E-2</v>
      </c>
      <c r="AC12" s="14">
        <v>0.102453033168627</v>
      </c>
      <c r="AD12" s="14">
        <v>8.2350114905850105E-2</v>
      </c>
      <c r="AE12" s="14"/>
      <c r="AF12" s="14">
        <v>8.36618320902561E-2</v>
      </c>
      <c r="AG12" s="14">
        <v>5.2868525712895097E-2</v>
      </c>
      <c r="AH12" s="14">
        <v>9.34448437140383E-2</v>
      </c>
      <c r="AI12" s="14">
        <v>7.8349907133493601E-2</v>
      </c>
      <c r="AJ12" s="14"/>
      <c r="AK12" s="14">
        <v>8.7111121489878401E-2</v>
      </c>
      <c r="AL12" s="14">
        <v>5.6298706502322798E-2</v>
      </c>
      <c r="AM12" s="14">
        <v>9.2727311197232098E-2</v>
      </c>
      <c r="AN12" s="14">
        <v>6.3271653085402196E-2</v>
      </c>
      <c r="AO12" s="14"/>
      <c r="AP12" s="14">
        <v>8.2260279201249606E-2</v>
      </c>
      <c r="AQ12" s="14">
        <v>4.9199978922921397E-2</v>
      </c>
      <c r="AR12" s="14">
        <v>8.8350837194589305E-2</v>
      </c>
      <c r="AS12" s="14"/>
      <c r="AT12" s="14">
        <v>4.7969301472394497E-2</v>
      </c>
      <c r="AU12" s="14">
        <v>8.4364371089446E-2</v>
      </c>
      <c r="AV12" s="14"/>
      <c r="AW12" s="14">
        <v>5.6105890363712899E-2</v>
      </c>
      <c r="AX12" s="14">
        <v>0.13821509447450001</v>
      </c>
      <c r="AY12" s="14"/>
      <c r="AZ12" s="14">
        <v>7.4363814861528599E-2</v>
      </c>
      <c r="BA12" s="14">
        <v>7.0106767936894507E-2</v>
      </c>
    </row>
    <row r="13" spans="2:53" x14ac:dyDescent="0.35">
      <c r="B13" s="15" t="s">
        <v>361</v>
      </c>
      <c r="C13" s="14">
        <v>3.70238108272056E-2</v>
      </c>
      <c r="D13" s="14">
        <v>3.7460339760174398E-2</v>
      </c>
      <c r="E13" s="14">
        <v>3.4770828681774599E-2</v>
      </c>
      <c r="F13" s="14"/>
      <c r="G13" s="14">
        <v>1.0985868364947299E-2</v>
      </c>
      <c r="H13" s="14">
        <v>3.11445000068887E-2</v>
      </c>
      <c r="I13" s="14">
        <v>2.83894162549151E-2</v>
      </c>
      <c r="J13" s="14">
        <v>3.0554826477586901E-2</v>
      </c>
      <c r="K13" s="14">
        <v>7.2333268551333596E-2</v>
      </c>
      <c r="L13" s="14">
        <v>4.7541879884024203E-2</v>
      </c>
      <c r="M13" s="14"/>
      <c r="N13" s="14">
        <v>4.7714582903255302E-2</v>
      </c>
      <c r="O13" s="14">
        <v>4.3534626464246898E-2</v>
      </c>
      <c r="P13" s="14">
        <v>2.6623352649012999E-2</v>
      </c>
      <c r="Q13" s="14">
        <v>2.8490957338821999E-2</v>
      </c>
      <c r="R13" s="14"/>
      <c r="S13" s="14">
        <v>2.8989101859049501E-2</v>
      </c>
      <c r="T13" s="14">
        <v>3.8915500346144501E-2</v>
      </c>
      <c r="U13" s="14">
        <v>1.73264761938688E-2</v>
      </c>
      <c r="V13" s="14">
        <v>4.64611903570121E-2</v>
      </c>
      <c r="W13" s="14">
        <v>3.3349999233227103E-2</v>
      </c>
      <c r="X13" s="14">
        <v>2.6196451320163999E-2</v>
      </c>
      <c r="Y13" s="14">
        <v>4.6231105692119703E-2</v>
      </c>
      <c r="Z13" s="14">
        <v>5.7454500397347001E-2</v>
      </c>
      <c r="AA13" s="14">
        <v>4.3304662658720398E-2</v>
      </c>
      <c r="AB13" s="14">
        <v>4.9671075018882099E-2</v>
      </c>
      <c r="AC13" s="14">
        <v>3.6691670239414102E-2</v>
      </c>
      <c r="AD13" s="14">
        <v>1.95557967429398E-2</v>
      </c>
      <c r="AE13" s="14"/>
      <c r="AF13" s="14">
        <v>2.49050069955188E-2</v>
      </c>
      <c r="AG13" s="14">
        <v>4.56542748967977E-2</v>
      </c>
      <c r="AH13" s="14">
        <v>8.3283870609795294E-2</v>
      </c>
      <c r="AI13" s="14">
        <v>2.1460835394707702E-2</v>
      </c>
      <c r="AJ13" s="14"/>
      <c r="AK13" s="14">
        <v>3.3801290867163103E-2</v>
      </c>
      <c r="AL13" s="14">
        <v>3.6277330339925098E-2</v>
      </c>
      <c r="AM13" s="14">
        <v>2.2725790920363999E-2</v>
      </c>
      <c r="AN13" s="14">
        <v>7.7864465734530694E-2</v>
      </c>
      <c r="AO13" s="14"/>
      <c r="AP13" s="14">
        <v>2.9590141510471801E-2</v>
      </c>
      <c r="AQ13" s="14">
        <v>3.5035950914821097E-2</v>
      </c>
      <c r="AR13" s="14">
        <v>2.7041582480178999E-2</v>
      </c>
      <c r="AS13" s="14"/>
      <c r="AT13" s="14">
        <v>2.78857433195219E-2</v>
      </c>
      <c r="AU13" s="14">
        <v>4.1669937557772499E-2</v>
      </c>
      <c r="AV13" s="14"/>
      <c r="AW13" s="14">
        <v>1.81250919299051E-2</v>
      </c>
      <c r="AX13" s="14">
        <v>0.122288830297272</v>
      </c>
      <c r="AY13" s="14"/>
      <c r="AZ13" s="14">
        <v>3.2755129262927597E-2</v>
      </c>
      <c r="BA13" s="14">
        <v>4.0640638985694498E-2</v>
      </c>
    </row>
    <row r="14" spans="2:53" x14ac:dyDescent="0.35">
      <c r="B14" s="15" t="s">
        <v>109</v>
      </c>
      <c r="C14" s="14">
        <v>4.2955942717823603E-2</v>
      </c>
      <c r="D14" s="14">
        <v>3.3069859028947601E-2</v>
      </c>
      <c r="E14" s="14">
        <v>5.2785840662808101E-2</v>
      </c>
      <c r="F14" s="14"/>
      <c r="G14" s="14">
        <v>7.5191671056057899E-3</v>
      </c>
      <c r="H14" s="14">
        <v>3.1774125654617999E-2</v>
      </c>
      <c r="I14" s="14">
        <v>4.1885137329172997E-2</v>
      </c>
      <c r="J14" s="14">
        <v>6.3143402149619499E-2</v>
      </c>
      <c r="K14" s="14">
        <v>3.9070029705705597E-2</v>
      </c>
      <c r="L14" s="14">
        <v>6.26743001081638E-2</v>
      </c>
      <c r="M14" s="14"/>
      <c r="N14" s="14">
        <v>3.61987463387861E-2</v>
      </c>
      <c r="O14" s="14">
        <v>3.3683296920820498E-2</v>
      </c>
      <c r="P14" s="14">
        <v>4.0466958396511599E-2</v>
      </c>
      <c r="Q14" s="14">
        <v>6.2892839292094799E-2</v>
      </c>
      <c r="R14" s="14"/>
      <c r="S14" s="14">
        <v>4.6241201162756998E-2</v>
      </c>
      <c r="T14" s="14">
        <v>3.5340295172192199E-2</v>
      </c>
      <c r="U14" s="14">
        <v>5.16077004604025E-2</v>
      </c>
      <c r="V14" s="14">
        <v>3.14592417421026E-2</v>
      </c>
      <c r="W14" s="14">
        <v>3.9358601234085099E-2</v>
      </c>
      <c r="X14" s="14">
        <v>4.8025873140359901E-2</v>
      </c>
      <c r="Y14" s="14">
        <v>5.15384794402775E-2</v>
      </c>
      <c r="Z14" s="14">
        <v>3.3344346736736898E-2</v>
      </c>
      <c r="AA14" s="14">
        <v>4.4679918522801197E-2</v>
      </c>
      <c r="AB14" s="14">
        <v>4.9440294181835702E-2</v>
      </c>
      <c r="AC14" s="14">
        <v>3.6624556453468599E-2</v>
      </c>
      <c r="AD14" s="14">
        <v>3.98030935341128E-2</v>
      </c>
      <c r="AE14" s="14"/>
      <c r="AF14" s="14">
        <v>4.2037244380444302E-2</v>
      </c>
      <c r="AG14" s="14">
        <v>3.4885163513158297E-2</v>
      </c>
      <c r="AH14" s="14">
        <v>5.7403468747248103E-2</v>
      </c>
      <c r="AI14" s="14">
        <v>5.5809166514315202E-2</v>
      </c>
      <c r="AJ14" s="14"/>
      <c r="AK14" s="14">
        <v>4.0523236528638602E-2</v>
      </c>
      <c r="AL14" s="14">
        <v>3.5148631868666298E-2</v>
      </c>
      <c r="AM14" s="14">
        <v>2.68998088157258E-2</v>
      </c>
      <c r="AN14" s="14">
        <v>6.0425194496433701E-2</v>
      </c>
      <c r="AO14" s="14"/>
      <c r="AP14" s="14">
        <v>3.0129811994976701E-2</v>
      </c>
      <c r="AQ14" s="14">
        <v>3.0137213520607699E-2</v>
      </c>
      <c r="AR14" s="14">
        <v>2.9518694137690999E-2</v>
      </c>
      <c r="AS14" s="14"/>
      <c r="AT14" s="14">
        <v>2.68499497354233E-2</v>
      </c>
      <c r="AU14" s="14">
        <v>5.0627226459785797E-2</v>
      </c>
      <c r="AV14" s="14"/>
      <c r="AW14" s="14">
        <v>1.95471420399254E-2</v>
      </c>
      <c r="AX14" s="14">
        <v>7.4638848055363305E-2</v>
      </c>
      <c r="AY14" s="14"/>
      <c r="AZ14" s="14">
        <v>3.4853909219047997E-2</v>
      </c>
      <c r="BA14" s="14">
        <v>4.98207468635853E-2</v>
      </c>
    </row>
    <row r="15" spans="2:53" x14ac:dyDescent="0.35">
      <c r="B15" s="15" t="s">
        <v>362</v>
      </c>
      <c r="C15" s="18">
        <v>0.61671647769999405</v>
      </c>
      <c r="D15" s="18">
        <v>0.60609732526084303</v>
      </c>
      <c r="E15" s="18">
        <v>0.62755306362170904</v>
      </c>
      <c r="F15" s="18"/>
      <c r="G15" s="18">
        <v>0.69376864528175097</v>
      </c>
      <c r="H15" s="18">
        <v>0.69719232548004795</v>
      </c>
      <c r="I15" s="18">
        <v>0.68446253582056604</v>
      </c>
      <c r="J15" s="18">
        <v>0.61358573129191296</v>
      </c>
      <c r="K15" s="18">
        <v>0.54377907031637496</v>
      </c>
      <c r="L15" s="18">
        <v>0.49665948198495902</v>
      </c>
      <c r="M15" s="18"/>
      <c r="N15" s="18">
        <v>0.61916529062504699</v>
      </c>
      <c r="O15" s="18">
        <v>0.58096125138421495</v>
      </c>
      <c r="P15" s="18">
        <v>0.65735527582773601</v>
      </c>
      <c r="Q15" s="18">
        <v>0.61231953085176305</v>
      </c>
      <c r="R15" s="18"/>
      <c r="S15" s="18">
        <v>0.66169008253934902</v>
      </c>
      <c r="T15" s="18">
        <v>0.57969362876310004</v>
      </c>
      <c r="U15" s="18">
        <v>0.53715983587528204</v>
      </c>
      <c r="V15" s="18">
        <v>0.62926832496740304</v>
      </c>
      <c r="W15" s="18">
        <v>0.60838200983217705</v>
      </c>
      <c r="X15" s="18">
        <v>0.63543422625822599</v>
      </c>
      <c r="Y15" s="18">
        <v>0.53535087465719</v>
      </c>
      <c r="Z15" s="18">
        <v>0.59555500444790199</v>
      </c>
      <c r="AA15" s="18">
        <v>0.64585567431289004</v>
      </c>
      <c r="AB15" s="18">
        <v>0.64434010002985198</v>
      </c>
      <c r="AC15" s="18">
        <v>0.63186565615710599</v>
      </c>
      <c r="AD15" s="18">
        <v>0.73553904351669497</v>
      </c>
      <c r="AE15" s="18"/>
      <c r="AF15" s="18">
        <v>0.62993876357404399</v>
      </c>
      <c r="AG15" s="18">
        <v>0.65464457462884196</v>
      </c>
      <c r="AH15" s="18">
        <v>0.46284521940706402</v>
      </c>
      <c r="AI15" s="18">
        <v>0.57265851371244003</v>
      </c>
      <c r="AJ15" s="18"/>
      <c r="AK15" s="18">
        <v>0.60843234119615996</v>
      </c>
      <c r="AL15" s="18">
        <v>0.65349956576801504</v>
      </c>
      <c r="AM15" s="18">
        <v>0.61230849414296495</v>
      </c>
      <c r="AN15" s="18">
        <v>0.53449792497191995</v>
      </c>
      <c r="AO15" s="18"/>
      <c r="AP15" s="18">
        <v>0.64360520271744404</v>
      </c>
      <c r="AQ15" s="18">
        <v>0.65008404565071098</v>
      </c>
      <c r="AR15" s="18">
        <v>0.63512349987009098</v>
      </c>
      <c r="AS15" s="18"/>
      <c r="AT15" s="18">
        <v>0.70333229908542205</v>
      </c>
      <c r="AU15" s="18">
        <v>0.57577435421691703</v>
      </c>
      <c r="AV15" s="18"/>
      <c r="AW15" s="18">
        <v>0.70311162621129197</v>
      </c>
      <c r="AX15" s="18">
        <v>0.37653749137824699</v>
      </c>
      <c r="AY15" s="18"/>
      <c r="AZ15" s="18">
        <v>0.63948630547252705</v>
      </c>
      <c r="BA15" s="18">
        <v>0.59742373988117503</v>
      </c>
    </row>
    <row r="16" spans="2:53" x14ac:dyDescent="0.35">
      <c r="B16" s="15" t="s">
        <v>363</v>
      </c>
      <c r="C16" s="18">
        <v>0.109083148443213</v>
      </c>
      <c r="D16" s="18">
        <v>0.119317773866189</v>
      </c>
      <c r="E16" s="18">
        <v>9.7540161557297694E-2</v>
      </c>
      <c r="F16" s="18"/>
      <c r="G16" s="18">
        <v>7.1455049059394898E-2</v>
      </c>
      <c r="H16" s="18">
        <v>7.9420940031811493E-2</v>
      </c>
      <c r="I16" s="18">
        <v>8.0627624280741994E-2</v>
      </c>
      <c r="J16" s="18">
        <v>8.6782167079202402E-2</v>
      </c>
      <c r="K16" s="18">
        <v>0.18843455929805</v>
      </c>
      <c r="L16" s="18">
        <v>0.145943781965443</v>
      </c>
      <c r="M16" s="18"/>
      <c r="N16" s="18">
        <v>0.119258948729929</v>
      </c>
      <c r="O16" s="18">
        <v>0.15094145906856901</v>
      </c>
      <c r="P16" s="18">
        <v>7.2899453002956097E-2</v>
      </c>
      <c r="Q16" s="18">
        <v>8.6458743459367104E-2</v>
      </c>
      <c r="R16" s="18"/>
      <c r="S16" s="18">
        <v>8.4025560003670494E-2</v>
      </c>
      <c r="T16" s="18">
        <v>0.12560531581161499</v>
      </c>
      <c r="U16" s="18">
        <v>0.108107557820644</v>
      </c>
      <c r="V16" s="18">
        <v>0.120519308012617</v>
      </c>
      <c r="W16" s="18">
        <v>8.6280203613263703E-2</v>
      </c>
      <c r="X16" s="18">
        <v>0.10363028623420099</v>
      </c>
      <c r="Y16" s="18">
        <v>0.124532157352269</v>
      </c>
      <c r="Z16" s="18">
        <v>0.12503574783661001</v>
      </c>
      <c r="AA16" s="18">
        <v>9.0977767719965894E-2</v>
      </c>
      <c r="AB16" s="18">
        <v>0.123854967144756</v>
      </c>
      <c r="AC16" s="18">
        <v>0.139144703408041</v>
      </c>
      <c r="AD16" s="18">
        <v>0.10190591164879</v>
      </c>
      <c r="AE16" s="18"/>
      <c r="AF16" s="18">
        <v>0.108566839085775</v>
      </c>
      <c r="AG16" s="18">
        <v>9.8522800609692804E-2</v>
      </c>
      <c r="AH16" s="18">
        <v>0.176728714323834</v>
      </c>
      <c r="AI16" s="18">
        <v>9.9810742528201296E-2</v>
      </c>
      <c r="AJ16" s="18"/>
      <c r="AK16" s="18">
        <v>0.120912412357042</v>
      </c>
      <c r="AL16" s="18">
        <v>9.2576036842247897E-2</v>
      </c>
      <c r="AM16" s="18">
        <v>0.115453102117596</v>
      </c>
      <c r="AN16" s="18">
        <v>0.14113611881993299</v>
      </c>
      <c r="AO16" s="18"/>
      <c r="AP16" s="18">
        <v>0.11185042071172099</v>
      </c>
      <c r="AQ16" s="18">
        <v>8.4235929837742501E-2</v>
      </c>
      <c r="AR16" s="18">
        <v>0.115392419674768</v>
      </c>
      <c r="AS16" s="18"/>
      <c r="AT16" s="18">
        <v>7.5855044791916307E-2</v>
      </c>
      <c r="AU16" s="18">
        <v>0.12603430864721901</v>
      </c>
      <c r="AV16" s="18"/>
      <c r="AW16" s="18">
        <v>7.4230982293618006E-2</v>
      </c>
      <c r="AX16" s="18">
        <v>0.26050392477177198</v>
      </c>
      <c r="AY16" s="18"/>
      <c r="AZ16" s="18">
        <v>0.10711894412445599</v>
      </c>
      <c r="BA16" s="18">
        <v>0.110747406922589</v>
      </c>
    </row>
    <row r="17" spans="2:53" x14ac:dyDescent="0.35">
      <c r="B17" s="15" t="s">
        <v>74</v>
      </c>
      <c r="C17" s="19">
        <v>0.50763332925678095</v>
      </c>
      <c r="D17" s="19">
        <v>0.48677955139465401</v>
      </c>
      <c r="E17" s="19">
        <v>0.53001290206441198</v>
      </c>
      <c r="F17" s="19"/>
      <c r="G17" s="19">
        <v>0.62231359622235605</v>
      </c>
      <c r="H17" s="19">
        <v>0.61777138544823695</v>
      </c>
      <c r="I17" s="19">
        <v>0.60383491153982405</v>
      </c>
      <c r="J17" s="19">
        <v>0.52680356421271002</v>
      </c>
      <c r="K17" s="19">
        <v>0.35534451101832398</v>
      </c>
      <c r="L17" s="19">
        <v>0.35071570001951602</v>
      </c>
      <c r="M17" s="19"/>
      <c r="N17" s="19">
        <v>0.49990634189511801</v>
      </c>
      <c r="O17" s="19">
        <v>0.43001979231564602</v>
      </c>
      <c r="P17" s="19">
        <v>0.58445582282478004</v>
      </c>
      <c r="Q17" s="19">
        <v>0.52586078739239595</v>
      </c>
      <c r="R17" s="19"/>
      <c r="S17" s="19">
        <v>0.57766452253567802</v>
      </c>
      <c r="T17" s="19">
        <v>0.454088312951485</v>
      </c>
      <c r="U17" s="19">
        <v>0.42905227805463803</v>
      </c>
      <c r="V17" s="19">
        <v>0.50874901695478603</v>
      </c>
      <c r="W17" s="19">
        <v>0.522101806218914</v>
      </c>
      <c r="X17" s="19">
        <v>0.53180394002402498</v>
      </c>
      <c r="Y17" s="19">
        <v>0.41081871730492098</v>
      </c>
      <c r="Z17" s="19">
        <v>0.47051925661129201</v>
      </c>
      <c r="AA17" s="19">
        <v>0.55487790659292402</v>
      </c>
      <c r="AB17" s="19">
        <v>0.52048513288509601</v>
      </c>
      <c r="AC17" s="19">
        <v>0.49272095274906502</v>
      </c>
      <c r="AD17" s="19">
        <v>0.63363313186790504</v>
      </c>
      <c r="AE17" s="19"/>
      <c r="AF17" s="19">
        <v>0.52137192448826897</v>
      </c>
      <c r="AG17" s="19">
        <v>0.55612177401914897</v>
      </c>
      <c r="AH17" s="19">
        <v>0.286116505083231</v>
      </c>
      <c r="AI17" s="19">
        <v>0.47284777118423899</v>
      </c>
      <c r="AJ17" s="19"/>
      <c r="AK17" s="19">
        <v>0.48751992883911899</v>
      </c>
      <c r="AL17" s="19">
        <v>0.56092352892576702</v>
      </c>
      <c r="AM17" s="19">
        <v>0.49685539202536899</v>
      </c>
      <c r="AN17" s="19">
        <v>0.39336180615198701</v>
      </c>
      <c r="AO17" s="19"/>
      <c r="AP17" s="19">
        <v>0.53175478200572301</v>
      </c>
      <c r="AQ17" s="19">
        <v>0.56584811581296801</v>
      </c>
      <c r="AR17" s="19">
        <v>0.51973108019532299</v>
      </c>
      <c r="AS17" s="19"/>
      <c r="AT17" s="19">
        <v>0.62747725429350498</v>
      </c>
      <c r="AU17" s="19">
        <v>0.44974004556969899</v>
      </c>
      <c r="AV17" s="19"/>
      <c r="AW17" s="19">
        <v>0.62888064391767395</v>
      </c>
      <c r="AX17" s="19">
        <v>0.116033566606475</v>
      </c>
      <c r="AY17" s="19"/>
      <c r="AZ17" s="19">
        <v>0.53236736134807106</v>
      </c>
      <c r="BA17" s="19">
        <v>0.48667633295858598</v>
      </c>
    </row>
    <row r="18" spans="2:53" x14ac:dyDescent="0.35">
      <c r="B18" s="16"/>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BA22"/>
  <sheetViews>
    <sheetView showGridLines="0" topLeftCell="A3" workbookViewId="0">
      <pane xSplit="2" topLeftCell="C1" activePane="topRight" state="frozen"/>
      <selection pane="topRight" activeCell="AG11" sqref="AG11"/>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368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357</v>
      </c>
      <c r="C9" s="14">
        <v>0.187867255835652</v>
      </c>
      <c r="D9" s="14">
        <v>0.19671960580237</v>
      </c>
      <c r="E9" s="14">
        <v>0.179958447895261</v>
      </c>
      <c r="F9" s="14"/>
      <c r="G9" s="14">
        <v>0.191773830092729</v>
      </c>
      <c r="H9" s="14">
        <v>0.236836863908095</v>
      </c>
      <c r="I9" s="14">
        <v>0.21340925402403199</v>
      </c>
      <c r="J9" s="14">
        <v>0.18164944159374699</v>
      </c>
      <c r="K9" s="14">
        <v>0.16942596710813401</v>
      </c>
      <c r="L9" s="14">
        <v>0.14207613721273299</v>
      </c>
      <c r="M9" s="14"/>
      <c r="N9" s="14">
        <v>0.25478979916232303</v>
      </c>
      <c r="O9" s="14">
        <v>0.17734646084084499</v>
      </c>
      <c r="P9" s="14">
        <v>0.140794586822407</v>
      </c>
      <c r="Q9" s="14">
        <v>0.167603966976649</v>
      </c>
      <c r="R9" s="14"/>
      <c r="S9" s="14">
        <v>0.22327567126539599</v>
      </c>
      <c r="T9" s="14">
        <v>0.15295223813679501</v>
      </c>
      <c r="U9" s="14">
        <v>0.173111262318009</v>
      </c>
      <c r="V9" s="14">
        <v>0.15633364480652501</v>
      </c>
      <c r="W9" s="14">
        <v>0.14774768346637401</v>
      </c>
      <c r="X9" s="14">
        <v>0.19896574257175401</v>
      </c>
      <c r="Y9" s="14">
        <v>0.194623421658147</v>
      </c>
      <c r="Z9" s="14">
        <v>0.22739061185568099</v>
      </c>
      <c r="AA9" s="14">
        <v>0.20287506119399801</v>
      </c>
      <c r="AB9" s="14">
        <v>0.17836426934407201</v>
      </c>
      <c r="AC9" s="14">
        <v>0.25532315985890502</v>
      </c>
      <c r="AD9" s="14">
        <v>0.15793408263589301</v>
      </c>
      <c r="AE9" s="14"/>
      <c r="AF9" s="14">
        <v>0.19382109705009101</v>
      </c>
      <c r="AG9" s="14">
        <v>0.18611541350406499</v>
      </c>
      <c r="AH9" s="14">
        <v>0.16164119408195901</v>
      </c>
      <c r="AI9" s="14">
        <v>0.20504938773487599</v>
      </c>
      <c r="AJ9" s="14"/>
      <c r="AK9" s="14">
        <v>0.19124544840448901</v>
      </c>
      <c r="AL9" s="14">
        <v>0.19867065479488299</v>
      </c>
      <c r="AM9" s="14">
        <v>0.20549403305494601</v>
      </c>
      <c r="AN9" s="14">
        <v>0.160034459126007</v>
      </c>
      <c r="AO9" s="14"/>
      <c r="AP9" s="14">
        <v>0.193639318540232</v>
      </c>
      <c r="AQ9" s="14">
        <v>0.22313506575327599</v>
      </c>
      <c r="AR9" s="14">
        <v>0.20066977079544501</v>
      </c>
      <c r="AS9" s="14"/>
      <c r="AT9" s="14">
        <v>0.26093344258928902</v>
      </c>
      <c r="AU9" s="14">
        <v>0.15279349962164501</v>
      </c>
      <c r="AV9" s="14"/>
      <c r="AW9" s="14">
        <v>0.23110996572266801</v>
      </c>
      <c r="AX9" s="14">
        <v>9.7268077152162E-2</v>
      </c>
      <c r="AY9" s="14"/>
      <c r="AZ9" s="14">
        <v>0.194097295839322</v>
      </c>
      <c r="BA9" s="14">
        <v>0.182588580494218</v>
      </c>
    </row>
    <row r="10" spans="2:53" x14ac:dyDescent="0.35">
      <c r="B10" s="15" t="s">
        <v>358</v>
      </c>
      <c r="C10" s="14">
        <v>0.40365133581659901</v>
      </c>
      <c r="D10" s="14">
        <v>0.440034003100025</v>
      </c>
      <c r="E10" s="14">
        <v>0.36871626469546898</v>
      </c>
      <c r="F10" s="14"/>
      <c r="G10" s="14">
        <v>0.43531601160035699</v>
      </c>
      <c r="H10" s="14">
        <v>0.38545766844743201</v>
      </c>
      <c r="I10" s="14">
        <v>0.46118364716511001</v>
      </c>
      <c r="J10" s="14">
        <v>0.37644503440837901</v>
      </c>
      <c r="K10" s="14">
        <v>0.414695742124498</v>
      </c>
      <c r="L10" s="14">
        <v>0.36537754393099697</v>
      </c>
      <c r="M10" s="14"/>
      <c r="N10" s="14">
        <v>0.41252789476985602</v>
      </c>
      <c r="O10" s="14">
        <v>0.41428498314483903</v>
      </c>
      <c r="P10" s="14">
        <v>0.443942308080985</v>
      </c>
      <c r="Q10" s="14">
        <v>0.34584329973203698</v>
      </c>
      <c r="R10" s="14"/>
      <c r="S10" s="14">
        <v>0.40517368610063897</v>
      </c>
      <c r="T10" s="14">
        <v>0.43873763940879501</v>
      </c>
      <c r="U10" s="14">
        <v>0.36598719835715898</v>
      </c>
      <c r="V10" s="14">
        <v>0.48545616541093201</v>
      </c>
      <c r="W10" s="14">
        <v>0.407568004621706</v>
      </c>
      <c r="X10" s="14">
        <v>0.393666384772692</v>
      </c>
      <c r="Y10" s="14">
        <v>0.371671108437021</v>
      </c>
      <c r="Z10" s="14">
        <v>0.44682639076437503</v>
      </c>
      <c r="AA10" s="14">
        <v>0.41029862928022198</v>
      </c>
      <c r="AB10" s="14">
        <v>0.37190336176447603</v>
      </c>
      <c r="AC10" s="14">
        <v>0.24065495879604901</v>
      </c>
      <c r="AD10" s="14">
        <v>0.49296769937853002</v>
      </c>
      <c r="AE10" s="14"/>
      <c r="AF10" s="14">
        <v>0.46287507428816099</v>
      </c>
      <c r="AG10" s="14">
        <v>0.40781703550442799</v>
      </c>
      <c r="AH10" s="14">
        <v>0.32018336048745699</v>
      </c>
      <c r="AI10" s="14">
        <v>0.35349147920186802</v>
      </c>
      <c r="AJ10" s="14"/>
      <c r="AK10" s="14">
        <v>0.446220343971448</v>
      </c>
      <c r="AL10" s="14">
        <v>0.41279087116817198</v>
      </c>
      <c r="AM10" s="14">
        <v>0.411490574570956</v>
      </c>
      <c r="AN10" s="14">
        <v>0.35110677479086599</v>
      </c>
      <c r="AO10" s="14"/>
      <c r="AP10" s="14">
        <v>0.435495569684404</v>
      </c>
      <c r="AQ10" s="14">
        <v>0.41985083051390998</v>
      </c>
      <c r="AR10" s="14">
        <v>0.43390692352222898</v>
      </c>
      <c r="AS10" s="14"/>
      <c r="AT10" s="14">
        <v>0.45792404107454199</v>
      </c>
      <c r="AU10" s="14">
        <v>0.375941658739123</v>
      </c>
      <c r="AV10" s="14"/>
      <c r="AW10" s="14">
        <v>0.46263975956238801</v>
      </c>
      <c r="AX10" s="14">
        <v>0.25488338824448198</v>
      </c>
      <c r="AY10" s="14"/>
      <c r="AZ10" s="14">
        <v>0.405980800383204</v>
      </c>
      <c r="BA10" s="14">
        <v>0.40167759453095198</v>
      </c>
    </row>
    <row r="11" spans="2:53" x14ac:dyDescent="0.35">
      <c r="B11" s="15" t="s">
        <v>359</v>
      </c>
      <c r="C11" s="14">
        <v>0.25391140951297098</v>
      </c>
      <c r="D11" s="14">
        <v>0.22915807001112501</v>
      </c>
      <c r="E11" s="14">
        <v>0.278103754588226</v>
      </c>
      <c r="F11" s="14"/>
      <c r="G11" s="14">
        <v>0.241133272631677</v>
      </c>
      <c r="H11" s="14">
        <v>0.25827210750573099</v>
      </c>
      <c r="I11" s="14">
        <v>0.17854085649045701</v>
      </c>
      <c r="J11" s="14">
        <v>0.29194391719514301</v>
      </c>
      <c r="K11" s="14">
        <v>0.22730038320485901</v>
      </c>
      <c r="L11" s="14">
        <v>0.30713937263289098</v>
      </c>
      <c r="M11" s="14"/>
      <c r="N11" s="14">
        <v>0.208636315056209</v>
      </c>
      <c r="O11" s="14">
        <v>0.245459645168144</v>
      </c>
      <c r="P11" s="14">
        <v>0.286584328941138</v>
      </c>
      <c r="Q11" s="14">
        <v>0.28376014655914999</v>
      </c>
      <c r="R11" s="14"/>
      <c r="S11" s="14">
        <v>0.25885290000710998</v>
      </c>
      <c r="T11" s="14">
        <v>0.23771107032915101</v>
      </c>
      <c r="U11" s="14">
        <v>0.26570173168588401</v>
      </c>
      <c r="V11" s="14">
        <v>0.24204497575897499</v>
      </c>
      <c r="W11" s="14">
        <v>0.30672329421823502</v>
      </c>
      <c r="X11" s="14">
        <v>0.23968481425403501</v>
      </c>
      <c r="Y11" s="14">
        <v>0.278466347278362</v>
      </c>
      <c r="Z11" s="14">
        <v>0.13893740109054201</v>
      </c>
      <c r="AA11" s="14">
        <v>0.25917161765222901</v>
      </c>
      <c r="AB11" s="14">
        <v>0.28755218328094301</v>
      </c>
      <c r="AC11" s="14">
        <v>0.28038606627344698</v>
      </c>
      <c r="AD11" s="14">
        <v>0.146084733292802</v>
      </c>
      <c r="AE11" s="14"/>
      <c r="AF11" s="14">
        <v>0.234016261434245</v>
      </c>
      <c r="AG11" s="14">
        <v>0.25302132356280099</v>
      </c>
      <c r="AH11" s="14">
        <v>0.33274915804968003</v>
      </c>
      <c r="AI11" s="14">
        <v>0.26786878692489702</v>
      </c>
      <c r="AJ11" s="14"/>
      <c r="AK11" s="14">
        <v>0.243336200614334</v>
      </c>
      <c r="AL11" s="14">
        <v>0.24711777024538401</v>
      </c>
      <c r="AM11" s="14">
        <v>0.26077504908575699</v>
      </c>
      <c r="AN11" s="14">
        <v>0.29900636898934102</v>
      </c>
      <c r="AO11" s="14"/>
      <c r="AP11" s="14">
        <v>0.24564426684468799</v>
      </c>
      <c r="AQ11" s="14">
        <v>0.229131147318163</v>
      </c>
      <c r="AR11" s="14">
        <v>0.25411824533618599</v>
      </c>
      <c r="AS11" s="14"/>
      <c r="AT11" s="14">
        <v>0.20547740263504999</v>
      </c>
      <c r="AU11" s="14">
        <v>0.277050189314551</v>
      </c>
      <c r="AV11" s="14"/>
      <c r="AW11" s="14">
        <v>0.21530236679138401</v>
      </c>
      <c r="AX11" s="14">
        <v>0.29130284096699199</v>
      </c>
      <c r="AY11" s="14"/>
      <c r="AZ11" s="14">
        <v>0.25392316869590997</v>
      </c>
      <c r="BA11" s="14">
        <v>0.25390144602814901</v>
      </c>
    </row>
    <row r="12" spans="2:53" x14ac:dyDescent="0.35">
      <c r="B12" s="15" t="s">
        <v>360</v>
      </c>
      <c r="C12" s="14">
        <v>8.6226768077488095E-2</v>
      </c>
      <c r="D12" s="14">
        <v>7.6605478961146695E-2</v>
      </c>
      <c r="E12" s="14">
        <v>9.5968688080582995E-2</v>
      </c>
      <c r="F12" s="14"/>
      <c r="G12" s="14">
        <v>7.6254461974748E-2</v>
      </c>
      <c r="H12" s="14">
        <v>5.3311691447436999E-2</v>
      </c>
      <c r="I12" s="14">
        <v>7.76551632944847E-2</v>
      </c>
      <c r="J12" s="14">
        <v>7.7346697892772098E-2</v>
      </c>
      <c r="K12" s="14">
        <v>0.105078013067121</v>
      </c>
      <c r="L12" s="14">
        <v>0.121151975342614</v>
      </c>
      <c r="M12" s="14"/>
      <c r="N12" s="14">
        <v>7.24108930861216E-2</v>
      </c>
      <c r="O12" s="14">
        <v>8.6548108425009304E-2</v>
      </c>
      <c r="P12" s="14">
        <v>8.1349802041191605E-2</v>
      </c>
      <c r="Q12" s="14">
        <v>0.105002741925142</v>
      </c>
      <c r="R12" s="14"/>
      <c r="S12" s="14">
        <v>5.9336743283137497E-2</v>
      </c>
      <c r="T12" s="14">
        <v>9.1349205351534402E-2</v>
      </c>
      <c r="U12" s="14">
        <v>0.10890885193335401</v>
      </c>
      <c r="V12" s="14">
        <v>6.3351000795961301E-2</v>
      </c>
      <c r="W12" s="14">
        <v>4.4305935063905101E-2</v>
      </c>
      <c r="X12" s="14">
        <v>0.105101956644041</v>
      </c>
      <c r="Y12" s="14">
        <v>7.4717338318172594E-2</v>
      </c>
      <c r="Z12" s="14">
        <v>0.129650597795334</v>
      </c>
      <c r="AA12" s="14">
        <v>6.9662440309054996E-2</v>
      </c>
      <c r="AB12" s="14">
        <v>0.113975281212679</v>
      </c>
      <c r="AC12" s="14">
        <v>0.15049693343102399</v>
      </c>
      <c r="AD12" s="14">
        <v>8.2119598815365694E-2</v>
      </c>
      <c r="AE12" s="14"/>
      <c r="AF12" s="14">
        <v>6.9182574935445496E-2</v>
      </c>
      <c r="AG12" s="14">
        <v>8.5214502262784597E-2</v>
      </c>
      <c r="AH12" s="14">
        <v>9.6091897623548403E-2</v>
      </c>
      <c r="AI12" s="14">
        <v>8.4175389498989506E-2</v>
      </c>
      <c r="AJ12" s="14"/>
      <c r="AK12" s="14">
        <v>7.6539794909046596E-2</v>
      </c>
      <c r="AL12" s="14">
        <v>9.0822420503436696E-2</v>
      </c>
      <c r="AM12" s="14">
        <v>6.8308502874583094E-2</v>
      </c>
      <c r="AN12" s="14">
        <v>9.33886267377802E-2</v>
      </c>
      <c r="AO12" s="14"/>
      <c r="AP12" s="14">
        <v>8.3596544108917703E-2</v>
      </c>
      <c r="AQ12" s="14">
        <v>7.6894370173738805E-2</v>
      </c>
      <c r="AR12" s="14">
        <v>7.43669302356956E-2</v>
      </c>
      <c r="AS12" s="14"/>
      <c r="AT12" s="14">
        <v>4.1412359321193699E-2</v>
      </c>
      <c r="AU12" s="14">
        <v>0.108581166716206</v>
      </c>
      <c r="AV12" s="14"/>
      <c r="AW12" s="14">
        <v>6.3273935775024298E-2</v>
      </c>
      <c r="AX12" s="14">
        <v>0.16835067619121</v>
      </c>
      <c r="AY12" s="14"/>
      <c r="AZ12" s="14">
        <v>8.3372411552974104E-2</v>
      </c>
      <c r="BA12" s="14">
        <v>8.8645247155108201E-2</v>
      </c>
    </row>
    <row r="13" spans="2:53" x14ac:dyDescent="0.35">
      <c r="B13" s="15" t="s">
        <v>361</v>
      </c>
      <c r="C13" s="14">
        <v>3.8060632610111902E-2</v>
      </c>
      <c r="D13" s="14">
        <v>3.1602554738754798E-2</v>
      </c>
      <c r="E13" s="14">
        <v>4.2548935006895099E-2</v>
      </c>
      <c r="F13" s="14"/>
      <c r="G13" s="14">
        <v>2.8400573140473201E-2</v>
      </c>
      <c r="H13" s="14">
        <v>3.1712025088208501E-2</v>
      </c>
      <c r="I13" s="14">
        <v>3.0548150457768E-2</v>
      </c>
      <c r="J13" s="14">
        <v>3.6921498721589903E-2</v>
      </c>
      <c r="K13" s="14">
        <v>5.4745372031980197E-2</v>
      </c>
      <c r="L13" s="14">
        <v>4.5419546068167997E-2</v>
      </c>
      <c r="M13" s="14"/>
      <c r="N13" s="14">
        <v>3.2705440340094101E-2</v>
      </c>
      <c r="O13" s="14">
        <v>4.79875099749845E-2</v>
      </c>
      <c r="P13" s="14">
        <v>2.1131950448299901E-2</v>
      </c>
      <c r="Q13" s="14">
        <v>4.9093476121450499E-2</v>
      </c>
      <c r="R13" s="14"/>
      <c r="S13" s="14">
        <v>3.2679338769179098E-2</v>
      </c>
      <c r="T13" s="14">
        <v>3.5899870828508797E-2</v>
      </c>
      <c r="U13" s="14">
        <v>5.2026110109133897E-2</v>
      </c>
      <c r="V13" s="14">
        <v>3.7330048924518099E-2</v>
      </c>
      <c r="W13" s="14">
        <v>3.8723410524158799E-2</v>
      </c>
      <c r="X13" s="14">
        <v>1.5120930670182499E-2</v>
      </c>
      <c r="Y13" s="14">
        <v>5.2657282591463003E-2</v>
      </c>
      <c r="Z13" s="14">
        <v>4.5824191386565002E-2</v>
      </c>
      <c r="AA13" s="14">
        <v>4.4094499343251901E-2</v>
      </c>
      <c r="AB13" s="14">
        <v>3.02365256705103E-2</v>
      </c>
      <c r="AC13" s="14">
        <v>3.59421576757743E-2</v>
      </c>
      <c r="AD13" s="14">
        <v>6.0549502370227999E-2</v>
      </c>
      <c r="AE13" s="14"/>
      <c r="AF13" s="14">
        <v>2.26880122615917E-2</v>
      </c>
      <c r="AG13" s="14">
        <v>3.9898273247604199E-2</v>
      </c>
      <c r="AH13" s="14">
        <v>6.2861344272547096E-2</v>
      </c>
      <c r="AI13" s="14">
        <v>3.2534160926632402E-2</v>
      </c>
      <c r="AJ13" s="14"/>
      <c r="AK13" s="14">
        <v>2.01302193901675E-2</v>
      </c>
      <c r="AL13" s="14">
        <v>3.1946049224849997E-2</v>
      </c>
      <c r="AM13" s="14">
        <v>3.8048489509045498E-2</v>
      </c>
      <c r="AN13" s="14">
        <v>5.3923320150078398E-2</v>
      </c>
      <c r="AO13" s="14"/>
      <c r="AP13" s="14">
        <v>1.9569839481652401E-2</v>
      </c>
      <c r="AQ13" s="14">
        <v>2.88941237896948E-2</v>
      </c>
      <c r="AR13" s="14">
        <v>2.41203840415623E-2</v>
      </c>
      <c r="AS13" s="14"/>
      <c r="AT13" s="14">
        <v>1.9568948887560601E-2</v>
      </c>
      <c r="AU13" s="14">
        <v>4.8203509302222301E-2</v>
      </c>
      <c r="AV13" s="14"/>
      <c r="AW13" s="14">
        <v>1.3820998721387701E-2</v>
      </c>
      <c r="AX13" s="14">
        <v>0.143008083592187</v>
      </c>
      <c r="AY13" s="14"/>
      <c r="AZ13" s="14">
        <v>3.1193721062739599E-2</v>
      </c>
      <c r="BA13" s="14">
        <v>4.38789253715655E-2</v>
      </c>
    </row>
    <row r="14" spans="2:53" x14ac:dyDescent="0.35">
      <c r="B14" s="15" t="s">
        <v>109</v>
      </c>
      <c r="C14" s="14">
        <v>3.0282598147178302E-2</v>
      </c>
      <c r="D14" s="14">
        <v>2.5880287386579201E-2</v>
      </c>
      <c r="E14" s="14">
        <v>3.47039097335669E-2</v>
      </c>
      <c r="F14" s="14"/>
      <c r="G14" s="14">
        <v>2.71218505600168E-2</v>
      </c>
      <c r="H14" s="14">
        <v>3.4409643603096E-2</v>
      </c>
      <c r="I14" s="14">
        <v>3.8662928568147903E-2</v>
      </c>
      <c r="J14" s="14">
        <v>3.5693410188368899E-2</v>
      </c>
      <c r="K14" s="14">
        <v>2.8754522463408899E-2</v>
      </c>
      <c r="L14" s="14">
        <v>1.8835424812596199E-2</v>
      </c>
      <c r="M14" s="14"/>
      <c r="N14" s="14">
        <v>1.89296575853969E-2</v>
      </c>
      <c r="O14" s="14">
        <v>2.8373292446177902E-2</v>
      </c>
      <c r="P14" s="14">
        <v>2.6197023665979501E-2</v>
      </c>
      <c r="Q14" s="14">
        <v>4.8696368685572498E-2</v>
      </c>
      <c r="R14" s="14"/>
      <c r="S14" s="14">
        <v>2.06816605745383E-2</v>
      </c>
      <c r="T14" s="14">
        <v>4.3349975945216099E-2</v>
      </c>
      <c r="U14" s="14">
        <v>3.4264845596461202E-2</v>
      </c>
      <c r="V14" s="14">
        <v>1.5484164303088599E-2</v>
      </c>
      <c r="W14" s="14">
        <v>5.4931672105621998E-2</v>
      </c>
      <c r="X14" s="14">
        <v>4.7460171087294799E-2</v>
      </c>
      <c r="Y14" s="14">
        <v>2.7864501716834699E-2</v>
      </c>
      <c r="Z14" s="14">
        <v>1.1370807107503499E-2</v>
      </c>
      <c r="AA14" s="14">
        <v>1.38977522212446E-2</v>
      </c>
      <c r="AB14" s="14">
        <v>1.7968378727319E-2</v>
      </c>
      <c r="AC14" s="14">
        <v>3.7196723964800303E-2</v>
      </c>
      <c r="AD14" s="14">
        <v>6.03443835071815E-2</v>
      </c>
      <c r="AE14" s="14"/>
      <c r="AF14" s="14">
        <v>1.7416980030465299E-2</v>
      </c>
      <c r="AG14" s="14">
        <v>2.7933451918316501E-2</v>
      </c>
      <c r="AH14" s="14">
        <v>2.6473045484808201E-2</v>
      </c>
      <c r="AI14" s="14">
        <v>5.6880795712737298E-2</v>
      </c>
      <c r="AJ14" s="14"/>
      <c r="AK14" s="14">
        <v>2.25279927105154E-2</v>
      </c>
      <c r="AL14" s="14">
        <v>1.8652234063274299E-2</v>
      </c>
      <c r="AM14" s="14">
        <v>1.5883350904712799E-2</v>
      </c>
      <c r="AN14" s="14">
        <v>4.25404502059267E-2</v>
      </c>
      <c r="AO14" s="14"/>
      <c r="AP14" s="14">
        <v>2.2054461340106302E-2</v>
      </c>
      <c r="AQ14" s="14">
        <v>2.2094462451217899E-2</v>
      </c>
      <c r="AR14" s="14">
        <v>1.28177460688825E-2</v>
      </c>
      <c r="AS14" s="14"/>
      <c r="AT14" s="14">
        <v>1.46838054923637E-2</v>
      </c>
      <c r="AU14" s="14">
        <v>3.7429976306252701E-2</v>
      </c>
      <c r="AV14" s="14"/>
      <c r="AW14" s="14">
        <v>1.3852973427148601E-2</v>
      </c>
      <c r="AX14" s="14">
        <v>4.51869338529663E-2</v>
      </c>
      <c r="AY14" s="14"/>
      <c r="AZ14" s="14">
        <v>3.1432602465850799E-2</v>
      </c>
      <c r="BA14" s="14">
        <v>2.9308206420007601E-2</v>
      </c>
    </row>
    <row r="15" spans="2:53" x14ac:dyDescent="0.35">
      <c r="B15" s="15" t="s">
        <v>362</v>
      </c>
      <c r="C15" s="18">
        <v>0.59151859165225096</v>
      </c>
      <c r="D15" s="18">
        <v>0.63675360890239496</v>
      </c>
      <c r="E15" s="18">
        <v>0.54867471259072897</v>
      </c>
      <c r="F15" s="18"/>
      <c r="G15" s="18">
        <v>0.62708984169308501</v>
      </c>
      <c r="H15" s="18">
        <v>0.62229453235552701</v>
      </c>
      <c r="I15" s="18">
        <v>0.67459290118914295</v>
      </c>
      <c r="J15" s="18">
        <v>0.55809447600212603</v>
      </c>
      <c r="K15" s="18">
        <v>0.58412170923263196</v>
      </c>
      <c r="L15" s="18">
        <v>0.50745368114373102</v>
      </c>
      <c r="M15" s="18"/>
      <c r="N15" s="18">
        <v>0.66731769393217799</v>
      </c>
      <c r="O15" s="18">
        <v>0.59163144398568401</v>
      </c>
      <c r="P15" s="18">
        <v>0.58473689490339198</v>
      </c>
      <c r="Q15" s="18">
        <v>0.51344726670868601</v>
      </c>
      <c r="R15" s="18"/>
      <c r="S15" s="18">
        <v>0.62844935736603502</v>
      </c>
      <c r="T15" s="18">
        <v>0.59168987754558999</v>
      </c>
      <c r="U15" s="18">
        <v>0.53909846067516798</v>
      </c>
      <c r="V15" s="18">
        <v>0.64178981021745696</v>
      </c>
      <c r="W15" s="18">
        <v>0.55531568808807896</v>
      </c>
      <c r="X15" s="18">
        <v>0.59263212734444604</v>
      </c>
      <c r="Y15" s="18">
        <v>0.56629453009516795</v>
      </c>
      <c r="Z15" s="18">
        <v>0.67421700262005602</v>
      </c>
      <c r="AA15" s="18">
        <v>0.61317369047421999</v>
      </c>
      <c r="AB15" s="18">
        <v>0.55026763110854804</v>
      </c>
      <c r="AC15" s="18">
        <v>0.495978118654955</v>
      </c>
      <c r="AD15" s="18">
        <v>0.65090178201442195</v>
      </c>
      <c r="AE15" s="18"/>
      <c r="AF15" s="18">
        <v>0.65669617133825298</v>
      </c>
      <c r="AG15" s="18">
        <v>0.59393244900849396</v>
      </c>
      <c r="AH15" s="18">
        <v>0.48182455456941697</v>
      </c>
      <c r="AI15" s="18">
        <v>0.55854086693674398</v>
      </c>
      <c r="AJ15" s="18"/>
      <c r="AK15" s="18">
        <v>0.63746579237593604</v>
      </c>
      <c r="AL15" s="18">
        <v>0.61146152596305503</v>
      </c>
      <c r="AM15" s="18">
        <v>0.61698460762590202</v>
      </c>
      <c r="AN15" s="18">
        <v>0.51114123391687405</v>
      </c>
      <c r="AO15" s="18"/>
      <c r="AP15" s="18">
        <v>0.62913488822463604</v>
      </c>
      <c r="AQ15" s="18">
        <v>0.64298589626718605</v>
      </c>
      <c r="AR15" s="18">
        <v>0.63457669431767405</v>
      </c>
      <c r="AS15" s="18"/>
      <c r="AT15" s="18">
        <v>0.71885748366383195</v>
      </c>
      <c r="AU15" s="18">
        <v>0.52873515836076801</v>
      </c>
      <c r="AV15" s="18"/>
      <c r="AW15" s="18">
        <v>0.69374972528505596</v>
      </c>
      <c r="AX15" s="18">
        <v>0.35215146539664399</v>
      </c>
      <c r="AY15" s="18"/>
      <c r="AZ15" s="18">
        <v>0.60007809622252595</v>
      </c>
      <c r="BA15" s="18">
        <v>0.58426617502516998</v>
      </c>
    </row>
    <row r="16" spans="2:53" x14ac:dyDescent="0.35">
      <c r="B16" s="15" t="s">
        <v>363</v>
      </c>
      <c r="C16" s="18">
        <v>0.1242874006876</v>
      </c>
      <c r="D16" s="18">
        <v>0.10820803369990099</v>
      </c>
      <c r="E16" s="18">
        <v>0.138517623087478</v>
      </c>
      <c r="F16" s="18"/>
      <c r="G16" s="18">
        <v>0.10465503511522101</v>
      </c>
      <c r="H16" s="18">
        <v>8.5023716535645402E-2</v>
      </c>
      <c r="I16" s="18">
        <v>0.10820331375225301</v>
      </c>
      <c r="J16" s="18">
        <v>0.11426819661436199</v>
      </c>
      <c r="K16" s="18">
        <v>0.15982338509910099</v>
      </c>
      <c r="L16" s="18">
        <v>0.16657152141078199</v>
      </c>
      <c r="M16" s="18"/>
      <c r="N16" s="18">
        <v>0.105116333426216</v>
      </c>
      <c r="O16" s="18">
        <v>0.13453561839999401</v>
      </c>
      <c r="P16" s="18">
        <v>0.102481752489491</v>
      </c>
      <c r="Q16" s="18">
        <v>0.15409621804659199</v>
      </c>
      <c r="R16" s="18"/>
      <c r="S16" s="18">
        <v>9.2016082052316497E-2</v>
      </c>
      <c r="T16" s="18">
        <v>0.127249076180043</v>
      </c>
      <c r="U16" s="18">
        <v>0.160934962042487</v>
      </c>
      <c r="V16" s="18">
        <v>0.100681049720479</v>
      </c>
      <c r="W16" s="18">
        <v>8.3029345588063797E-2</v>
      </c>
      <c r="X16" s="18">
        <v>0.12022288731422399</v>
      </c>
      <c r="Y16" s="18">
        <v>0.127374620909636</v>
      </c>
      <c r="Z16" s="18">
        <v>0.17547478918189899</v>
      </c>
      <c r="AA16" s="18">
        <v>0.113756939652307</v>
      </c>
      <c r="AB16" s="18">
        <v>0.14421180688318999</v>
      </c>
      <c r="AC16" s="18">
        <v>0.18643909110679799</v>
      </c>
      <c r="AD16" s="18">
        <v>0.142669101185594</v>
      </c>
      <c r="AE16" s="18"/>
      <c r="AF16" s="18">
        <v>9.1870587197037099E-2</v>
      </c>
      <c r="AG16" s="18">
        <v>0.12511277551038899</v>
      </c>
      <c r="AH16" s="18">
        <v>0.158953241896095</v>
      </c>
      <c r="AI16" s="18">
        <v>0.11670955042562201</v>
      </c>
      <c r="AJ16" s="18"/>
      <c r="AK16" s="18">
        <v>9.6670014299214096E-2</v>
      </c>
      <c r="AL16" s="18">
        <v>0.12276846972828701</v>
      </c>
      <c r="AM16" s="18">
        <v>0.106356992383629</v>
      </c>
      <c r="AN16" s="18">
        <v>0.14731194688785901</v>
      </c>
      <c r="AO16" s="18"/>
      <c r="AP16" s="18">
        <v>0.10316638359057</v>
      </c>
      <c r="AQ16" s="18">
        <v>0.105788493963434</v>
      </c>
      <c r="AR16" s="18">
        <v>9.8487314277257904E-2</v>
      </c>
      <c r="AS16" s="18"/>
      <c r="AT16" s="18">
        <v>6.0981308208754303E-2</v>
      </c>
      <c r="AU16" s="18">
        <v>0.15678467601842899</v>
      </c>
      <c r="AV16" s="18"/>
      <c r="AW16" s="18">
        <v>7.7094934496411999E-2</v>
      </c>
      <c r="AX16" s="18">
        <v>0.311358759783397</v>
      </c>
      <c r="AY16" s="18"/>
      <c r="AZ16" s="18">
        <v>0.11456613261571399</v>
      </c>
      <c r="BA16" s="18">
        <v>0.13252417252667401</v>
      </c>
    </row>
    <row r="17" spans="2:53" x14ac:dyDescent="0.35">
      <c r="B17" s="15" t="s">
        <v>74</v>
      </c>
      <c r="C17" s="19">
        <v>0.46723119096465099</v>
      </c>
      <c r="D17" s="19">
        <v>0.52854557520249301</v>
      </c>
      <c r="E17" s="19">
        <v>0.41015708950325103</v>
      </c>
      <c r="F17" s="19"/>
      <c r="G17" s="19">
        <v>0.52243480657786401</v>
      </c>
      <c r="H17" s="19">
        <v>0.53727081581988201</v>
      </c>
      <c r="I17" s="19">
        <v>0.56638958743689005</v>
      </c>
      <c r="J17" s="19">
        <v>0.44382627938776398</v>
      </c>
      <c r="K17" s="19">
        <v>0.42429832413353102</v>
      </c>
      <c r="L17" s="19">
        <v>0.340882159732949</v>
      </c>
      <c r="M17" s="19"/>
      <c r="N17" s="19">
        <v>0.56220136050596303</v>
      </c>
      <c r="O17" s="19">
        <v>0.45709582558569001</v>
      </c>
      <c r="P17" s="19">
        <v>0.4822551424139</v>
      </c>
      <c r="Q17" s="19">
        <v>0.359351048662093</v>
      </c>
      <c r="R17" s="19"/>
      <c r="S17" s="19">
        <v>0.53643327531371798</v>
      </c>
      <c r="T17" s="19">
        <v>0.464440801365547</v>
      </c>
      <c r="U17" s="19">
        <v>0.37816349863268001</v>
      </c>
      <c r="V17" s="19">
        <v>0.54110876049697798</v>
      </c>
      <c r="W17" s="19">
        <v>0.472286342500015</v>
      </c>
      <c r="X17" s="19">
        <v>0.472409240030222</v>
      </c>
      <c r="Y17" s="19">
        <v>0.43891990918553198</v>
      </c>
      <c r="Z17" s="19">
        <v>0.498742213438157</v>
      </c>
      <c r="AA17" s="19">
        <v>0.499416750821913</v>
      </c>
      <c r="AB17" s="19">
        <v>0.40605582422535902</v>
      </c>
      <c r="AC17" s="19">
        <v>0.30953902754815699</v>
      </c>
      <c r="AD17" s="19">
        <v>0.508232680828829</v>
      </c>
      <c r="AE17" s="19"/>
      <c r="AF17" s="19">
        <v>0.56482558414121598</v>
      </c>
      <c r="AG17" s="19">
        <v>0.46881967349810499</v>
      </c>
      <c r="AH17" s="19">
        <v>0.32287131267332098</v>
      </c>
      <c r="AI17" s="19">
        <v>0.44183131651112201</v>
      </c>
      <c r="AJ17" s="19"/>
      <c r="AK17" s="19">
        <v>0.54079577807672197</v>
      </c>
      <c r="AL17" s="19">
        <v>0.488693056234769</v>
      </c>
      <c r="AM17" s="19">
        <v>0.51062761524227396</v>
      </c>
      <c r="AN17" s="19">
        <v>0.36382928702901501</v>
      </c>
      <c r="AO17" s="19"/>
      <c r="AP17" s="19">
        <v>0.52596850463406597</v>
      </c>
      <c r="AQ17" s="19">
        <v>0.53719740230375201</v>
      </c>
      <c r="AR17" s="19">
        <v>0.53608938004041595</v>
      </c>
      <c r="AS17" s="19"/>
      <c r="AT17" s="19">
        <v>0.65787617545507704</v>
      </c>
      <c r="AU17" s="19">
        <v>0.37195048234233902</v>
      </c>
      <c r="AV17" s="19"/>
      <c r="AW17" s="19">
        <v>0.61665479078864305</v>
      </c>
      <c r="AX17" s="19">
        <v>4.0792705613246799E-2</v>
      </c>
      <c r="AY17" s="19"/>
      <c r="AZ17" s="19">
        <v>0.48551196360681198</v>
      </c>
      <c r="BA17" s="19">
        <v>0.451742002498496</v>
      </c>
    </row>
    <row r="18" spans="2:53" x14ac:dyDescent="0.35">
      <c r="B18" s="16"/>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BA16"/>
  <sheetViews>
    <sheetView showGridLines="0" workbookViewId="0">
      <pane xSplit="2" topLeftCell="C1" activePane="topRight" state="frozen"/>
      <selection pane="topRight" activeCell="AH7" sqref="AH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371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369</v>
      </c>
      <c r="C9" s="14">
        <v>0.70574083232510998</v>
      </c>
      <c r="D9" s="14">
        <v>0.74166306917577096</v>
      </c>
      <c r="E9" s="14">
        <v>0.67047466554067603</v>
      </c>
      <c r="F9" s="14"/>
      <c r="G9" s="14">
        <v>0.75008679949892798</v>
      </c>
      <c r="H9" s="14">
        <v>0.79195864848948305</v>
      </c>
      <c r="I9" s="14">
        <v>0.752473320091397</v>
      </c>
      <c r="J9" s="14">
        <v>0.67096369719637206</v>
      </c>
      <c r="K9" s="14">
        <v>0.65775728854290305</v>
      </c>
      <c r="L9" s="14">
        <v>0.62866682692436604</v>
      </c>
      <c r="M9" s="14"/>
      <c r="N9" s="14">
        <v>0.82065609336109302</v>
      </c>
      <c r="O9" s="14">
        <v>0.69377414685321104</v>
      </c>
      <c r="P9" s="14">
        <v>0.70041748552007799</v>
      </c>
      <c r="Q9" s="14">
        <v>0.594941464504399</v>
      </c>
      <c r="R9" s="14"/>
      <c r="S9" s="14">
        <v>0.75227322081147197</v>
      </c>
      <c r="T9" s="14">
        <v>0.71973005780100396</v>
      </c>
      <c r="U9" s="14">
        <v>0.67014020605619595</v>
      </c>
      <c r="V9" s="14">
        <v>0.72864307108072501</v>
      </c>
      <c r="W9" s="14">
        <v>0.71849588351861104</v>
      </c>
      <c r="X9" s="14">
        <v>0.76459628072497599</v>
      </c>
      <c r="Y9" s="14">
        <v>0.63503007943124001</v>
      </c>
      <c r="Z9" s="14">
        <v>0.725177227161794</v>
      </c>
      <c r="AA9" s="14">
        <v>0.67498263648053103</v>
      </c>
      <c r="AB9" s="14">
        <v>0.658023448695507</v>
      </c>
      <c r="AC9" s="14">
        <v>0.62988590374230702</v>
      </c>
      <c r="AD9" s="14">
        <v>0.79391379914910398</v>
      </c>
      <c r="AE9" s="14"/>
      <c r="AF9" s="14">
        <v>0.74343560219215299</v>
      </c>
      <c r="AG9" s="14">
        <v>0.70426845480123801</v>
      </c>
      <c r="AH9" s="14">
        <v>0.73783562426140703</v>
      </c>
      <c r="AI9" s="14">
        <v>0.65195352404887597</v>
      </c>
      <c r="AJ9" s="14"/>
      <c r="AK9" s="14">
        <v>0.74014955416157002</v>
      </c>
      <c r="AL9" s="14">
        <v>0.72964684472160901</v>
      </c>
      <c r="AM9" s="14">
        <v>0.71781694370868898</v>
      </c>
      <c r="AN9" s="14">
        <v>0.67841882950107202</v>
      </c>
      <c r="AO9" s="14"/>
      <c r="AP9" s="14">
        <v>0.75923494584430595</v>
      </c>
      <c r="AQ9" s="14">
        <v>0.73545074972691504</v>
      </c>
      <c r="AR9" s="14">
        <v>0.73243029513445301</v>
      </c>
      <c r="AS9" s="14"/>
      <c r="AT9" s="14">
        <v>0.89938992761732595</v>
      </c>
      <c r="AU9" s="14">
        <v>0.61186097643339499</v>
      </c>
      <c r="AV9" s="14"/>
      <c r="AW9" s="14">
        <v>1</v>
      </c>
      <c r="AX9" s="14">
        <v>0</v>
      </c>
      <c r="AY9" s="14"/>
      <c r="AZ9" s="14">
        <v>0.72220345189949697</v>
      </c>
      <c r="BA9" s="14">
        <v>0.69179215399374705</v>
      </c>
    </row>
    <row r="10" spans="2:53" x14ac:dyDescent="0.35">
      <c r="B10" s="15" t="s">
        <v>370</v>
      </c>
      <c r="C10" s="14">
        <v>0.14300837062729299</v>
      </c>
      <c r="D10" s="14">
        <v>0.13431314153558699</v>
      </c>
      <c r="E10" s="14">
        <v>0.15107224221362101</v>
      </c>
      <c r="F10" s="14"/>
      <c r="G10" s="14">
        <v>0.136287802243308</v>
      </c>
      <c r="H10" s="14">
        <v>0.10211400876459401</v>
      </c>
      <c r="I10" s="14">
        <v>0.12276036404896799</v>
      </c>
      <c r="J10" s="14">
        <v>0.141706270726357</v>
      </c>
      <c r="K10" s="14">
        <v>0.163621376662167</v>
      </c>
      <c r="L10" s="14">
        <v>0.18442487329534099</v>
      </c>
      <c r="M10" s="14"/>
      <c r="N10" s="14">
        <v>8.1868645426480605E-2</v>
      </c>
      <c r="O10" s="14">
        <v>0.154505032806941</v>
      </c>
      <c r="P10" s="14">
        <v>0.13979000050166601</v>
      </c>
      <c r="Q10" s="14">
        <v>0.20258834768522199</v>
      </c>
      <c r="R10" s="14"/>
      <c r="S10" s="14">
        <v>0.12869300547458901</v>
      </c>
      <c r="T10" s="14">
        <v>0.138102873515034</v>
      </c>
      <c r="U10" s="14">
        <v>0.15166490395696999</v>
      </c>
      <c r="V10" s="14">
        <v>0.14176460400049101</v>
      </c>
      <c r="W10" s="14">
        <v>0.10510767038371201</v>
      </c>
      <c r="X10" s="14">
        <v>0.13063678835432599</v>
      </c>
      <c r="Y10" s="14">
        <v>0.16401305371063299</v>
      </c>
      <c r="Z10" s="14">
        <v>0.151582339343104</v>
      </c>
      <c r="AA10" s="14">
        <v>0.137684032656269</v>
      </c>
      <c r="AB10" s="14">
        <v>0.17576713119916601</v>
      </c>
      <c r="AC10" s="14">
        <v>0.20798751749950301</v>
      </c>
      <c r="AD10" s="14">
        <v>8.2127261178420993E-2</v>
      </c>
      <c r="AE10" s="14"/>
      <c r="AF10" s="14">
        <v>9.4673906754864798E-2</v>
      </c>
      <c r="AG10" s="14">
        <v>0.16067330541649999</v>
      </c>
      <c r="AH10" s="14">
        <v>0.14326180241359901</v>
      </c>
      <c r="AI10" s="14">
        <v>0.16482616744099499</v>
      </c>
      <c r="AJ10" s="14"/>
      <c r="AK10" s="14">
        <v>0.106759724671773</v>
      </c>
      <c r="AL10" s="14">
        <v>0.144918994696451</v>
      </c>
      <c r="AM10" s="14">
        <v>0.123030385296744</v>
      </c>
      <c r="AN10" s="14">
        <v>0.178881152182919</v>
      </c>
      <c r="AO10" s="14"/>
      <c r="AP10" s="14">
        <v>0.100286088119082</v>
      </c>
      <c r="AQ10" s="14">
        <v>0.14349399409230401</v>
      </c>
      <c r="AR10" s="14">
        <v>0.11642703656153799</v>
      </c>
      <c r="AS10" s="14"/>
      <c r="AT10" s="14">
        <v>5.0408539272824598E-2</v>
      </c>
      <c r="AU10" s="14">
        <v>0.190060267055673</v>
      </c>
      <c r="AV10" s="14"/>
      <c r="AW10" s="14">
        <v>0</v>
      </c>
      <c r="AX10" s="14">
        <v>1</v>
      </c>
      <c r="AY10" s="14"/>
      <c r="AZ10" s="14">
        <v>0.12509972582249199</v>
      </c>
      <c r="BA10" s="14">
        <v>0.15818225741997899</v>
      </c>
    </row>
    <row r="11" spans="2:53" x14ac:dyDescent="0.35">
      <c r="B11" s="15" t="s">
        <v>109</v>
      </c>
      <c r="C11" s="23">
        <v>0.151250797047597</v>
      </c>
      <c r="D11" s="23">
        <v>0.12402378928864199</v>
      </c>
      <c r="E11" s="23">
        <v>0.17845309224570299</v>
      </c>
      <c r="F11" s="23"/>
      <c r="G11" s="23">
        <v>0.11362539825776501</v>
      </c>
      <c r="H11" s="23">
        <v>0.105927342745923</v>
      </c>
      <c r="I11" s="23">
        <v>0.124766315859635</v>
      </c>
      <c r="J11" s="23">
        <v>0.187330032077271</v>
      </c>
      <c r="K11" s="23">
        <v>0.178621334794931</v>
      </c>
      <c r="L11" s="23">
        <v>0.186908299780293</v>
      </c>
      <c r="M11" s="23"/>
      <c r="N11" s="23">
        <v>9.7475261212426001E-2</v>
      </c>
      <c r="O11" s="23">
        <v>0.15172082033984799</v>
      </c>
      <c r="P11" s="23">
        <v>0.159792513978256</v>
      </c>
      <c r="Q11" s="23">
        <v>0.20247018781037901</v>
      </c>
      <c r="R11" s="23"/>
      <c r="S11" s="23">
        <v>0.119033773713939</v>
      </c>
      <c r="T11" s="23">
        <v>0.142167068683963</v>
      </c>
      <c r="U11" s="23">
        <v>0.178194889986835</v>
      </c>
      <c r="V11" s="23">
        <v>0.129592324918784</v>
      </c>
      <c r="W11" s="23">
        <v>0.17639644609767699</v>
      </c>
      <c r="X11" s="23">
        <v>0.104766930920698</v>
      </c>
      <c r="Y11" s="23">
        <v>0.200956866858127</v>
      </c>
      <c r="Z11" s="23">
        <v>0.123240433495102</v>
      </c>
      <c r="AA11" s="23">
        <v>0.1873333308632</v>
      </c>
      <c r="AB11" s="23">
        <v>0.16620942010532699</v>
      </c>
      <c r="AC11" s="23">
        <v>0.16212657875819</v>
      </c>
      <c r="AD11" s="23">
        <v>0.123958939672475</v>
      </c>
      <c r="AE11" s="23"/>
      <c r="AF11" s="23">
        <v>0.16189049105298201</v>
      </c>
      <c r="AG11" s="23">
        <v>0.135058239782262</v>
      </c>
      <c r="AH11" s="23">
        <v>0.118902573324995</v>
      </c>
      <c r="AI11" s="23">
        <v>0.18322030851012899</v>
      </c>
      <c r="AJ11" s="23"/>
      <c r="AK11" s="23">
        <v>0.15309072116665701</v>
      </c>
      <c r="AL11" s="23">
        <v>0.12543416058193901</v>
      </c>
      <c r="AM11" s="23">
        <v>0.15915267099456701</v>
      </c>
      <c r="AN11" s="23">
        <v>0.14270001831600901</v>
      </c>
      <c r="AO11" s="23"/>
      <c r="AP11" s="23">
        <v>0.140478966036612</v>
      </c>
      <c r="AQ11" s="23">
        <v>0.121055256180781</v>
      </c>
      <c r="AR11" s="23">
        <v>0.15114266830400799</v>
      </c>
      <c r="AS11" s="23"/>
      <c r="AT11" s="23">
        <v>5.02015331098494E-2</v>
      </c>
      <c r="AU11" s="23">
        <v>0.19807875651093201</v>
      </c>
      <c r="AV11" s="23"/>
      <c r="AW11" s="23">
        <v>0</v>
      </c>
      <c r="AX11" s="23">
        <v>0</v>
      </c>
      <c r="AY11" s="23"/>
      <c r="AZ11" s="23">
        <v>0.15269682227801101</v>
      </c>
      <c r="BA11" s="23">
        <v>0.15002558858627399</v>
      </c>
    </row>
    <row r="12" spans="2:53" x14ac:dyDescent="0.35">
      <c r="B12" s="16"/>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BA22"/>
  <sheetViews>
    <sheetView showGridLines="0" workbookViewId="0">
      <pane xSplit="2" topLeftCell="C1" activePane="topRight" state="frozen"/>
      <selection pane="topRight" activeCell="AL13" sqref="AL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374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163</v>
      </c>
      <c r="C9" s="14">
        <v>0.13703797368131701</v>
      </c>
      <c r="D9" s="14">
        <v>0.15354352006737401</v>
      </c>
      <c r="E9" s="14">
        <v>0.121450102304363</v>
      </c>
      <c r="F9" s="14"/>
      <c r="G9" s="14">
        <v>0.103446687118664</v>
      </c>
      <c r="H9" s="14">
        <v>0.187190807571674</v>
      </c>
      <c r="I9" s="14">
        <v>0.18904242016964501</v>
      </c>
      <c r="J9" s="14">
        <v>0.105893521743609</v>
      </c>
      <c r="K9" s="14">
        <v>0.14964257743503601</v>
      </c>
      <c r="L9" s="14">
        <v>9.2965137013448704E-2</v>
      </c>
      <c r="M9" s="14"/>
      <c r="N9" s="14">
        <v>0.21242561731915</v>
      </c>
      <c r="O9" s="14">
        <v>0.13006459831030601</v>
      </c>
      <c r="P9" s="14">
        <v>9.6025080375926705E-2</v>
      </c>
      <c r="Q9" s="14">
        <v>9.9540413568650093E-2</v>
      </c>
      <c r="R9" s="14"/>
      <c r="S9" s="14">
        <v>0.20126627775584</v>
      </c>
      <c r="T9" s="14">
        <v>0.12852732371849099</v>
      </c>
      <c r="U9" s="14">
        <v>0.17182890654317001</v>
      </c>
      <c r="V9" s="14">
        <v>0.122480184971389</v>
      </c>
      <c r="W9" s="14">
        <v>0.151098443844014</v>
      </c>
      <c r="X9" s="14">
        <v>0.157173549156639</v>
      </c>
      <c r="Y9" s="14">
        <v>0.107202957968508</v>
      </c>
      <c r="Z9" s="14">
        <v>0.10012052365254299</v>
      </c>
      <c r="AA9" s="14">
        <v>0.111320976450847</v>
      </c>
      <c r="AB9" s="14">
        <v>9.3238829508064294E-2</v>
      </c>
      <c r="AC9" s="14">
        <v>6.7660307519816901E-2</v>
      </c>
      <c r="AD9" s="14">
        <v>0.201943598937845</v>
      </c>
      <c r="AE9" s="14"/>
      <c r="AF9" s="14">
        <v>0.171565912368216</v>
      </c>
      <c r="AG9" s="14">
        <v>0.149326394530434</v>
      </c>
      <c r="AH9" s="14">
        <v>0.104409968866088</v>
      </c>
      <c r="AI9" s="14">
        <v>0.11429243504483599</v>
      </c>
      <c r="AJ9" s="14"/>
      <c r="AK9" s="14">
        <v>0.212136993174045</v>
      </c>
      <c r="AL9" s="14">
        <v>0.135851711920465</v>
      </c>
      <c r="AM9" s="14">
        <v>0.100800415972724</v>
      </c>
      <c r="AN9" s="14">
        <v>0.13458526068552601</v>
      </c>
      <c r="AO9" s="14"/>
      <c r="AP9" s="14">
        <v>0.19573107676569501</v>
      </c>
      <c r="AQ9" s="14">
        <v>0.170434029759232</v>
      </c>
      <c r="AR9" s="14">
        <v>0.106153602847903</v>
      </c>
      <c r="AS9" s="14"/>
      <c r="AT9" s="14">
        <v>0.2838663674111</v>
      </c>
      <c r="AU9" s="14">
        <v>6.4306918146373196E-2</v>
      </c>
      <c r="AV9" s="14"/>
      <c r="AW9" s="14">
        <v>0.189549986765327</v>
      </c>
      <c r="AX9" s="14">
        <v>1.6330550407470799E-2</v>
      </c>
      <c r="AY9" s="14"/>
      <c r="AZ9" s="14">
        <v>0.129705549576241</v>
      </c>
      <c r="BA9" s="14">
        <v>0.14325069242687799</v>
      </c>
    </row>
    <row r="10" spans="2:53" x14ac:dyDescent="0.35">
      <c r="B10" s="15" t="s">
        <v>372</v>
      </c>
      <c r="C10" s="14">
        <v>0.24604760842030601</v>
      </c>
      <c r="D10" s="14">
        <v>0.26587904724162797</v>
      </c>
      <c r="E10" s="14">
        <v>0.227639992920801</v>
      </c>
      <c r="F10" s="14"/>
      <c r="G10" s="14">
        <v>0.31534844372468201</v>
      </c>
      <c r="H10" s="14">
        <v>0.29216161419664899</v>
      </c>
      <c r="I10" s="14">
        <v>0.30061605245024398</v>
      </c>
      <c r="J10" s="14">
        <v>0.21961049861938101</v>
      </c>
      <c r="K10" s="14">
        <v>0.177196906362174</v>
      </c>
      <c r="L10" s="14">
        <v>0.18605849924435</v>
      </c>
      <c r="M10" s="14"/>
      <c r="N10" s="14">
        <v>0.28782529675027402</v>
      </c>
      <c r="O10" s="14">
        <v>0.24514840583672501</v>
      </c>
      <c r="P10" s="14">
        <v>0.27527351621712698</v>
      </c>
      <c r="Q10" s="14">
        <v>0.17520912460201199</v>
      </c>
      <c r="R10" s="14"/>
      <c r="S10" s="14">
        <v>0.26156403834365499</v>
      </c>
      <c r="T10" s="14">
        <v>0.235762131478475</v>
      </c>
      <c r="U10" s="14">
        <v>0.22581774493423801</v>
      </c>
      <c r="V10" s="14">
        <v>0.24721820028701499</v>
      </c>
      <c r="W10" s="14">
        <v>0.19926345420056399</v>
      </c>
      <c r="X10" s="14">
        <v>0.26411746047326701</v>
      </c>
      <c r="Y10" s="14">
        <v>0.224417956902667</v>
      </c>
      <c r="Z10" s="14">
        <v>0.30278250843844901</v>
      </c>
      <c r="AA10" s="14">
        <v>0.25781148733731601</v>
      </c>
      <c r="AB10" s="14">
        <v>0.21403799360856701</v>
      </c>
      <c r="AC10" s="14">
        <v>0.31643881753105302</v>
      </c>
      <c r="AD10" s="14">
        <v>0.24123098373290999</v>
      </c>
      <c r="AE10" s="14"/>
      <c r="AF10" s="14">
        <v>0.249510315784295</v>
      </c>
      <c r="AG10" s="14">
        <v>0.27128372562970299</v>
      </c>
      <c r="AH10" s="14">
        <v>0.25358631816817501</v>
      </c>
      <c r="AI10" s="14">
        <v>0.21440306165794301</v>
      </c>
      <c r="AJ10" s="14"/>
      <c r="AK10" s="14">
        <v>0.24166855141560201</v>
      </c>
      <c r="AL10" s="14">
        <v>0.28256110362689502</v>
      </c>
      <c r="AM10" s="14">
        <v>0.26989795694712199</v>
      </c>
      <c r="AN10" s="14">
        <v>0.20934301268518701</v>
      </c>
      <c r="AO10" s="14"/>
      <c r="AP10" s="14">
        <v>0.26939405255298099</v>
      </c>
      <c r="AQ10" s="14">
        <v>0.30068687885309597</v>
      </c>
      <c r="AR10" s="14">
        <v>0.26384114763585598</v>
      </c>
      <c r="AS10" s="14"/>
      <c r="AT10" s="14">
        <v>0.331081247200818</v>
      </c>
      <c r="AU10" s="14">
        <v>0.20298504030855599</v>
      </c>
      <c r="AV10" s="14"/>
      <c r="AW10" s="14">
        <v>0.33328994172443999</v>
      </c>
      <c r="AX10" s="14">
        <v>4.24144027062755E-2</v>
      </c>
      <c r="AY10" s="14"/>
      <c r="AZ10" s="14">
        <v>0.242450929981404</v>
      </c>
      <c r="BA10" s="14">
        <v>0.24909505238139101</v>
      </c>
    </row>
    <row r="11" spans="2:53" x14ac:dyDescent="0.35">
      <c r="B11" s="15" t="s">
        <v>165</v>
      </c>
      <c r="C11" s="14">
        <v>0.212916253615233</v>
      </c>
      <c r="D11" s="14">
        <v>0.20934635879028701</v>
      </c>
      <c r="E11" s="14">
        <v>0.21626882035476699</v>
      </c>
      <c r="F11" s="14"/>
      <c r="G11" s="14">
        <v>0.157917332281098</v>
      </c>
      <c r="H11" s="14">
        <v>0.222461420596342</v>
      </c>
      <c r="I11" s="14">
        <v>0.18466129061274</v>
      </c>
      <c r="J11" s="14">
        <v>0.23284856949947899</v>
      </c>
      <c r="K11" s="14">
        <v>0.202333230346498</v>
      </c>
      <c r="L11" s="14">
        <v>0.25553366898225499</v>
      </c>
      <c r="M11" s="14"/>
      <c r="N11" s="14">
        <v>0.18361965082992299</v>
      </c>
      <c r="O11" s="14">
        <v>0.197183123428918</v>
      </c>
      <c r="P11" s="14">
        <v>0.24279020473744101</v>
      </c>
      <c r="Q11" s="14">
        <v>0.23488664243052901</v>
      </c>
      <c r="R11" s="14"/>
      <c r="S11" s="14">
        <v>0.18585610454712401</v>
      </c>
      <c r="T11" s="14">
        <v>0.21635187479335699</v>
      </c>
      <c r="U11" s="14">
        <v>0.20284522875093999</v>
      </c>
      <c r="V11" s="14">
        <v>0.27228983331575601</v>
      </c>
      <c r="W11" s="14">
        <v>0.26744338545836399</v>
      </c>
      <c r="X11" s="14">
        <v>0.19071825095628001</v>
      </c>
      <c r="Y11" s="14">
        <v>0.17888030629395099</v>
      </c>
      <c r="Z11" s="14">
        <v>0.207663300114345</v>
      </c>
      <c r="AA11" s="14">
        <v>0.19546946351602401</v>
      </c>
      <c r="AB11" s="14">
        <v>0.233893307183699</v>
      </c>
      <c r="AC11" s="14">
        <v>0.20377758618740999</v>
      </c>
      <c r="AD11" s="14">
        <v>0.22650352316571701</v>
      </c>
      <c r="AE11" s="14"/>
      <c r="AF11" s="14">
        <v>0.22956685197277099</v>
      </c>
      <c r="AG11" s="14">
        <v>0.17540604734630799</v>
      </c>
      <c r="AH11" s="14">
        <v>0.195389580211209</v>
      </c>
      <c r="AI11" s="14">
        <v>0.24500098757740099</v>
      </c>
      <c r="AJ11" s="14"/>
      <c r="AK11" s="14">
        <v>0.215539763919184</v>
      </c>
      <c r="AL11" s="14">
        <v>0.184183149721592</v>
      </c>
      <c r="AM11" s="14">
        <v>0.24193430825605799</v>
      </c>
      <c r="AN11" s="14">
        <v>0.200555202224035</v>
      </c>
      <c r="AO11" s="14"/>
      <c r="AP11" s="14">
        <v>0.198276931057249</v>
      </c>
      <c r="AQ11" s="14">
        <v>0.18056133780339201</v>
      </c>
      <c r="AR11" s="14">
        <v>0.25132454758248302</v>
      </c>
      <c r="AS11" s="14"/>
      <c r="AT11" s="14">
        <v>0.19725830942425601</v>
      </c>
      <c r="AU11" s="14">
        <v>0.216686075614064</v>
      </c>
      <c r="AV11" s="14"/>
      <c r="AW11" s="14">
        <v>0.23403618098596901</v>
      </c>
      <c r="AX11" s="14">
        <v>0.109252599079443</v>
      </c>
      <c r="AY11" s="14"/>
      <c r="AZ11" s="14">
        <v>0.21075062428006699</v>
      </c>
      <c r="BA11" s="14">
        <v>0.214751178296855</v>
      </c>
    </row>
    <row r="12" spans="2:53" x14ac:dyDescent="0.35">
      <c r="B12" s="15" t="s">
        <v>373</v>
      </c>
      <c r="C12" s="14">
        <v>0.13399818626517701</v>
      </c>
      <c r="D12" s="14">
        <v>0.13904292344069799</v>
      </c>
      <c r="E12" s="14">
        <v>0.12959746004502201</v>
      </c>
      <c r="F12" s="14"/>
      <c r="G12" s="14">
        <v>0.19034230262964</v>
      </c>
      <c r="H12" s="14">
        <v>0.12688263554316001</v>
      </c>
      <c r="I12" s="14">
        <v>0.106517968659934</v>
      </c>
      <c r="J12" s="14">
        <v>0.121176791890667</v>
      </c>
      <c r="K12" s="14">
        <v>0.13729830984437499</v>
      </c>
      <c r="L12" s="14">
        <v>0.13294276477714601</v>
      </c>
      <c r="M12" s="14"/>
      <c r="N12" s="14">
        <v>0.12910960385595999</v>
      </c>
      <c r="O12" s="14">
        <v>0.13216092351346001</v>
      </c>
      <c r="P12" s="14">
        <v>0.13455038406887701</v>
      </c>
      <c r="Q12" s="14">
        <v>0.139364203626964</v>
      </c>
      <c r="R12" s="14"/>
      <c r="S12" s="14">
        <v>0.115847175477146</v>
      </c>
      <c r="T12" s="14">
        <v>0.12201594948722901</v>
      </c>
      <c r="U12" s="14">
        <v>0.14853526692001001</v>
      </c>
      <c r="V12" s="14">
        <v>0.14442438235621399</v>
      </c>
      <c r="W12" s="14">
        <v>0.100258071348442</v>
      </c>
      <c r="X12" s="14">
        <v>0.12772912667306099</v>
      </c>
      <c r="Y12" s="14">
        <v>0.198710032627165</v>
      </c>
      <c r="Z12" s="14">
        <v>0.10228885896437399</v>
      </c>
      <c r="AA12" s="14">
        <v>0.14231117092175699</v>
      </c>
      <c r="AB12" s="14">
        <v>0.17207166541740099</v>
      </c>
      <c r="AC12" s="14">
        <v>8.1529807831182993E-2</v>
      </c>
      <c r="AD12" s="14">
        <v>0.110605716001222</v>
      </c>
      <c r="AE12" s="14"/>
      <c r="AF12" s="14">
        <v>0.109223525102738</v>
      </c>
      <c r="AG12" s="14">
        <v>0.13653352867712801</v>
      </c>
      <c r="AH12" s="14">
        <v>0.18759777133136199</v>
      </c>
      <c r="AI12" s="14">
        <v>0.144715045164962</v>
      </c>
      <c r="AJ12" s="14"/>
      <c r="AK12" s="14">
        <v>0.114242414881741</v>
      </c>
      <c r="AL12" s="14">
        <v>0.133931300607256</v>
      </c>
      <c r="AM12" s="14">
        <v>0.11727526483572</v>
      </c>
      <c r="AN12" s="14">
        <v>0.142948958890699</v>
      </c>
      <c r="AO12" s="14"/>
      <c r="AP12" s="14">
        <v>0.12064858426803</v>
      </c>
      <c r="AQ12" s="14">
        <v>0.12443677286544499</v>
      </c>
      <c r="AR12" s="14">
        <v>0.12588583047881</v>
      </c>
      <c r="AS12" s="14"/>
      <c r="AT12" s="14">
        <v>7.3084741872588593E-2</v>
      </c>
      <c r="AU12" s="14">
        <v>0.16620470862620301</v>
      </c>
      <c r="AV12" s="14"/>
      <c r="AW12" s="14">
        <v>0.10174701343154</v>
      </c>
      <c r="AX12" s="14">
        <v>0.17432003110700001</v>
      </c>
      <c r="AY12" s="14"/>
      <c r="AZ12" s="14">
        <v>0.14099538589606</v>
      </c>
      <c r="BA12" s="14">
        <v>0.128069501195921</v>
      </c>
    </row>
    <row r="13" spans="2:53" x14ac:dyDescent="0.35">
      <c r="B13" s="15" t="s">
        <v>167</v>
      </c>
      <c r="C13" s="14">
        <v>0.189432132624658</v>
      </c>
      <c r="D13" s="14">
        <v>0.16490912869795399</v>
      </c>
      <c r="E13" s="14">
        <v>0.21117239302638499</v>
      </c>
      <c r="F13" s="14"/>
      <c r="G13" s="14">
        <v>0.197146251366491</v>
      </c>
      <c r="H13" s="14">
        <v>0.146064205706046</v>
      </c>
      <c r="I13" s="14">
        <v>0.14602858661082299</v>
      </c>
      <c r="J13" s="14">
        <v>0.21024526003271199</v>
      </c>
      <c r="K13" s="14">
        <v>0.23956611902389199</v>
      </c>
      <c r="L13" s="14">
        <v>0.20420468189156599</v>
      </c>
      <c r="M13" s="14"/>
      <c r="N13" s="14">
        <v>0.108647294966914</v>
      </c>
      <c r="O13" s="14">
        <v>0.222831175643287</v>
      </c>
      <c r="P13" s="14">
        <v>0.165066145910438</v>
      </c>
      <c r="Q13" s="14">
        <v>0.26335560204441599</v>
      </c>
      <c r="R13" s="14"/>
      <c r="S13" s="14">
        <v>0.158727030674258</v>
      </c>
      <c r="T13" s="14">
        <v>0.20019204896617901</v>
      </c>
      <c r="U13" s="14">
        <v>0.160657196149498</v>
      </c>
      <c r="V13" s="14">
        <v>0.13561268582338401</v>
      </c>
      <c r="W13" s="14">
        <v>0.199983114817016</v>
      </c>
      <c r="X13" s="14">
        <v>0.19150036283722599</v>
      </c>
      <c r="Y13" s="14">
        <v>0.19977895931408901</v>
      </c>
      <c r="Z13" s="14">
        <v>0.21704922469761601</v>
      </c>
      <c r="AA13" s="14">
        <v>0.19664875701329401</v>
      </c>
      <c r="AB13" s="14">
        <v>0.21819492967029799</v>
      </c>
      <c r="AC13" s="14">
        <v>0.272292269739835</v>
      </c>
      <c r="AD13" s="14">
        <v>0.178072851054866</v>
      </c>
      <c r="AE13" s="14"/>
      <c r="AF13" s="14">
        <v>0.15439693305188701</v>
      </c>
      <c r="AG13" s="14">
        <v>0.19775291500120201</v>
      </c>
      <c r="AH13" s="14">
        <v>0.17167565753304501</v>
      </c>
      <c r="AI13" s="14">
        <v>0.18378547663449599</v>
      </c>
      <c r="AJ13" s="14"/>
      <c r="AK13" s="14">
        <v>0.13737358370611399</v>
      </c>
      <c r="AL13" s="14">
        <v>0.18718484514921499</v>
      </c>
      <c r="AM13" s="14">
        <v>0.201109988638729</v>
      </c>
      <c r="AN13" s="14">
        <v>0.23643708258305801</v>
      </c>
      <c r="AO13" s="14"/>
      <c r="AP13" s="14">
        <v>0.151006400082039</v>
      </c>
      <c r="AQ13" s="14">
        <v>0.16800016783800201</v>
      </c>
      <c r="AR13" s="14">
        <v>0.17261085474527699</v>
      </c>
      <c r="AS13" s="14"/>
      <c r="AT13" s="14">
        <v>5.6059413640724302E-2</v>
      </c>
      <c r="AU13" s="14">
        <v>0.26011722516322799</v>
      </c>
      <c r="AV13" s="14"/>
      <c r="AW13" s="14">
        <v>8.2035808843609198E-2</v>
      </c>
      <c r="AX13" s="14">
        <v>0.63695393915329901</v>
      </c>
      <c r="AY13" s="14"/>
      <c r="AZ13" s="14">
        <v>0.18608974704565101</v>
      </c>
      <c r="BA13" s="14">
        <v>0.19226411577839</v>
      </c>
    </row>
    <row r="14" spans="2:53" x14ac:dyDescent="0.35">
      <c r="B14" s="15" t="s">
        <v>109</v>
      </c>
      <c r="C14" s="14">
        <v>8.0567845393307899E-2</v>
      </c>
      <c r="D14" s="14">
        <v>6.7279021762058605E-2</v>
      </c>
      <c r="E14" s="14">
        <v>9.3871231348661599E-2</v>
      </c>
      <c r="F14" s="14"/>
      <c r="G14" s="14">
        <v>3.57989828794247E-2</v>
      </c>
      <c r="H14" s="14">
        <v>2.5239316386130198E-2</v>
      </c>
      <c r="I14" s="14">
        <v>7.3133681496614297E-2</v>
      </c>
      <c r="J14" s="14">
        <v>0.110225358214152</v>
      </c>
      <c r="K14" s="14">
        <v>9.3962856988025298E-2</v>
      </c>
      <c r="L14" s="14">
        <v>0.12829524809123399</v>
      </c>
      <c r="M14" s="14"/>
      <c r="N14" s="14">
        <v>7.8372536277778904E-2</v>
      </c>
      <c r="O14" s="14">
        <v>7.2611773267304794E-2</v>
      </c>
      <c r="P14" s="14">
        <v>8.6294668690190396E-2</v>
      </c>
      <c r="Q14" s="14">
        <v>8.7644013727428402E-2</v>
      </c>
      <c r="R14" s="14"/>
      <c r="S14" s="14">
        <v>7.6739373201977198E-2</v>
      </c>
      <c r="T14" s="14">
        <v>9.7150671556269594E-2</v>
      </c>
      <c r="U14" s="14">
        <v>9.0315656702144503E-2</v>
      </c>
      <c r="V14" s="14">
        <v>7.7974713246242194E-2</v>
      </c>
      <c r="W14" s="14">
        <v>8.1953530331598898E-2</v>
      </c>
      <c r="X14" s="14">
        <v>6.8761249903526403E-2</v>
      </c>
      <c r="Y14" s="14">
        <v>9.1009786893619798E-2</v>
      </c>
      <c r="Z14" s="14">
        <v>7.0095584132674194E-2</v>
      </c>
      <c r="AA14" s="14">
        <v>9.6438144760763095E-2</v>
      </c>
      <c r="AB14" s="14">
        <v>6.8563274611970093E-2</v>
      </c>
      <c r="AC14" s="14">
        <v>5.8301211190702099E-2</v>
      </c>
      <c r="AD14" s="14">
        <v>4.1643327107440002E-2</v>
      </c>
      <c r="AE14" s="14"/>
      <c r="AF14" s="14">
        <v>8.5736461720093499E-2</v>
      </c>
      <c r="AG14" s="14">
        <v>6.9697388815224207E-2</v>
      </c>
      <c r="AH14" s="14">
        <v>8.7340703890120594E-2</v>
      </c>
      <c r="AI14" s="14">
        <v>9.7802993920362305E-2</v>
      </c>
      <c r="AJ14" s="14"/>
      <c r="AK14" s="14">
        <v>7.9038692903313598E-2</v>
      </c>
      <c r="AL14" s="14">
        <v>7.6287888974577001E-2</v>
      </c>
      <c r="AM14" s="14">
        <v>6.8982065349646404E-2</v>
      </c>
      <c r="AN14" s="14">
        <v>7.61304829314952E-2</v>
      </c>
      <c r="AO14" s="14"/>
      <c r="AP14" s="14">
        <v>6.4942955274005496E-2</v>
      </c>
      <c r="AQ14" s="14">
        <v>5.5880812880834199E-2</v>
      </c>
      <c r="AR14" s="14">
        <v>8.0184016709671402E-2</v>
      </c>
      <c r="AS14" s="14"/>
      <c r="AT14" s="14">
        <v>5.86499204505131E-2</v>
      </c>
      <c r="AU14" s="14">
        <v>8.9700032141576194E-2</v>
      </c>
      <c r="AV14" s="14"/>
      <c r="AW14" s="14">
        <v>5.9341068249114698E-2</v>
      </c>
      <c r="AX14" s="14">
        <v>2.07284775465112E-2</v>
      </c>
      <c r="AY14" s="14"/>
      <c r="AZ14" s="14">
        <v>9.00077632205777E-2</v>
      </c>
      <c r="BA14" s="14">
        <v>7.2569459920563906E-2</v>
      </c>
    </row>
    <row r="15" spans="2:53" x14ac:dyDescent="0.35">
      <c r="B15" s="15" t="s">
        <v>168</v>
      </c>
      <c r="C15" s="18">
        <v>0.38308558210162402</v>
      </c>
      <c r="D15" s="18">
        <v>0.41942256730900201</v>
      </c>
      <c r="E15" s="18">
        <v>0.34909009522516399</v>
      </c>
      <c r="F15" s="18"/>
      <c r="G15" s="18">
        <v>0.41879513084334602</v>
      </c>
      <c r="H15" s="18">
        <v>0.47935242176832199</v>
      </c>
      <c r="I15" s="18">
        <v>0.48965847261988898</v>
      </c>
      <c r="J15" s="18">
        <v>0.32550402036299098</v>
      </c>
      <c r="K15" s="18">
        <v>0.32683948379721001</v>
      </c>
      <c r="L15" s="18">
        <v>0.27902363625779902</v>
      </c>
      <c r="M15" s="18"/>
      <c r="N15" s="18">
        <v>0.50025091406942401</v>
      </c>
      <c r="O15" s="18">
        <v>0.37521300414703002</v>
      </c>
      <c r="P15" s="18">
        <v>0.37129859659305398</v>
      </c>
      <c r="Q15" s="18">
        <v>0.274749538170662</v>
      </c>
      <c r="R15" s="18"/>
      <c r="S15" s="18">
        <v>0.46283031609949499</v>
      </c>
      <c r="T15" s="18">
        <v>0.36428945519696598</v>
      </c>
      <c r="U15" s="18">
        <v>0.39764665147740802</v>
      </c>
      <c r="V15" s="18">
        <v>0.36969838525840398</v>
      </c>
      <c r="W15" s="18">
        <v>0.35036189804457901</v>
      </c>
      <c r="X15" s="18">
        <v>0.42129100962990601</v>
      </c>
      <c r="Y15" s="18">
        <v>0.33162091487117601</v>
      </c>
      <c r="Z15" s="18">
        <v>0.40290303209099099</v>
      </c>
      <c r="AA15" s="18">
        <v>0.369132463788162</v>
      </c>
      <c r="AB15" s="18">
        <v>0.30727682311663201</v>
      </c>
      <c r="AC15" s="18">
        <v>0.38409912505087002</v>
      </c>
      <c r="AD15" s="18">
        <v>0.44317458267075499</v>
      </c>
      <c r="AE15" s="18"/>
      <c r="AF15" s="18">
        <v>0.421076228152511</v>
      </c>
      <c r="AG15" s="18">
        <v>0.42061012016013799</v>
      </c>
      <c r="AH15" s="18">
        <v>0.35799628703426301</v>
      </c>
      <c r="AI15" s="18">
        <v>0.32869549670277898</v>
      </c>
      <c r="AJ15" s="18"/>
      <c r="AK15" s="18">
        <v>0.453805544589647</v>
      </c>
      <c r="AL15" s="18">
        <v>0.41841281554735998</v>
      </c>
      <c r="AM15" s="18">
        <v>0.37069837291984598</v>
      </c>
      <c r="AN15" s="18">
        <v>0.34392827337071202</v>
      </c>
      <c r="AO15" s="18"/>
      <c r="AP15" s="18">
        <v>0.465125129318676</v>
      </c>
      <c r="AQ15" s="18">
        <v>0.47112090861232703</v>
      </c>
      <c r="AR15" s="18">
        <v>0.36999475048376002</v>
      </c>
      <c r="AS15" s="18"/>
      <c r="AT15" s="18">
        <v>0.61494761461191805</v>
      </c>
      <c r="AU15" s="18">
        <v>0.26729195845492898</v>
      </c>
      <c r="AV15" s="18"/>
      <c r="AW15" s="18">
        <v>0.52283992848976701</v>
      </c>
      <c r="AX15" s="18">
        <v>5.87449531137463E-2</v>
      </c>
      <c r="AY15" s="18"/>
      <c r="AZ15" s="18">
        <v>0.37215647955764503</v>
      </c>
      <c r="BA15" s="18">
        <v>0.39234574480827</v>
      </c>
    </row>
    <row r="16" spans="2:53" x14ac:dyDescent="0.35">
      <c r="B16" s="15" t="s">
        <v>169</v>
      </c>
      <c r="C16" s="18">
        <v>0.32343031888983598</v>
      </c>
      <c r="D16" s="18">
        <v>0.30395205213865201</v>
      </c>
      <c r="E16" s="18">
        <v>0.340769853071407</v>
      </c>
      <c r="F16" s="18"/>
      <c r="G16" s="18">
        <v>0.38748855399613202</v>
      </c>
      <c r="H16" s="18">
        <v>0.27294684124920598</v>
      </c>
      <c r="I16" s="18">
        <v>0.25254655527075698</v>
      </c>
      <c r="J16" s="18">
        <v>0.33142205192337898</v>
      </c>
      <c r="K16" s="18">
        <v>0.37686442886826699</v>
      </c>
      <c r="L16" s="18">
        <v>0.33714744666871199</v>
      </c>
      <c r="M16" s="18"/>
      <c r="N16" s="18">
        <v>0.23775689882287401</v>
      </c>
      <c r="O16" s="18">
        <v>0.35499209915674701</v>
      </c>
      <c r="P16" s="18">
        <v>0.29961652997931498</v>
      </c>
      <c r="Q16" s="18">
        <v>0.40271980567137999</v>
      </c>
      <c r="R16" s="18"/>
      <c r="S16" s="18">
        <v>0.27457420615140299</v>
      </c>
      <c r="T16" s="18">
        <v>0.32220799845340797</v>
      </c>
      <c r="U16" s="18">
        <v>0.30919246306950698</v>
      </c>
      <c r="V16" s="18">
        <v>0.280037068179597</v>
      </c>
      <c r="W16" s="18">
        <v>0.30024118616545797</v>
      </c>
      <c r="X16" s="18">
        <v>0.31922948951028801</v>
      </c>
      <c r="Y16" s="18">
        <v>0.39848899194125398</v>
      </c>
      <c r="Z16" s="18">
        <v>0.31933808366198901</v>
      </c>
      <c r="AA16" s="18">
        <v>0.33895992793505098</v>
      </c>
      <c r="AB16" s="18">
        <v>0.39026659508770001</v>
      </c>
      <c r="AC16" s="18">
        <v>0.35382207757101802</v>
      </c>
      <c r="AD16" s="18">
        <v>0.28867856705608802</v>
      </c>
      <c r="AE16" s="18"/>
      <c r="AF16" s="18">
        <v>0.26362045815462498</v>
      </c>
      <c r="AG16" s="18">
        <v>0.33428644367832999</v>
      </c>
      <c r="AH16" s="18">
        <v>0.359273428864408</v>
      </c>
      <c r="AI16" s="18">
        <v>0.32850052179945799</v>
      </c>
      <c r="AJ16" s="18"/>
      <c r="AK16" s="18">
        <v>0.25161599858785499</v>
      </c>
      <c r="AL16" s="18">
        <v>0.32111614575647002</v>
      </c>
      <c r="AM16" s="18">
        <v>0.31838525347444901</v>
      </c>
      <c r="AN16" s="18">
        <v>0.37938604147375699</v>
      </c>
      <c r="AO16" s="18"/>
      <c r="AP16" s="18">
        <v>0.27165498435007002</v>
      </c>
      <c r="AQ16" s="18">
        <v>0.292436940703447</v>
      </c>
      <c r="AR16" s="18">
        <v>0.29849668522408601</v>
      </c>
      <c r="AS16" s="18"/>
      <c r="AT16" s="18">
        <v>0.12914415551331301</v>
      </c>
      <c r="AU16" s="18">
        <v>0.42632193378943101</v>
      </c>
      <c r="AV16" s="18"/>
      <c r="AW16" s="18">
        <v>0.183782822275149</v>
      </c>
      <c r="AX16" s="18">
        <v>0.81127397026029902</v>
      </c>
      <c r="AY16" s="18"/>
      <c r="AZ16" s="18">
        <v>0.32708513294171099</v>
      </c>
      <c r="BA16" s="18">
        <v>0.32033361697431101</v>
      </c>
    </row>
    <row r="17" spans="2:53" x14ac:dyDescent="0.35">
      <c r="B17" s="15" t="s">
        <v>74</v>
      </c>
      <c r="C17" s="19">
        <v>5.9655263211787997E-2</v>
      </c>
      <c r="D17" s="19">
        <v>0.11547051517034999</v>
      </c>
      <c r="E17" s="19">
        <v>8.3202421537570403E-3</v>
      </c>
      <c r="F17" s="19"/>
      <c r="G17" s="19">
        <v>3.1306576847213698E-2</v>
      </c>
      <c r="H17" s="19">
        <v>0.206405580519117</v>
      </c>
      <c r="I17" s="19">
        <v>0.23711191734913301</v>
      </c>
      <c r="J17" s="19">
        <v>-5.9180315603882799E-3</v>
      </c>
      <c r="K17" s="19">
        <v>-5.0024945071057703E-2</v>
      </c>
      <c r="L17" s="19">
        <v>-5.8123810410912601E-2</v>
      </c>
      <c r="M17" s="19"/>
      <c r="N17" s="19">
        <v>0.26249401524655003</v>
      </c>
      <c r="O17" s="19">
        <v>2.0220904990283499E-2</v>
      </c>
      <c r="P17" s="19">
        <v>7.1682066613738493E-2</v>
      </c>
      <c r="Q17" s="19">
        <v>-0.12797026750071799</v>
      </c>
      <c r="R17" s="19"/>
      <c r="S17" s="19">
        <v>0.188256109948092</v>
      </c>
      <c r="T17" s="19">
        <v>4.2081456743557601E-2</v>
      </c>
      <c r="U17" s="19">
        <v>8.8454188407900994E-2</v>
      </c>
      <c r="V17" s="19">
        <v>8.9661317078806799E-2</v>
      </c>
      <c r="W17" s="19">
        <v>5.0120711879120497E-2</v>
      </c>
      <c r="X17" s="19">
        <v>0.102061520119618</v>
      </c>
      <c r="Y17" s="19">
        <v>-6.6868077070077997E-2</v>
      </c>
      <c r="Z17" s="19">
        <v>8.3564948429001806E-2</v>
      </c>
      <c r="AA17" s="19">
        <v>3.01725358531117E-2</v>
      </c>
      <c r="AB17" s="19">
        <v>-8.2989771971067702E-2</v>
      </c>
      <c r="AC17" s="19">
        <v>3.0277047479851899E-2</v>
      </c>
      <c r="AD17" s="19">
        <v>0.154496015614667</v>
      </c>
      <c r="AE17" s="19"/>
      <c r="AF17" s="19">
        <v>0.15745576999788599</v>
      </c>
      <c r="AG17" s="19">
        <v>8.6323676481807901E-2</v>
      </c>
      <c r="AH17" s="19">
        <v>-1.27714183014471E-3</v>
      </c>
      <c r="AI17" s="19">
        <v>1.9497490332071E-4</v>
      </c>
      <c r="AJ17" s="19"/>
      <c r="AK17" s="19">
        <v>0.20218954600179201</v>
      </c>
      <c r="AL17" s="19">
        <v>9.7296669790889995E-2</v>
      </c>
      <c r="AM17" s="19">
        <v>5.2313119445396801E-2</v>
      </c>
      <c r="AN17" s="19">
        <v>-3.5457768103045198E-2</v>
      </c>
      <c r="AO17" s="19"/>
      <c r="AP17" s="19">
        <v>0.19347014496860601</v>
      </c>
      <c r="AQ17" s="19">
        <v>0.178683967908881</v>
      </c>
      <c r="AR17" s="19">
        <v>7.1498065259673504E-2</v>
      </c>
      <c r="AS17" s="19"/>
      <c r="AT17" s="19">
        <v>0.48580345909860601</v>
      </c>
      <c r="AU17" s="19">
        <v>-0.159029975334502</v>
      </c>
      <c r="AV17" s="19"/>
      <c r="AW17" s="19">
        <v>0.33905710621461699</v>
      </c>
      <c r="AX17" s="19">
        <v>-0.75252901714655296</v>
      </c>
      <c r="AY17" s="19"/>
      <c r="AZ17" s="19">
        <v>4.5071346615934101E-2</v>
      </c>
      <c r="BA17" s="19">
        <v>7.2012127833958606E-2</v>
      </c>
    </row>
    <row r="18" spans="2:53" x14ac:dyDescent="0.35">
      <c r="B18" s="16"/>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BA29"/>
  <sheetViews>
    <sheetView showGridLines="0" topLeftCell="A2" workbookViewId="0">
      <pane xSplit="2" topLeftCell="C1" activePane="topRight" state="frozen"/>
      <selection pane="topRight" activeCell="AK7" sqref="AK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389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ht="43.5" x14ac:dyDescent="0.35">
      <c r="B9" s="15" t="s">
        <v>375</v>
      </c>
      <c r="C9" s="14">
        <v>0.46239022520025203</v>
      </c>
      <c r="D9" s="14">
        <v>0.446242535302878</v>
      </c>
      <c r="E9" s="14">
        <v>0.479017981602684</v>
      </c>
      <c r="F9" s="14"/>
      <c r="G9" s="14">
        <v>0.33634642819244598</v>
      </c>
      <c r="H9" s="14">
        <v>0.38133857335195398</v>
      </c>
      <c r="I9" s="14">
        <v>0.41275666526159399</v>
      </c>
      <c r="J9" s="14">
        <v>0.446417570459261</v>
      </c>
      <c r="K9" s="14">
        <v>0.54248181422173702</v>
      </c>
      <c r="L9" s="14">
        <v>0.61140643407211603</v>
      </c>
      <c r="M9" s="14"/>
      <c r="N9" s="14">
        <v>0.52777826274808304</v>
      </c>
      <c r="O9" s="14">
        <v>0.469138610373806</v>
      </c>
      <c r="P9" s="14">
        <v>0.44054059194989997</v>
      </c>
      <c r="Q9" s="14">
        <v>0.39769502133284002</v>
      </c>
      <c r="R9" s="14"/>
      <c r="S9" s="14">
        <v>0.39850197894261002</v>
      </c>
      <c r="T9" s="14">
        <v>0.48635637318099101</v>
      </c>
      <c r="U9" s="14">
        <v>0.495190696128681</v>
      </c>
      <c r="V9" s="14">
        <v>0.53633327147503396</v>
      </c>
      <c r="W9" s="14">
        <v>0.37450053285672402</v>
      </c>
      <c r="X9" s="14">
        <v>0.51961143063378401</v>
      </c>
      <c r="Y9" s="14">
        <v>0.39964495524615501</v>
      </c>
      <c r="Z9" s="14">
        <v>0.48986375631215401</v>
      </c>
      <c r="AA9" s="14">
        <v>0.46540413592262497</v>
      </c>
      <c r="AB9" s="14">
        <v>0.48733217228893599</v>
      </c>
      <c r="AC9" s="14">
        <v>0.45874831196905302</v>
      </c>
      <c r="AD9" s="14">
        <v>0.43264449944299599</v>
      </c>
      <c r="AE9" s="14"/>
      <c r="AF9" s="14">
        <v>0.55599844835190504</v>
      </c>
      <c r="AG9" s="14">
        <v>0.40999032810920899</v>
      </c>
      <c r="AH9" s="14">
        <v>0.47218928499885798</v>
      </c>
      <c r="AI9" s="14">
        <v>0.40222294973486999</v>
      </c>
      <c r="AJ9" s="14"/>
      <c r="AK9" s="14">
        <v>0.54399555565054902</v>
      </c>
      <c r="AL9" s="14">
        <v>0.44918564562499902</v>
      </c>
      <c r="AM9" s="14">
        <v>0.47400311408277701</v>
      </c>
      <c r="AN9" s="14">
        <v>0.441297815919308</v>
      </c>
      <c r="AO9" s="14"/>
      <c r="AP9" s="14">
        <v>0.54675966555310995</v>
      </c>
      <c r="AQ9" s="14">
        <v>0.40903744674054598</v>
      </c>
      <c r="AR9" s="14">
        <v>0.49983764385012103</v>
      </c>
      <c r="AS9" s="14"/>
      <c r="AT9" s="14">
        <v>0.54655530592677104</v>
      </c>
      <c r="AU9" s="14">
        <v>0.42761338058735898</v>
      </c>
      <c r="AV9" s="14"/>
      <c r="AW9" s="14">
        <v>0.55372531638038003</v>
      </c>
      <c r="AX9" s="14">
        <v>0.154456779726966</v>
      </c>
      <c r="AY9" s="14"/>
      <c r="AZ9" s="14">
        <v>0.54770687435676002</v>
      </c>
      <c r="BA9" s="14">
        <v>0.39010194264494102</v>
      </c>
    </row>
    <row r="10" spans="2:53" ht="58" x14ac:dyDescent="0.35">
      <c r="B10" s="15" t="s">
        <v>376</v>
      </c>
      <c r="C10" s="14">
        <v>0.41570609177687901</v>
      </c>
      <c r="D10" s="14">
        <v>0.397134322793742</v>
      </c>
      <c r="E10" s="14">
        <v>0.43449653347004302</v>
      </c>
      <c r="F10" s="14"/>
      <c r="G10" s="14">
        <v>0.37921803204934901</v>
      </c>
      <c r="H10" s="14">
        <v>0.37108823981351602</v>
      </c>
      <c r="I10" s="14">
        <v>0.35544422791858699</v>
      </c>
      <c r="J10" s="14">
        <v>0.396189101256611</v>
      </c>
      <c r="K10" s="14">
        <v>0.45905288437957098</v>
      </c>
      <c r="L10" s="14">
        <v>0.51189873910030104</v>
      </c>
      <c r="M10" s="14"/>
      <c r="N10" s="14">
        <v>0.45097864100753499</v>
      </c>
      <c r="O10" s="14">
        <v>0.43151029118440898</v>
      </c>
      <c r="P10" s="14">
        <v>0.39292603504464402</v>
      </c>
      <c r="Q10" s="14">
        <v>0.38140376522560498</v>
      </c>
      <c r="R10" s="14"/>
      <c r="S10" s="14">
        <v>0.38058029435736401</v>
      </c>
      <c r="T10" s="14">
        <v>0.45113006677922701</v>
      </c>
      <c r="U10" s="14">
        <v>0.41486398617246001</v>
      </c>
      <c r="V10" s="14">
        <v>0.41868289410936199</v>
      </c>
      <c r="W10" s="14">
        <v>0.395587635814872</v>
      </c>
      <c r="X10" s="14">
        <v>0.417964207666496</v>
      </c>
      <c r="Y10" s="14">
        <v>0.43434790731693401</v>
      </c>
      <c r="Z10" s="14">
        <v>0.35115164287037798</v>
      </c>
      <c r="AA10" s="14">
        <v>0.42764069088221701</v>
      </c>
      <c r="AB10" s="14">
        <v>0.41653880070264698</v>
      </c>
      <c r="AC10" s="14">
        <v>0.41628688932048202</v>
      </c>
      <c r="AD10" s="14">
        <v>0.44902548652968999</v>
      </c>
      <c r="AE10" s="14"/>
      <c r="AF10" s="14">
        <v>0.46465068178110602</v>
      </c>
      <c r="AG10" s="14">
        <v>0.34282033854447902</v>
      </c>
      <c r="AH10" s="14">
        <v>0.42572957502110698</v>
      </c>
      <c r="AI10" s="14">
        <v>0.45237401141637801</v>
      </c>
      <c r="AJ10" s="14"/>
      <c r="AK10" s="14">
        <v>0.46257553392469503</v>
      </c>
      <c r="AL10" s="14">
        <v>0.390507673306493</v>
      </c>
      <c r="AM10" s="14">
        <v>0.40250551475382002</v>
      </c>
      <c r="AN10" s="14">
        <v>0.42204105914789802</v>
      </c>
      <c r="AO10" s="14"/>
      <c r="AP10" s="14">
        <v>0.45555475661144401</v>
      </c>
      <c r="AQ10" s="14">
        <v>0.365464766672286</v>
      </c>
      <c r="AR10" s="14">
        <v>0.40104422709617099</v>
      </c>
      <c r="AS10" s="14"/>
      <c r="AT10" s="14">
        <v>0.44595070291521299</v>
      </c>
      <c r="AU10" s="14">
        <v>0.40254768224450099</v>
      </c>
      <c r="AV10" s="14"/>
      <c r="AW10" s="14">
        <v>0.47257827472230501</v>
      </c>
      <c r="AX10" s="14">
        <v>0.176940435777657</v>
      </c>
      <c r="AY10" s="14"/>
      <c r="AZ10" s="14">
        <v>0.47793079765074298</v>
      </c>
      <c r="BA10" s="14">
        <v>0.36298347357044197</v>
      </c>
    </row>
    <row r="11" spans="2:53" ht="43.5" x14ac:dyDescent="0.35">
      <c r="B11" s="15" t="s">
        <v>377</v>
      </c>
      <c r="C11" s="14">
        <v>0.31602880035319703</v>
      </c>
      <c r="D11" s="14">
        <v>0.31145960279172202</v>
      </c>
      <c r="E11" s="14">
        <v>0.32174090344441197</v>
      </c>
      <c r="F11" s="14"/>
      <c r="G11" s="14">
        <v>0.227609929344847</v>
      </c>
      <c r="H11" s="14">
        <v>0.23327975914142399</v>
      </c>
      <c r="I11" s="14">
        <v>0.29320429296007799</v>
      </c>
      <c r="J11" s="14">
        <v>0.36080966983094798</v>
      </c>
      <c r="K11" s="14">
        <v>0.40062790251041402</v>
      </c>
      <c r="L11" s="14">
        <v>0.36724183876983602</v>
      </c>
      <c r="M11" s="14"/>
      <c r="N11" s="14">
        <v>0.36609139118325401</v>
      </c>
      <c r="O11" s="14">
        <v>0.351951058685878</v>
      </c>
      <c r="P11" s="14">
        <v>0.29016099117438798</v>
      </c>
      <c r="Q11" s="14">
        <v>0.247442092430877</v>
      </c>
      <c r="R11" s="14"/>
      <c r="S11" s="14">
        <v>0.30317009632520697</v>
      </c>
      <c r="T11" s="14">
        <v>0.31606959362257597</v>
      </c>
      <c r="U11" s="14">
        <v>0.32228357050067102</v>
      </c>
      <c r="V11" s="14">
        <v>0.38795556011415899</v>
      </c>
      <c r="W11" s="14">
        <v>0.295989470466893</v>
      </c>
      <c r="X11" s="14">
        <v>0.32227847729181103</v>
      </c>
      <c r="Y11" s="14">
        <v>0.23112006533175899</v>
      </c>
      <c r="Z11" s="14">
        <v>0.20672581780753099</v>
      </c>
      <c r="AA11" s="14">
        <v>0.35117621087254203</v>
      </c>
      <c r="AB11" s="14">
        <v>0.32955482988610701</v>
      </c>
      <c r="AC11" s="14">
        <v>0.34377100321668103</v>
      </c>
      <c r="AD11" s="14">
        <v>0.32728635672894901</v>
      </c>
      <c r="AE11" s="14"/>
      <c r="AF11" s="14">
        <v>0.37567433062468403</v>
      </c>
      <c r="AG11" s="14">
        <v>0.291137736592541</v>
      </c>
      <c r="AH11" s="14">
        <v>0.358111129991731</v>
      </c>
      <c r="AI11" s="14">
        <v>0.27103485383411902</v>
      </c>
      <c r="AJ11" s="14"/>
      <c r="AK11" s="14">
        <v>0.38821958911722998</v>
      </c>
      <c r="AL11" s="14">
        <v>0.30542209887669802</v>
      </c>
      <c r="AM11" s="14">
        <v>0.28684083236283497</v>
      </c>
      <c r="AN11" s="14">
        <v>0.32961971584324601</v>
      </c>
      <c r="AO11" s="14"/>
      <c r="AP11" s="14">
        <v>0.37101976912409101</v>
      </c>
      <c r="AQ11" s="14">
        <v>0.29770788558921402</v>
      </c>
      <c r="AR11" s="14">
        <v>0.32745150326727401</v>
      </c>
      <c r="AS11" s="14"/>
      <c r="AT11" s="14">
        <v>0.42869248974408303</v>
      </c>
      <c r="AU11" s="14">
        <v>0.26376628698241</v>
      </c>
      <c r="AV11" s="14"/>
      <c r="AW11" s="14">
        <v>0.38951677402833601</v>
      </c>
      <c r="AX11" s="14">
        <v>7.4618821333877802E-2</v>
      </c>
      <c r="AY11" s="14"/>
      <c r="AZ11" s="14">
        <v>0.36677758627731999</v>
      </c>
      <c r="BA11" s="14">
        <v>0.27302965994518302</v>
      </c>
    </row>
    <row r="12" spans="2:53" ht="43.5" x14ac:dyDescent="0.35">
      <c r="B12" s="15" t="s">
        <v>378</v>
      </c>
      <c r="C12" s="14">
        <v>0.297045622274132</v>
      </c>
      <c r="D12" s="14">
        <v>0.28407739133467103</v>
      </c>
      <c r="E12" s="14">
        <v>0.30891684944096098</v>
      </c>
      <c r="F12" s="14"/>
      <c r="G12" s="14">
        <v>0.37855287157519402</v>
      </c>
      <c r="H12" s="14">
        <v>0.32181702580531402</v>
      </c>
      <c r="I12" s="14">
        <v>0.325173600600072</v>
      </c>
      <c r="J12" s="14">
        <v>0.355313141399691</v>
      </c>
      <c r="K12" s="14">
        <v>0.27373700711260401</v>
      </c>
      <c r="L12" s="14">
        <v>0.16825776107093299</v>
      </c>
      <c r="M12" s="14"/>
      <c r="N12" s="14">
        <v>0.23953156897816799</v>
      </c>
      <c r="O12" s="14">
        <v>0.30345558470210998</v>
      </c>
      <c r="P12" s="14">
        <v>0.26456960979662603</v>
      </c>
      <c r="Q12" s="14">
        <v>0.38105616131442999</v>
      </c>
      <c r="R12" s="14"/>
      <c r="S12" s="14">
        <v>0.32482015813473097</v>
      </c>
      <c r="T12" s="14">
        <v>0.299487375872943</v>
      </c>
      <c r="U12" s="14">
        <v>0.27580195988183898</v>
      </c>
      <c r="V12" s="14">
        <v>0.24787238571731199</v>
      </c>
      <c r="W12" s="14">
        <v>0.33939216305842701</v>
      </c>
      <c r="X12" s="14">
        <v>0.30743776348509</v>
      </c>
      <c r="Y12" s="14">
        <v>0.27964073934650302</v>
      </c>
      <c r="Z12" s="14">
        <v>0.23658252842597999</v>
      </c>
      <c r="AA12" s="14">
        <v>0.32923728612681102</v>
      </c>
      <c r="AB12" s="14">
        <v>0.321129046728655</v>
      </c>
      <c r="AC12" s="14">
        <v>0.227212508086447</v>
      </c>
      <c r="AD12" s="14">
        <v>0.28405213899165699</v>
      </c>
      <c r="AE12" s="14"/>
      <c r="AF12" s="14">
        <v>0.29219598107045103</v>
      </c>
      <c r="AG12" s="14">
        <v>0.29390283719680599</v>
      </c>
      <c r="AH12" s="14">
        <v>0.20793919862638099</v>
      </c>
      <c r="AI12" s="14">
        <v>0.324617252286521</v>
      </c>
      <c r="AJ12" s="14"/>
      <c r="AK12" s="14">
        <v>0.25781323835071301</v>
      </c>
      <c r="AL12" s="14">
        <v>0.29971807981195397</v>
      </c>
      <c r="AM12" s="14">
        <v>0.31044563301984002</v>
      </c>
      <c r="AN12" s="14">
        <v>0.23746514288256901</v>
      </c>
      <c r="AO12" s="14"/>
      <c r="AP12" s="14">
        <v>0.26351033941444502</v>
      </c>
      <c r="AQ12" s="14">
        <v>0.28593301023679502</v>
      </c>
      <c r="AR12" s="14">
        <v>0.33282473285331299</v>
      </c>
      <c r="AS12" s="14"/>
      <c r="AT12" s="14">
        <v>0.24620758212909399</v>
      </c>
      <c r="AU12" s="14">
        <v>0.32482833203994599</v>
      </c>
      <c r="AV12" s="14"/>
      <c r="AW12" s="14">
        <v>0.30643730463508301</v>
      </c>
      <c r="AX12" s="14">
        <v>0.18833218108711</v>
      </c>
      <c r="AY12" s="14"/>
      <c r="AZ12" s="14">
        <v>0.318458809765991</v>
      </c>
      <c r="BA12" s="14">
        <v>0.27890235758751902</v>
      </c>
    </row>
    <row r="13" spans="2:53" ht="43.5" x14ac:dyDescent="0.35">
      <c r="B13" s="15" t="s">
        <v>379</v>
      </c>
      <c r="C13" s="14">
        <v>0.28958655300897002</v>
      </c>
      <c r="D13" s="14">
        <v>0.319121776499107</v>
      </c>
      <c r="E13" s="14">
        <v>0.260892424652373</v>
      </c>
      <c r="F13" s="14"/>
      <c r="G13" s="14">
        <v>0.29024128285946099</v>
      </c>
      <c r="H13" s="14">
        <v>0.19341158953247001</v>
      </c>
      <c r="I13" s="14">
        <v>0.28081794442673003</v>
      </c>
      <c r="J13" s="14">
        <v>0.275959511261059</v>
      </c>
      <c r="K13" s="14">
        <v>0.2862773643355</v>
      </c>
      <c r="L13" s="14">
        <v>0.38803148514895702</v>
      </c>
      <c r="M13" s="14"/>
      <c r="N13" s="14">
        <v>0.322937372047222</v>
      </c>
      <c r="O13" s="14">
        <v>0.26257565966734098</v>
      </c>
      <c r="P13" s="14">
        <v>0.29529337674406603</v>
      </c>
      <c r="Q13" s="14">
        <v>0.27639668879357898</v>
      </c>
      <c r="R13" s="14"/>
      <c r="S13" s="14">
        <v>0.30314135247706397</v>
      </c>
      <c r="T13" s="14">
        <v>0.31528153973779899</v>
      </c>
      <c r="U13" s="14">
        <v>0.29824540922985998</v>
      </c>
      <c r="V13" s="14">
        <v>0.293860337659546</v>
      </c>
      <c r="W13" s="14">
        <v>0.25947410517414399</v>
      </c>
      <c r="X13" s="14">
        <v>0.27815504359031101</v>
      </c>
      <c r="Y13" s="14">
        <v>0.273198693897652</v>
      </c>
      <c r="Z13" s="14">
        <v>0.181044036171427</v>
      </c>
      <c r="AA13" s="14">
        <v>0.32932019996987599</v>
      </c>
      <c r="AB13" s="14">
        <v>0.288070698073359</v>
      </c>
      <c r="AC13" s="14">
        <v>0.28960262976818402</v>
      </c>
      <c r="AD13" s="14">
        <v>0.230126690070106</v>
      </c>
      <c r="AE13" s="14"/>
      <c r="AF13" s="14">
        <v>0.31421315225935598</v>
      </c>
      <c r="AG13" s="14">
        <v>0.28347399834301501</v>
      </c>
      <c r="AH13" s="14">
        <v>0.33038308563295499</v>
      </c>
      <c r="AI13" s="14">
        <v>0.25666877941433602</v>
      </c>
      <c r="AJ13" s="14"/>
      <c r="AK13" s="14">
        <v>0.37842608612842898</v>
      </c>
      <c r="AL13" s="14">
        <v>0.27664959595635802</v>
      </c>
      <c r="AM13" s="14">
        <v>0.25219309825075298</v>
      </c>
      <c r="AN13" s="14">
        <v>0.27216931968045799</v>
      </c>
      <c r="AO13" s="14"/>
      <c r="AP13" s="14">
        <v>0.34947635606724597</v>
      </c>
      <c r="AQ13" s="14">
        <v>0.27599582689697799</v>
      </c>
      <c r="AR13" s="14">
        <v>0.27853052227977398</v>
      </c>
      <c r="AS13" s="14"/>
      <c r="AT13" s="14">
        <v>0.329553077466396</v>
      </c>
      <c r="AU13" s="14">
        <v>0.27193587421841198</v>
      </c>
      <c r="AV13" s="14"/>
      <c r="AW13" s="14">
        <v>0.3376302701087</v>
      </c>
      <c r="AX13" s="14">
        <v>0.13507182424678199</v>
      </c>
      <c r="AY13" s="14"/>
      <c r="AZ13" s="14">
        <v>0.30836174847159598</v>
      </c>
      <c r="BA13" s="14">
        <v>0.27367844306733602</v>
      </c>
    </row>
    <row r="14" spans="2:53" ht="58" x14ac:dyDescent="0.35">
      <c r="B14" s="15" t="s">
        <v>380</v>
      </c>
      <c r="C14" s="14">
        <v>0.23189153819769101</v>
      </c>
      <c r="D14" s="14">
        <v>0.24111107138039001</v>
      </c>
      <c r="E14" s="14">
        <v>0.22379767492165101</v>
      </c>
      <c r="F14" s="14"/>
      <c r="G14" s="14">
        <v>0.18628803385592799</v>
      </c>
      <c r="H14" s="14">
        <v>0.17546964333007301</v>
      </c>
      <c r="I14" s="14">
        <v>0.241521932301104</v>
      </c>
      <c r="J14" s="14">
        <v>0.232621828085909</v>
      </c>
      <c r="K14" s="14">
        <v>0.29231127964838299</v>
      </c>
      <c r="L14" s="14">
        <v>0.25896994174784699</v>
      </c>
      <c r="M14" s="14"/>
      <c r="N14" s="14">
        <v>0.28507030422685398</v>
      </c>
      <c r="O14" s="14">
        <v>0.23547515283826501</v>
      </c>
      <c r="P14" s="14">
        <v>0.189424295936336</v>
      </c>
      <c r="Q14" s="14">
        <v>0.203212179230669</v>
      </c>
      <c r="R14" s="14"/>
      <c r="S14" s="14">
        <v>0.26040148725194601</v>
      </c>
      <c r="T14" s="14">
        <v>0.254191201269721</v>
      </c>
      <c r="U14" s="14">
        <v>0.18931121286229599</v>
      </c>
      <c r="V14" s="14">
        <v>0.237677056943811</v>
      </c>
      <c r="W14" s="14">
        <v>0.25791695316220098</v>
      </c>
      <c r="X14" s="14">
        <v>0.17961479389698901</v>
      </c>
      <c r="Y14" s="14">
        <v>0.20299059353298701</v>
      </c>
      <c r="Z14" s="14">
        <v>0.216343711457505</v>
      </c>
      <c r="AA14" s="14">
        <v>0.240026171326123</v>
      </c>
      <c r="AB14" s="14">
        <v>0.22045514687184201</v>
      </c>
      <c r="AC14" s="14">
        <v>0.25287061072235001</v>
      </c>
      <c r="AD14" s="14">
        <v>0.26179135800368702</v>
      </c>
      <c r="AE14" s="14"/>
      <c r="AF14" s="14">
        <v>0.26086823060047398</v>
      </c>
      <c r="AG14" s="14">
        <v>0.21067714476687699</v>
      </c>
      <c r="AH14" s="14">
        <v>0.29994197422225999</v>
      </c>
      <c r="AI14" s="14">
        <v>0.19752101792314999</v>
      </c>
      <c r="AJ14" s="14"/>
      <c r="AK14" s="14">
        <v>0.249696384220747</v>
      </c>
      <c r="AL14" s="14">
        <v>0.22425797232623401</v>
      </c>
      <c r="AM14" s="14">
        <v>0.251179707343058</v>
      </c>
      <c r="AN14" s="14">
        <v>0.26487538118116499</v>
      </c>
      <c r="AO14" s="14"/>
      <c r="AP14" s="14">
        <v>0.25319304421917699</v>
      </c>
      <c r="AQ14" s="14">
        <v>0.20838522244237601</v>
      </c>
      <c r="AR14" s="14">
        <v>0.25880390221942301</v>
      </c>
      <c r="AS14" s="14"/>
      <c r="AT14" s="14">
        <v>0.31633371975827701</v>
      </c>
      <c r="AU14" s="14">
        <v>0.19207737989757401</v>
      </c>
      <c r="AV14" s="14"/>
      <c r="AW14" s="14">
        <v>0.28812095967897</v>
      </c>
      <c r="AX14" s="14">
        <v>6.8443157471622398E-2</v>
      </c>
      <c r="AY14" s="14"/>
      <c r="AZ14" s="14">
        <v>0.25551249190523401</v>
      </c>
      <c r="BA14" s="14">
        <v>0.21187764650458901</v>
      </c>
    </row>
    <row r="15" spans="2:53" ht="43.5" x14ac:dyDescent="0.35">
      <c r="B15" s="15" t="s">
        <v>381</v>
      </c>
      <c r="C15" s="14">
        <v>0.216569653358273</v>
      </c>
      <c r="D15" s="14">
        <v>0.19243736145076001</v>
      </c>
      <c r="E15" s="14">
        <v>0.23903244598637299</v>
      </c>
      <c r="F15" s="14"/>
      <c r="G15" s="14">
        <v>0.17821902122403699</v>
      </c>
      <c r="H15" s="14">
        <v>0.231885337725621</v>
      </c>
      <c r="I15" s="14">
        <v>0.232820571000972</v>
      </c>
      <c r="J15" s="14">
        <v>0.254076405360741</v>
      </c>
      <c r="K15" s="14">
        <v>0.197888524193985</v>
      </c>
      <c r="L15" s="14">
        <v>0.198438240781313</v>
      </c>
      <c r="M15" s="14"/>
      <c r="N15" s="14">
        <v>0.210306575836261</v>
      </c>
      <c r="O15" s="14">
        <v>0.21820227544461801</v>
      </c>
      <c r="P15" s="14">
        <v>0.21146486208877399</v>
      </c>
      <c r="Q15" s="14">
        <v>0.22475954253702199</v>
      </c>
      <c r="R15" s="14"/>
      <c r="S15" s="14">
        <v>0.20178527087779399</v>
      </c>
      <c r="T15" s="14">
        <v>0.21882358014346301</v>
      </c>
      <c r="U15" s="14">
        <v>0.176584846492367</v>
      </c>
      <c r="V15" s="14">
        <v>0.189171548627867</v>
      </c>
      <c r="W15" s="14">
        <v>0.290389204837809</v>
      </c>
      <c r="X15" s="14">
        <v>0.207705873917293</v>
      </c>
      <c r="Y15" s="14">
        <v>0.20624935068368899</v>
      </c>
      <c r="Z15" s="14">
        <v>0.20412019596323999</v>
      </c>
      <c r="AA15" s="14">
        <v>0.25604567215952401</v>
      </c>
      <c r="AB15" s="14">
        <v>0.208700840119489</v>
      </c>
      <c r="AC15" s="14">
        <v>0.22451707653059899</v>
      </c>
      <c r="AD15" s="14">
        <v>0.228729545674767</v>
      </c>
      <c r="AE15" s="14"/>
      <c r="AF15" s="14">
        <v>0.22459861253426</v>
      </c>
      <c r="AG15" s="14">
        <v>0.22530959333405701</v>
      </c>
      <c r="AH15" s="14">
        <v>0.107487044668461</v>
      </c>
      <c r="AI15" s="14">
        <v>0.24701495252705899</v>
      </c>
      <c r="AJ15" s="14"/>
      <c r="AK15" s="14">
        <v>0.21984310989577299</v>
      </c>
      <c r="AL15" s="14">
        <v>0.22689318677537301</v>
      </c>
      <c r="AM15" s="14">
        <v>0.210808357803527</v>
      </c>
      <c r="AN15" s="14">
        <v>0.140213670780028</v>
      </c>
      <c r="AO15" s="14"/>
      <c r="AP15" s="14">
        <v>0.205984600268909</v>
      </c>
      <c r="AQ15" s="14">
        <v>0.21071020711180999</v>
      </c>
      <c r="AR15" s="14">
        <v>0.24044955745847199</v>
      </c>
      <c r="AS15" s="14"/>
      <c r="AT15" s="14">
        <v>0.20823321440121001</v>
      </c>
      <c r="AU15" s="14">
        <v>0.22089290276288001</v>
      </c>
      <c r="AV15" s="14"/>
      <c r="AW15" s="14">
        <v>0.254212678471128</v>
      </c>
      <c r="AX15" s="14">
        <v>9.4780024837653895E-2</v>
      </c>
      <c r="AY15" s="14"/>
      <c r="AZ15" s="14">
        <v>0.22267886881034599</v>
      </c>
      <c r="BA15" s="14">
        <v>0.21139335193109701</v>
      </c>
    </row>
    <row r="16" spans="2:53" ht="29" x14ac:dyDescent="0.35">
      <c r="B16" s="15" t="s">
        <v>382</v>
      </c>
      <c r="C16" s="14">
        <v>0.209521254576396</v>
      </c>
      <c r="D16" s="14">
        <v>0.237181144577262</v>
      </c>
      <c r="E16" s="14">
        <v>0.18331976959444399</v>
      </c>
      <c r="F16" s="14"/>
      <c r="G16" s="14">
        <v>0.23234312480522801</v>
      </c>
      <c r="H16" s="14">
        <v>0.23704927702138101</v>
      </c>
      <c r="I16" s="14">
        <v>0.25174144365840301</v>
      </c>
      <c r="J16" s="14">
        <v>0.20984541769536899</v>
      </c>
      <c r="K16" s="14">
        <v>0.158492259062709</v>
      </c>
      <c r="L16" s="14">
        <v>0.171787467969229</v>
      </c>
      <c r="M16" s="14"/>
      <c r="N16" s="14">
        <v>0.266568708868343</v>
      </c>
      <c r="O16" s="14">
        <v>0.19811249053595401</v>
      </c>
      <c r="P16" s="14">
        <v>0.181734260483504</v>
      </c>
      <c r="Q16" s="14">
        <v>0.18056660129239899</v>
      </c>
      <c r="R16" s="14"/>
      <c r="S16" s="14">
        <v>0.28581528523845301</v>
      </c>
      <c r="T16" s="14">
        <v>0.22986776835877401</v>
      </c>
      <c r="U16" s="14">
        <v>0.19936517918580299</v>
      </c>
      <c r="V16" s="14">
        <v>0.21671400072248501</v>
      </c>
      <c r="W16" s="14">
        <v>0.207637942896224</v>
      </c>
      <c r="X16" s="14">
        <v>0.19055113234085</v>
      </c>
      <c r="Y16" s="14">
        <v>0.187841421020777</v>
      </c>
      <c r="Z16" s="14">
        <v>0.20298759583217801</v>
      </c>
      <c r="AA16" s="14">
        <v>0.19033576151175999</v>
      </c>
      <c r="AB16" s="14">
        <v>0.174565109465876</v>
      </c>
      <c r="AC16" s="14">
        <v>0.180576407190636</v>
      </c>
      <c r="AD16" s="14">
        <v>0.121455460382891</v>
      </c>
      <c r="AE16" s="14"/>
      <c r="AF16" s="14">
        <v>0.23919387340071899</v>
      </c>
      <c r="AG16" s="14">
        <v>0.18648403052016599</v>
      </c>
      <c r="AH16" s="14">
        <v>0.21768840798953201</v>
      </c>
      <c r="AI16" s="14">
        <v>0.203639540880099</v>
      </c>
      <c r="AJ16" s="14"/>
      <c r="AK16" s="14">
        <v>0.24043735528316701</v>
      </c>
      <c r="AL16" s="14">
        <v>0.21982441316934201</v>
      </c>
      <c r="AM16" s="14">
        <v>0.20286393260355001</v>
      </c>
      <c r="AN16" s="14">
        <v>0.20903512207077399</v>
      </c>
      <c r="AO16" s="14"/>
      <c r="AP16" s="14">
        <v>0.23796252346154401</v>
      </c>
      <c r="AQ16" s="14">
        <v>0.21298357256167999</v>
      </c>
      <c r="AR16" s="14">
        <v>0.226600374078858</v>
      </c>
      <c r="AS16" s="14"/>
      <c r="AT16" s="14">
        <v>0.28378478464096901</v>
      </c>
      <c r="AU16" s="14">
        <v>0.17286598117989399</v>
      </c>
      <c r="AV16" s="14"/>
      <c r="AW16" s="14">
        <v>0.26981567173203702</v>
      </c>
      <c r="AX16" s="14">
        <v>6.57625420355019E-2</v>
      </c>
      <c r="AY16" s="14"/>
      <c r="AZ16" s="14">
        <v>0.22675668367384499</v>
      </c>
      <c r="BA16" s="14">
        <v>0.19491777939451299</v>
      </c>
    </row>
    <row r="17" spans="2:53" ht="29" x14ac:dyDescent="0.35">
      <c r="B17" s="15" t="s">
        <v>383</v>
      </c>
      <c r="C17" s="14">
        <v>0.17656949830061699</v>
      </c>
      <c r="D17" s="14">
        <v>0.158598312449162</v>
      </c>
      <c r="E17" s="14">
        <v>0.19382930178163499</v>
      </c>
      <c r="F17" s="14"/>
      <c r="G17" s="14">
        <v>0.155685214550979</v>
      </c>
      <c r="H17" s="14">
        <v>0.18815101327880501</v>
      </c>
      <c r="I17" s="14">
        <v>0.208075746016289</v>
      </c>
      <c r="J17" s="14">
        <v>0.17613438965751599</v>
      </c>
      <c r="K17" s="14">
        <v>0.154160164783569</v>
      </c>
      <c r="L17" s="14">
        <v>0.170853383642842</v>
      </c>
      <c r="M17" s="14"/>
      <c r="N17" s="14">
        <v>0.23369149917719101</v>
      </c>
      <c r="O17" s="14">
        <v>0.15552131654620599</v>
      </c>
      <c r="P17" s="14">
        <v>0.159606727744182</v>
      </c>
      <c r="Q17" s="14">
        <v>0.149361005854076</v>
      </c>
      <c r="R17" s="14"/>
      <c r="S17" s="14">
        <v>0.21396195371300999</v>
      </c>
      <c r="T17" s="14">
        <v>0.20516307778015599</v>
      </c>
      <c r="U17" s="14">
        <v>0.142713071569565</v>
      </c>
      <c r="V17" s="14">
        <v>0.17685466148561901</v>
      </c>
      <c r="W17" s="14">
        <v>0.11446598718148</v>
      </c>
      <c r="X17" s="14">
        <v>0.18965003173700801</v>
      </c>
      <c r="Y17" s="14">
        <v>0.14255624029470099</v>
      </c>
      <c r="Z17" s="14">
        <v>0.18684613852192999</v>
      </c>
      <c r="AA17" s="14">
        <v>0.21850376682033601</v>
      </c>
      <c r="AB17" s="14">
        <v>0.145968989163338</v>
      </c>
      <c r="AC17" s="14">
        <v>0.13160422551345799</v>
      </c>
      <c r="AD17" s="14">
        <v>0.16410477756976499</v>
      </c>
      <c r="AE17" s="14"/>
      <c r="AF17" s="14">
        <v>0.19135689524254301</v>
      </c>
      <c r="AG17" s="14">
        <v>0.17653393398386599</v>
      </c>
      <c r="AH17" s="14">
        <v>0.109091185621188</v>
      </c>
      <c r="AI17" s="14">
        <v>0.195411455898232</v>
      </c>
      <c r="AJ17" s="14"/>
      <c r="AK17" s="14">
        <v>0.20468730386654199</v>
      </c>
      <c r="AL17" s="14">
        <v>0.19023145231952199</v>
      </c>
      <c r="AM17" s="14">
        <v>0.17216343316845201</v>
      </c>
      <c r="AN17" s="14">
        <v>8.6321626774181301E-2</v>
      </c>
      <c r="AO17" s="14"/>
      <c r="AP17" s="14">
        <v>0.20655650059255001</v>
      </c>
      <c r="AQ17" s="14">
        <v>0.176247838745554</v>
      </c>
      <c r="AR17" s="14">
        <v>0.17359840933193299</v>
      </c>
      <c r="AS17" s="14"/>
      <c r="AT17" s="14">
        <v>0.24050348827462201</v>
      </c>
      <c r="AU17" s="14">
        <v>0.14491756276573001</v>
      </c>
      <c r="AV17" s="14"/>
      <c r="AW17" s="14">
        <v>0.21951906694679599</v>
      </c>
      <c r="AX17" s="14">
        <v>5.3271330895303497E-2</v>
      </c>
      <c r="AY17" s="14"/>
      <c r="AZ17" s="14">
        <v>0.18639758232029899</v>
      </c>
      <c r="BA17" s="14">
        <v>0.16824222195284499</v>
      </c>
    </row>
    <row r="18" spans="2:53" ht="58" x14ac:dyDescent="0.35">
      <c r="B18" s="15" t="s">
        <v>384</v>
      </c>
      <c r="C18" s="14">
        <v>0.123032844137731</v>
      </c>
      <c r="D18" s="14">
        <v>0.12593581227231099</v>
      </c>
      <c r="E18" s="14">
        <v>0.120681711783311</v>
      </c>
      <c r="F18" s="14"/>
      <c r="G18" s="14">
        <v>0.15601908180360599</v>
      </c>
      <c r="H18" s="14">
        <v>0.107969897733027</v>
      </c>
      <c r="I18" s="14">
        <v>0.14986436240120399</v>
      </c>
      <c r="J18" s="14">
        <v>0.110252126739265</v>
      </c>
      <c r="K18" s="14">
        <v>9.7223486013062604E-2</v>
      </c>
      <c r="L18" s="14">
        <v>0.119430189662279</v>
      </c>
      <c r="M18" s="14"/>
      <c r="N18" s="14">
        <v>0.18319261004128101</v>
      </c>
      <c r="O18" s="14">
        <v>9.8144312311325296E-2</v>
      </c>
      <c r="P18" s="14">
        <v>0.108975430597114</v>
      </c>
      <c r="Q18" s="14">
        <v>9.4881655326847905E-2</v>
      </c>
      <c r="R18" s="14"/>
      <c r="S18" s="14">
        <v>0.14463578754545001</v>
      </c>
      <c r="T18" s="14">
        <v>0.142323100248928</v>
      </c>
      <c r="U18" s="14">
        <v>8.4497772405277102E-2</v>
      </c>
      <c r="V18" s="14">
        <v>0.12684099752862399</v>
      </c>
      <c r="W18" s="14">
        <v>0.13421814714456601</v>
      </c>
      <c r="X18" s="14">
        <v>0.149550147127397</v>
      </c>
      <c r="Y18" s="14">
        <v>0.105863438062568</v>
      </c>
      <c r="Z18" s="14">
        <v>7.0037596625228293E-2</v>
      </c>
      <c r="AA18" s="14">
        <v>0.105908566133024</v>
      </c>
      <c r="AB18" s="14">
        <v>0.14415835358496501</v>
      </c>
      <c r="AC18" s="14">
        <v>8.5327010553531299E-2</v>
      </c>
      <c r="AD18" s="14">
        <v>0.102781989933991</v>
      </c>
      <c r="AE18" s="14"/>
      <c r="AF18" s="14">
        <v>0.146309825945138</v>
      </c>
      <c r="AG18" s="14">
        <v>0.110430801935902</v>
      </c>
      <c r="AH18" s="14">
        <v>0.110572966622926</v>
      </c>
      <c r="AI18" s="14">
        <v>9.6476179504501602E-2</v>
      </c>
      <c r="AJ18" s="14"/>
      <c r="AK18" s="14">
        <v>0.16600207240148299</v>
      </c>
      <c r="AL18" s="14">
        <v>0.12926329405006001</v>
      </c>
      <c r="AM18" s="14">
        <v>0.10929236975377001</v>
      </c>
      <c r="AN18" s="14">
        <v>9.2456044581728902E-2</v>
      </c>
      <c r="AO18" s="14"/>
      <c r="AP18" s="14">
        <v>0.161939094552594</v>
      </c>
      <c r="AQ18" s="14">
        <v>0.136149696112145</v>
      </c>
      <c r="AR18" s="14">
        <v>0.120130256699112</v>
      </c>
      <c r="AS18" s="14"/>
      <c r="AT18" s="14">
        <v>0.17588532984307201</v>
      </c>
      <c r="AU18" s="14">
        <v>9.6798633323065097E-2</v>
      </c>
      <c r="AV18" s="14"/>
      <c r="AW18" s="14">
        <v>0.15217282610570099</v>
      </c>
      <c r="AX18" s="14">
        <v>4.8496245213868201E-2</v>
      </c>
      <c r="AY18" s="14"/>
      <c r="AZ18" s="14">
        <v>0.12201380862733099</v>
      </c>
      <c r="BA18" s="14">
        <v>0.12389626678311</v>
      </c>
    </row>
    <row r="19" spans="2:53" ht="72.5" x14ac:dyDescent="0.35">
      <c r="B19" s="15" t="s">
        <v>385</v>
      </c>
      <c r="C19" s="14">
        <v>0.122978213353978</v>
      </c>
      <c r="D19" s="14">
        <v>0.124138869605057</v>
      </c>
      <c r="E19" s="14">
        <v>0.122329397703773</v>
      </c>
      <c r="F19" s="14"/>
      <c r="G19" s="14">
        <v>0.142754880805156</v>
      </c>
      <c r="H19" s="14">
        <v>0.15517951002764099</v>
      </c>
      <c r="I19" s="14">
        <v>0.15875747089551101</v>
      </c>
      <c r="J19" s="14">
        <v>0.115941276342281</v>
      </c>
      <c r="K19" s="14">
        <v>6.3984091337016394E-2</v>
      </c>
      <c r="L19" s="14">
        <v>0.10004886369477101</v>
      </c>
      <c r="M19" s="14"/>
      <c r="N19" s="14">
        <v>0.153964293290698</v>
      </c>
      <c r="O19" s="14">
        <v>0.108646983996024</v>
      </c>
      <c r="P19" s="14">
        <v>0.100145055730345</v>
      </c>
      <c r="Q19" s="14">
        <v>0.12136149855789501</v>
      </c>
      <c r="R19" s="14"/>
      <c r="S19" s="14">
        <v>0.15563812051918199</v>
      </c>
      <c r="T19" s="14">
        <v>0.112308783611322</v>
      </c>
      <c r="U19" s="14">
        <v>7.4902509321622499E-2</v>
      </c>
      <c r="V19" s="14">
        <v>0.131289459275579</v>
      </c>
      <c r="W19" s="14">
        <v>0.121987849958186</v>
      </c>
      <c r="X19" s="14">
        <v>0.15007914485595</v>
      </c>
      <c r="Y19" s="14">
        <v>0.132713467987151</v>
      </c>
      <c r="Z19" s="14">
        <v>0.110146608225485</v>
      </c>
      <c r="AA19" s="14">
        <v>0.12252713530472401</v>
      </c>
      <c r="AB19" s="14">
        <v>8.8601643304171293E-2</v>
      </c>
      <c r="AC19" s="14">
        <v>0.131136039220037</v>
      </c>
      <c r="AD19" s="14">
        <v>0.12307474865652</v>
      </c>
      <c r="AE19" s="14"/>
      <c r="AF19" s="14">
        <v>0.11020986127761</v>
      </c>
      <c r="AG19" s="14">
        <v>0.112713105008817</v>
      </c>
      <c r="AH19" s="14">
        <v>0.132442624067311</v>
      </c>
      <c r="AI19" s="14">
        <v>0.13459635985440899</v>
      </c>
      <c r="AJ19" s="14"/>
      <c r="AK19" s="14">
        <v>0.14483106290477099</v>
      </c>
      <c r="AL19" s="14">
        <v>0.128350826073238</v>
      </c>
      <c r="AM19" s="14">
        <v>0.11662497457026701</v>
      </c>
      <c r="AN19" s="14">
        <v>9.7036813181578196E-2</v>
      </c>
      <c r="AO19" s="14"/>
      <c r="AP19" s="14">
        <v>0.13400098512301201</v>
      </c>
      <c r="AQ19" s="14">
        <v>0.14117263942621899</v>
      </c>
      <c r="AR19" s="14">
        <v>0.115794331716564</v>
      </c>
      <c r="AS19" s="14"/>
      <c r="AT19" s="14">
        <v>0.14970732639079801</v>
      </c>
      <c r="AU19" s="14">
        <v>0.109318786804707</v>
      </c>
      <c r="AV19" s="14"/>
      <c r="AW19" s="14">
        <v>0.15439875141155601</v>
      </c>
      <c r="AX19" s="14">
        <v>3.0342522802781598E-2</v>
      </c>
      <c r="AY19" s="14"/>
      <c r="AZ19" s="14">
        <v>0.11139766060112601</v>
      </c>
      <c r="BA19" s="14">
        <v>0.13279034589576699</v>
      </c>
    </row>
    <row r="20" spans="2:53" ht="43.5" x14ac:dyDescent="0.35">
      <c r="B20" s="15" t="s">
        <v>386</v>
      </c>
      <c r="C20" s="14">
        <v>0.119134025695857</v>
      </c>
      <c r="D20" s="14">
        <v>0.133127585625995</v>
      </c>
      <c r="E20" s="14">
        <v>0.105930129349406</v>
      </c>
      <c r="F20" s="14"/>
      <c r="G20" s="14">
        <v>0.14611034987987201</v>
      </c>
      <c r="H20" s="14">
        <v>0.14568772996875301</v>
      </c>
      <c r="I20" s="14">
        <v>0.19847477826624599</v>
      </c>
      <c r="J20" s="14">
        <v>0.111727530791997</v>
      </c>
      <c r="K20" s="14">
        <v>9.9992703630013099E-2</v>
      </c>
      <c r="L20" s="14">
        <v>3.4028055497991601E-2</v>
      </c>
      <c r="M20" s="14"/>
      <c r="N20" s="14">
        <v>0.162972761942976</v>
      </c>
      <c r="O20" s="14">
        <v>0.129407663560347</v>
      </c>
      <c r="P20" s="14">
        <v>9.0102545681902305E-2</v>
      </c>
      <c r="Q20" s="14">
        <v>8.5110209919902396E-2</v>
      </c>
      <c r="R20" s="14"/>
      <c r="S20" s="14">
        <v>0.170761794268253</v>
      </c>
      <c r="T20" s="14">
        <v>0.115490122607995</v>
      </c>
      <c r="U20" s="14">
        <v>7.6404682968894397E-2</v>
      </c>
      <c r="V20" s="14">
        <v>0.14190905619337099</v>
      </c>
      <c r="W20" s="14">
        <v>0.127440462592908</v>
      </c>
      <c r="X20" s="14">
        <v>0.127899833419133</v>
      </c>
      <c r="Y20" s="14">
        <v>0.107928520601993</v>
      </c>
      <c r="Z20" s="14">
        <v>0.114393877712817</v>
      </c>
      <c r="AA20" s="14">
        <v>0.11536581951885</v>
      </c>
      <c r="AB20" s="14">
        <v>0.108882172814402</v>
      </c>
      <c r="AC20" s="14">
        <v>5.5841404191296101E-2</v>
      </c>
      <c r="AD20" s="14">
        <v>8.0108259089220105E-2</v>
      </c>
      <c r="AE20" s="14"/>
      <c r="AF20" s="14">
        <v>0.131939854289815</v>
      </c>
      <c r="AG20" s="14">
        <v>0.116356206613095</v>
      </c>
      <c r="AH20" s="14">
        <v>0.111740033672001</v>
      </c>
      <c r="AI20" s="14">
        <v>0.11360068547668301</v>
      </c>
      <c r="AJ20" s="14"/>
      <c r="AK20" s="14">
        <v>0.14781702475653799</v>
      </c>
      <c r="AL20" s="14">
        <v>0.12574933983092401</v>
      </c>
      <c r="AM20" s="14">
        <v>9.2390240755239605E-2</v>
      </c>
      <c r="AN20" s="14">
        <v>8.3857879568073404E-2</v>
      </c>
      <c r="AO20" s="14"/>
      <c r="AP20" s="14">
        <v>0.15774091895367101</v>
      </c>
      <c r="AQ20" s="14">
        <v>0.148704412579029</v>
      </c>
      <c r="AR20" s="14">
        <v>9.7438649969426902E-2</v>
      </c>
      <c r="AS20" s="14"/>
      <c r="AT20" s="14">
        <v>0.176812009987031</v>
      </c>
      <c r="AU20" s="14">
        <v>9.1609841765014896E-2</v>
      </c>
      <c r="AV20" s="14"/>
      <c r="AW20" s="14">
        <v>0.158728108674701</v>
      </c>
      <c r="AX20" s="14">
        <v>2.0842977838795299E-2</v>
      </c>
      <c r="AY20" s="14"/>
      <c r="AZ20" s="14">
        <v>0.122797051874108</v>
      </c>
      <c r="BA20" s="14">
        <v>0.116030365695156</v>
      </c>
    </row>
    <row r="21" spans="2:53" ht="43.5" x14ac:dyDescent="0.35">
      <c r="B21" s="15" t="s">
        <v>387</v>
      </c>
      <c r="C21" s="14">
        <v>0.111987358763062</v>
      </c>
      <c r="D21" s="14">
        <v>0.123535181554847</v>
      </c>
      <c r="E21" s="14">
        <v>0.101145154972068</v>
      </c>
      <c r="F21" s="14"/>
      <c r="G21" s="14">
        <v>0.14953103117673699</v>
      </c>
      <c r="H21" s="14">
        <v>0.142890612492832</v>
      </c>
      <c r="I21" s="14">
        <v>0.135293931742688</v>
      </c>
      <c r="J21" s="14">
        <v>0.109714518044135</v>
      </c>
      <c r="K21" s="14">
        <v>7.4042542507308198E-2</v>
      </c>
      <c r="L21" s="14">
        <v>7.0383996773393603E-2</v>
      </c>
      <c r="M21" s="14"/>
      <c r="N21" s="14">
        <v>0.13182633757767301</v>
      </c>
      <c r="O21" s="14">
        <v>9.3918633741575205E-2</v>
      </c>
      <c r="P21" s="14">
        <v>0.108141813427369</v>
      </c>
      <c r="Q21" s="14">
        <v>0.111171760134611</v>
      </c>
      <c r="R21" s="14"/>
      <c r="S21" s="14">
        <v>0.13656390597604601</v>
      </c>
      <c r="T21" s="14">
        <v>8.0530222174548902E-2</v>
      </c>
      <c r="U21" s="14">
        <v>8.0144651731209895E-2</v>
      </c>
      <c r="V21" s="14">
        <v>0.15471067961406601</v>
      </c>
      <c r="W21" s="14">
        <v>8.51121564802092E-2</v>
      </c>
      <c r="X21" s="14">
        <v>0.13571497890488701</v>
      </c>
      <c r="Y21" s="14">
        <v>7.3501015556505803E-2</v>
      </c>
      <c r="Z21" s="14">
        <v>0.122307395752068</v>
      </c>
      <c r="AA21" s="14">
        <v>9.4885609692127906E-2</v>
      </c>
      <c r="AB21" s="14">
        <v>0.12962140553693499</v>
      </c>
      <c r="AC21" s="14">
        <v>0.122596380192628</v>
      </c>
      <c r="AD21" s="14">
        <v>0.16288934709446801</v>
      </c>
      <c r="AE21" s="14"/>
      <c r="AF21" s="14">
        <v>0.110469306573308</v>
      </c>
      <c r="AG21" s="14">
        <v>0.104329468913503</v>
      </c>
      <c r="AH21" s="14">
        <v>6.7462178537039702E-2</v>
      </c>
      <c r="AI21" s="14">
        <v>0.136725302598763</v>
      </c>
      <c r="AJ21" s="14"/>
      <c r="AK21" s="14">
        <v>0.16190744902596099</v>
      </c>
      <c r="AL21" s="14">
        <v>0.11098280026969801</v>
      </c>
      <c r="AM21" s="14">
        <v>7.8581700196457493E-2</v>
      </c>
      <c r="AN21" s="14">
        <v>6.4608069770794696E-2</v>
      </c>
      <c r="AO21" s="14"/>
      <c r="AP21" s="14">
        <v>0.14911286481061301</v>
      </c>
      <c r="AQ21" s="14">
        <v>0.119928499270926</v>
      </c>
      <c r="AR21" s="14">
        <v>9.3735340849537399E-2</v>
      </c>
      <c r="AS21" s="14"/>
      <c r="AT21" s="14">
        <v>0.12097489816338799</v>
      </c>
      <c r="AU21" s="14">
        <v>0.10837522883869501</v>
      </c>
      <c r="AV21" s="14"/>
      <c r="AW21" s="14">
        <v>0.13490677553753599</v>
      </c>
      <c r="AX21" s="14">
        <v>4.6474784928002902E-2</v>
      </c>
      <c r="AY21" s="14"/>
      <c r="AZ21" s="14">
        <v>9.9408907477948893E-2</v>
      </c>
      <c r="BA21" s="14">
        <v>0.122645004716064</v>
      </c>
    </row>
    <row r="22" spans="2:53" ht="58" x14ac:dyDescent="0.35">
      <c r="B22" s="15" t="s">
        <v>388</v>
      </c>
      <c r="C22" s="14">
        <v>6.7077508723763696E-2</v>
      </c>
      <c r="D22" s="14">
        <v>6.0270593301000798E-2</v>
      </c>
      <c r="E22" s="14">
        <v>7.2996513833940402E-2</v>
      </c>
      <c r="F22" s="14"/>
      <c r="G22" s="14">
        <v>2.1465366277424201E-2</v>
      </c>
      <c r="H22" s="14">
        <v>4.4699443578477403E-2</v>
      </c>
      <c r="I22" s="14">
        <v>4.91372405759175E-2</v>
      </c>
      <c r="J22" s="14">
        <v>7.8589620897548396E-2</v>
      </c>
      <c r="K22" s="14">
        <v>0.104236300498141</v>
      </c>
      <c r="L22" s="14">
        <v>9.5740011281531298E-2</v>
      </c>
      <c r="M22" s="14"/>
      <c r="N22" s="14">
        <v>3.6358776202591397E-2</v>
      </c>
      <c r="O22" s="14">
        <v>8.1867346621608203E-2</v>
      </c>
      <c r="P22" s="14">
        <v>8.1109858226579706E-2</v>
      </c>
      <c r="Q22" s="14">
        <v>7.3763093816667694E-2</v>
      </c>
      <c r="R22" s="14"/>
      <c r="S22" s="14">
        <v>6.3059089125893503E-2</v>
      </c>
      <c r="T22" s="14">
        <v>6.1465280168615501E-2</v>
      </c>
      <c r="U22" s="14">
        <v>8.5805838535540593E-2</v>
      </c>
      <c r="V22" s="14">
        <v>5.8481098808666102E-2</v>
      </c>
      <c r="W22" s="14">
        <v>8.1307447897019006E-2</v>
      </c>
      <c r="X22" s="14">
        <v>3.0608908229651201E-2</v>
      </c>
      <c r="Y22" s="14">
        <v>7.4881228124291099E-2</v>
      </c>
      <c r="Z22" s="14">
        <v>6.9325991861558897E-2</v>
      </c>
      <c r="AA22" s="14">
        <v>6.7829252978447704E-2</v>
      </c>
      <c r="AB22" s="14">
        <v>5.67201530825103E-2</v>
      </c>
      <c r="AC22" s="14">
        <v>0.119551958019539</v>
      </c>
      <c r="AD22" s="14">
        <v>7.8839049092024799E-2</v>
      </c>
      <c r="AE22" s="14"/>
      <c r="AF22" s="14">
        <v>5.3862575188251403E-2</v>
      </c>
      <c r="AG22" s="14">
        <v>6.8537262109918798E-2</v>
      </c>
      <c r="AH22" s="14">
        <v>5.4714296807141301E-2</v>
      </c>
      <c r="AI22" s="14">
        <v>7.6096193480307106E-2</v>
      </c>
      <c r="AJ22" s="14"/>
      <c r="AK22" s="14">
        <v>4.5368000048053497E-2</v>
      </c>
      <c r="AL22" s="14">
        <v>6.4536624729659098E-2</v>
      </c>
      <c r="AM22" s="14">
        <v>6.4454443548888102E-2</v>
      </c>
      <c r="AN22" s="14">
        <v>7.7894029074724105E-2</v>
      </c>
      <c r="AO22" s="14"/>
      <c r="AP22" s="14">
        <v>4.67843663121294E-2</v>
      </c>
      <c r="AQ22" s="14">
        <v>5.3363570547747E-2</v>
      </c>
      <c r="AR22" s="14">
        <v>5.1655507767585498E-2</v>
      </c>
      <c r="AS22" s="14"/>
      <c r="AT22" s="14">
        <v>7.0527206050048198E-3</v>
      </c>
      <c r="AU22" s="14">
        <v>9.7355064675921907E-2</v>
      </c>
      <c r="AV22" s="14"/>
      <c r="AW22" s="14">
        <v>3.45542762983044E-3</v>
      </c>
      <c r="AX22" s="14">
        <v>0.40420034205356598</v>
      </c>
      <c r="AY22" s="14"/>
      <c r="AZ22" s="14">
        <v>5.65778597576371E-2</v>
      </c>
      <c r="BA22" s="14">
        <v>7.5973798002572604E-2</v>
      </c>
    </row>
    <row r="23" spans="2:53" x14ac:dyDescent="0.35">
      <c r="B23" s="15" t="s">
        <v>109</v>
      </c>
      <c r="C23" s="14">
        <v>4.3767290906576002E-2</v>
      </c>
      <c r="D23" s="14">
        <v>3.5163870106662602E-2</v>
      </c>
      <c r="E23" s="14">
        <v>5.2347013102500603E-2</v>
      </c>
      <c r="F23" s="14"/>
      <c r="G23" s="14">
        <v>1.9644858015004301E-2</v>
      </c>
      <c r="H23" s="14">
        <v>4.8290842494424301E-2</v>
      </c>
      <c r="I23" s="14">
        <v>2.8230032685561401E-2</v>
      </c>
      <c r="J23" s="14">
        <v>4.4791452636867402E-2</v>
      </c>
      <c r="K23" s="14">
        <v>4.9811541720715703E-2</v>
      </c>
      <c r="L23" s="14">
        <v>6.3801808157969098E-2</v>
      </c>
      <c r="M23" s="14"/>
      <c r="N23" s="14">
        <v>2.8458801201214402E-2</v>
      </c>
      <c r="O23" s="14">
        <v>5.0510433724691703E-2</v>
      </c>
      <c r="P23" s="14">
        <v>5.0564267331063201E-2</v>
      </c>
      <c r="Q23" s="14">
        <v>4.8111193934070401E-2</v>
      </c>
      <c r="R23" s="14"/>
      <c r="S23" s="14">
        <v>3.4292250999354901E-2</v>
      </c>
      <c r="T23" s="14">
        <v>5.2172947001814601E-2</v>
      </c>
      <c r="U23" s="14">
        <v>6.8534103365990001E-2</v>
      </c>
      <c r="V23" s="14">
        <v>4.5784960358350897E-2</v>
      </c>
      <c r="W23" s="14">
        <v>3.25938679749702E-2</v>
      </c>
      <c r="X23" s="14">
        <v>2.7081038614450999E-2</v>
      </c>
      <c r="Y23" s="14">
        <v>3.8655184074401203E-2</v>
      </c>
      <c r="Z23" s="14">
        <v>6.7400653941482605E-2</v>
      </c>
      <c r="AA23" s="14">
        <v>4.5708660828929999E-2</v>
      </c>
      <c r="AB23" s="14">
        <v>5.0024609625068897E-2</v>
      </c>
      <c r="AC23" s="14">
        <v>3.8898514344504698E-2</v>
      </c>
      <c r="AD23" s="14">
        <v>2.0140468038774E-2</v>
      </c>
      <c r="AE23" s="14"/>
      <c r="AF23" s="14">
        <v>4.0734822711315198E-2</v>
      </c>
      <c r="AG23" s="14">
        <v>3.2870791380303799E-2</v>
      </c>
      <c r="AH23" s="14">
        <v>6.11811874633513E-2</v>
      </c>
      <c r="AI23" s="14">
        <v>5.2114375701659998E-2</v>
      </c>
      <c r="AJ23" s="14"/>
      <c r="AK23" s="14">
        <v>3.3381703012649297E-2</v>
      </c>
      <c r="AL23" s="14">
        <v>3.1115925991035302E-2</v>
      </c>
      <c r="AM23" s="14">
        <v>3.9241719225414001E-2</v>
      </c>
      <c r="AN23" s="14">
        <v>8.0504854810777293E-2</v>
      </c>
      <c r="AO23" s="14"/>
      <c r="AP23" s="14">
        <v>2.8433531510137802E-2</v>
      </c>
      <c r="AQ23" s="14">
        <v>2.9974624105452399E-2</v>
      </c>
      <c r="AR23" s="14">
        <v>3.2345818043823901E-2</v>
      </c>
      <c r="AS23" s="14"/>
      <c r="AT23" s="14">
        <v>1.44965950507016E-2</v>
      </c>
      <c r="AU23" s="14">
        <v>5.65610526900708E-2</v>
      </c>
      <c r="AV23" s="14"/>
      <c r="AW23" s="14">
        <v>1.4460746105898601E-2</v>
      </c>
      <c r="AX23" s="14">
        <v>5.3137029384892502E-2</v>
      </c>
      <c r="AY23" s="14"/>
      <c r="AZ23" s="14">
        <v>3.7549155914711002E-2</v>
      </c>
      <c r="BA23" s="14">
        <v>4.9035879203268601E-2</v>
      </c>
    </row>
    <row r="24" spans="2:53" x14ac:dyDescent="0.35">
      <c r="B24" s="15" t="s">
        <v>122</v>
      </c>
      <c r="C24" s="23">
        <v>7.9402448693841506E-3</v>
      </c>
      <c r="D24" s="23">
        <v>7.4158808666684303E-3</v>
      </c>
      <c r="E24" s="23">
        <v>8.4839735260555504E-3</v>
      </c>
      <c r="F24" s="23"/>
      <c r="G24" s="23">
        <v>0</v>
      </c>
      <c r="H24" s="23">
        <v>5.2934272645724601E-3</v>
      </c>
      <c r="I24" s="23">
        <v>2.6834167181622802E-3</v>
      </c>
      <c r="J24" s="23">
        <v>5.6981567092252699E-3</v>
      </c>
      <c r="K24" s="23">
        <v>3.3359294459420902E-2</v>
      </c>
      <c r="L24" s="23">
        <v>4.3065731503381197E-3</v>
      </c>
      <c r="M24" s="23"/>
      <c r="N24" s="23">
        <v>1.0363766746375101E-2</v>
      </c>
      <c r="O24" s="23">
        <v>5.2482328202675703E-3</v>
      </c>
      <c r="P24" s="23">
        <v>7.0740451790637197E-3</v>
      </c>
      <c r="Q24" s="23">
        <v>5.5434946391646096E-3</v>
      </c>
      <c r="R24" s="23"/>
      <c r="S24" s="23">
        <v>1.27442190385758E-2</v>
      </c>
      <c r="T24" s="23">
        <v>3.5182691521751298E-3</v>
      </c>
      <c r="U24" s="23">
        <v>0</v>
      </c>
      <c r="V24" s="23">
        <v>5.7591408403217898E-3</v>
      </c>
      <c r="W24" s="23">
        <v>5.9635392294284098E-3</v>
      </c>
      <c r="X24" s="23">
        <v>5.0696955294791696E-3</v>
      </c>
      <c r="Y24" s="23">
        <v>5.5793314237218197E-3</v>
      </c>
      <c r="Z24" s="23">
        <v>1.1029836824683999E-2</v>
      </c>
      <c r="AA24" s="23">
        <v>1.7703534525884301E-2</v>
      </c>
      <c r="AB24" s="23">
        <v>5.6845289489352996E-3</v>
      </c>
      <c r="AC24" s="23">
        <v>1.9143334919551398E-2</v>
      </c>
      <c r="AD24" s="23">
        <v>0</v>
      </c>
      <c r="AE24" s="23"/>
      <c r="AF24" s="23">
        <v>2.9021772229612399E-3</v>
      </c>
      <c r="AG24" s="23">
        <v>9.9443418802417603E-3</v>
      </c>
      <c r="AH24" s="23">
        <v>2.17151380099883E-2</v>
      </c>
      <c r="AI24" s="23">
        <v>6.5543091941533604E-3</v>
      </c>
      <c r="AJ24" s="23"/>
      <c r="AK24" s="23">
        <v>2.6239053470680099E-3</v>
      </c>
      <c r="AL24" s="23">
        <v>6.8200442169361096E-3</v>
      </c>
      <c r="AM24" s="23">
        <v>1.1313073030672E-2</v>
      </c>
      <c r="AN24" s="23">
        <v>2.2274893892321301E-2</v>
      </c>
      <c r="AO24" s="23"/>
      <c r="AP24" s="23">
        <v>2.7829648551661E-3</v>
      </c>
      <c r="AQ24" s="23">
        <v>1.8854823009155301E-3</v>
      </c>
      <c r="AR24" s="23">
        <v>1.19540853167704E-2</v>
      </c>
      <c r="AS24" s="23"/>
      <c r="AT24" s="23">
        <v>1.2841398618410599E-2</v>
      </c>
      <c r="AU24" s="23">
        <v>4.8817598604462102E-3</v>
      </c>
      <c r="AV24" s="23"/>
      <c r="AW24" s="23">
        <v>7.31007167385126E-3</v>
      </c>
      <c r="AX24" s="23">
        <v>3.1655617711644699E-3</v>
      </c>
      <c r="AY24" s="23"/>
      <c r="AZ24" s="23">
        <v>5.30561720600598E-3</v>
      </c>
      <c r="BA24" s="23">
        <v>1.01725490074539E-2</v>
      </c>
    </row>
    <row r="25" spans="2:53" x14ac:dyDescent="0.35">
      <c r="B25" s="16"/>
    </row>
    <row r="26" spans="2:53" x14ac:dyDescent="0.35">
      <c r="B26" t="s">
        <v>76</v>
      </c>
    </row>
    <row r="27" spans="2:53" x14ac:dyDescent="0.35">
      <c r="B27" t="s">
        <v>77</v>
      </c>
    </row>
    <row r="29" spans="2:53" x14ac:dyDescent="0.35">
      <c r="B2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BA22"/>
  <sheetViews>
    <sheetView showGridLines="0" topLeftCell="A11" workbookViewId="0">
      <pane xSplit="2" topLeftCell="C1" activePane="topRight" state="frozen"/>
      <selection pane="topRight" activeCell="B22" sqref="B2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396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ht="58" x14ac:dyDescent="0.35">
      <c r="B9" s="15" t="s">
        <v>390</v>
      </c>
      <c r="C9" s="14">
        <v>0.50665661514365201</v>
      </c>
      <c r="D9" s="14">
        <v>0.52768909165026201</v>
      </c>
      <c r="E9" s="14">
        <v>0.48612986793155999</v>
      </c>
      <c r="F9" s="14"/>
      <c r="G9" s="14">
        <v>0.48511648608413699</v>
      </c>
      <c r="H9" s="14">
        <v>0.49077861996323002</v>
      </c>
      <c r="I9" s="14">
        <v>0.56727872731006901</v>
      </c>
      <c r="J9" s="14">
        <v>0.52352240333653799</v>
      </c>
      <c r="K9" s="14">
        <v>0.517525892131242</v>
      </c>
      <c r="L9" s="14">
        <v>0.46358091758125702</v>
      </c>
      <c r="M9" s="14"/>
      <c r="N9" s="14">
        <v>0.58645820909882596</v>
      </c>
      <c r="O9" s="14">
        <v>0.49896633015203701</v>
      </c>
      <c r="P9" s="14">
        <v>0.47453491488232002</v>
      </c>
      <c r="Q9" s="14">
        <v>0.451247251544243</v>
      </c>
      <c r="R9" s="14"/>
      <c r="S9" s="14">
        <v>0.56260753508179395</v>
      </c>
      <c r="T9" s="14">
        <v>0.46781229723726803</v>
      </c>
      <c r="U9" s="14">
        <v>0.53392905332293095</v>
      </c>
      <c r="V9" s="14">
        <v>0.53517506913491097</v>
      </c>
      <c r="W9" s="14">
        <v>0.50234217808160198</v>
      </c>
      <c r="X9" s="14">
        <v>0.50143808388223599</v>
      </c>
      <c r="Y9" s="14">
        <v>0.49189417801429303</v>
      </c>
      <c r="Z9" s="14">
        <v>0.45158769761486001</v>
      </c>
      <c r="AA9" s="14">
        <v>0.50738765122285501</v>
      </c>
      <c r="AB9" s="14">
        <v>0.46585878809138398</v>
      </c>
      <c r="AC9" s="14">
        <v>0.47229370638558599</v>
      </c>
      <c r="AD9" s="14">
        <v>0.57062088703100899</v>
      </c>
      <c r="AE9" s="14"/>
      <c r="AF9" s="14">
        <v>0.53694347375891804</v>
      </c>
      <c r="AG9" s="14">
        <v>0.54082451216028204</v>
      </c>
      <c r="AH9" s="14">
        <v>0.45102447234370602</v>
      </c>
      <c r="AI9" s="14">
        <v>0.45494527911774701</v>
      </c>
      <c r="AJ9" s="14"/>
      <c r="AK9" s="14">
        <v>0.53565479482462397</v>
      </c>
      <c r="AL9" s="14">
        <v>0.55475620005999904</v>
      </c>
      <c r="AM9" s="14">
        <v>0.48755274713199298</v>
      </c>
      <c r="AN9" s="14">
        <v>0.48183686414930899</v>
      </c>
      <c r="AO9" s="14"/>
      <c r="AP9" s="14">
        <v>0.54300469771826598</v>
      </c>
      <c r="AQ9" s="14">
        <v>0.54875583725732502</v>
      </c>
      <c r="AR9" s="14">
        <v>0.51557359494625599</v>
      </c>
      <c r="AS9" s="14"/>
      <c r="AT9" s="14">
        <v>0.61785029818979897</v>
      </c>
      <c r="AU9" s="14">
        <v>0.456792903466468</v>
      </c>
      <c r="AV9" s="14"/>
      <c r="AW9" s="14">
        <v>0.621873000521312</v>
      </c>
      <c r="AX9" s="14">
        <v>0.16366184308622</v>
      </c>
      <c r="AY9" s="14"/>
      <c r="AZ9" s="14">
        <v>0.53679088238127903</v>
      </c>
      <c r="BA9" s="14">
        <v>0.48112403215771199</v>
      </c>
    </row>
    <row r="10" spans="2:53" ht="43.5" x14ac:dyDescent="0.35">
      <c r="B10" s="15" t="s">
        <v>391</v>
      </c>
      <c r="C10" s="14">
        <v>0.213544077630198</v>
      </c>
      <c r="D10" s="14">
        <v>0.220566309580882</v>
      </c>
      <c r="E10" s="14">
        <v>0.206527022719659</v>
      </c>
      <c r="F10" s="14"/>
      <c r="G10" s="14">
        <v>0.28425795218300998</v>
      </c>
      <c r="H10" s="14">
        <v>0.260678668589919</v>
      </c>
      <c r="I10" s="14">
        <v>0.23638133223010999</v>
      </c>
      <c r="J10" s="14">
        <v>0.17541740029067401</v>
      </c>
      <c r="K10" s="14">
        <v>0.17950680751262299</v>
      </c>
      <c r="L10" s="14">
        <v>0.163580572506419</v>
      </c>
      <c r="M10" s="14"/>
      <c r="N10" s="14">
        <v>0.25438893196189899</v>
      </c>
      <c r="O10" s="14">
        <v>0.23820544166958499</v>
      </c>
      <c r="P10" s="14">
        <v>0.16264916781970101</v>
      </c>
      <c r="Q10" s="14">
        <v>0.18338675468030299</v>
      </c>
      <c r="R10" s="14"/>
      <c r="S10" s="14">
        <v>0.230200591711827</v>
      </c>
      <c r="T10" s="14">
        <v>0.21441810121705501</v>
      </c>
      <c r="U10" s="14">
        <v>0.188098633722801</v>
      </c>
      <c r="V10" s="14">
        <v>0.228252512649394</v>
      </c>
      <c r="W10" s="14">
        <v>0.25608084449278801</v>
      </c>
      <c r="X10" s="14">
        <v>0.209304126113597</v>
      </c>
      <c r="Y10" s="14">
        <v>0.164575157566033</v>
      </c>
      <c r="Z10" s="14">
        <v>0.22702413540067801</v>
      </c>
      <c r="AA10" s="14">
        <v>0.210365411861482</v>
      </c>
      <c r="AB10" s="14">
        <v>0.24706890171499599</v>
      </c>
      <c r="AC10" s="14">
        <v>0.16353696249142499</v>
      </c>
      <c r="AD10" s="14">
        <v>0.17635402279176299</v>
      </c>
      <c r="AE10" s="14"/>
      <c r="AF10" s="14">
        <v>0.22759169364156501</v>
      </c>
      <c r="AG10" s="14">
        <v>0.22171014651407001</v>
      </c>
      <c r="AH10" s="14">
        <v>0.16791212603921399</v>
      </c>
      <c r="AI10" s="14">
        <v>0.18100855980498801</v>
      </c>
      <c r="AJ10" s="14"/>
      <c r="AK10" s="14">
        <v>0.24309415198720299</v>
      </c>
      <c r="AL10" s="14">
        <v>0.210958475002339</v>
      </c>
      <c r="AM10" s="14">
        <v>0.206526444628091</v>
      </c>
      <c r="AN10" s="14">
        <v>0.20570518717807301</v>
      </c>
      <c r="AO10" s="14"/>
      <c r="AP10" s="14">
        <v>0.21728623769081001</v>
      </c>
      <c r="AQ10" s="14">
        <v>0.24383326637807601</v>
      </c>
      <c r="AR10" s="14">
        <v>0.20755608976522699</v>
      </c>
      <c r="AS10" s="14"/>
      <c r="AT10" s="14">
        <v>0.27228906929727797</v>
      </c>
      <c r="AU10" s="14">
        <v>0.18393565150046901</v>
      </c>
      <c r="AV10" s="14"/>
      <c r="AW10" s="14">
        <v>0.266971466168758</v>
      </c>
      <c r="AX10" s="14">
        <v>7.3864604414908094E-2</v>
      </c>
      <c r="AY10" s="14"/>
      <c r="AZ10" s="14">
        <v>0.210271093436984</v>
      </c>
      <c r="BA10" s="14">
        <v>0.21631725740808799</v>
      </c>
    </row>
    <row r="11" spans="2:53" ht="43.5" x14ac:dyDescent="0.35">
      <c r="B11" s="15" t="s">
        <v>392</v>
      </c>
      <c r="C11" s="14">
        <v>0.20085716048565899</v>
      </c>
      <c r="D11" s="14">
        <v>0.21459346629578699</v>
      </c>
      <c r="E11" s="14">
        <v>0.187251060975404</v>
      </c>
      <c r="F11" s="14"/>
      <c r="G11" s="14">
        <v>0.24220994311560401</v>
      </c>
      <c r="H11" s="14">
        <v>0.238935487570303</v>
      </c>
      <c r="I11" s="14">
        <v>0.23714519545051399</v>
      </c>
      <c r="J11" s="14">
        <v>0.21419505681803799</v>
      </c>
      <c r="K11" s="14">
        <v>0.16405783168799401</v>
      </c>
      <c r="L11" s="14">
        <v>0.12685949977385499</v>
      </c>
      <c r="M11" s="14"/>
      <c r="N11" s="14">
        <v>0.23218978989373801</v>
      </c>
      <c r="O11" s="14">
        <v>0.18401573661562501</v>
      </c>
      <c r="P11" s="14">
        <v>0.176126926068115</v>
      </c>
      <c r="Q11" s="14">
        <v>0.206358432219301</v>
      </c>
      <c r="R11" s="14"/>
      <c r="S11" s="14">
        <v>0.219684138803803</v>
      </c>
      <c r="T11" s="14">
        <v>0.17800111499087101</v>
      </c>
      <c r="U11" s="14">
        <v>0.195850858420614</v>
      </c>
      <c r="V11" s="14">
        <v>0.23691237779952901</v>
      </c>
      <c r="W11" s="14">
        <v>0.29710302248635601</v>
      </c>
      <c r="X11" s="14">
        <v>0.18587604462871801</v>
      </c>
      <c r="Y11" s="14">
        <v>0.206398637710309</v>
      </c>
      <c r="Z11" s="14">
        <v>0.29212560976458801</v>
      </c>
      <c r="AA11" s="14">
        <v>0.200467601922584</v>
      </c>
      <c r="AB11" s="14">
        <v>0.14116575697849501</v>
      </c>
      <c r="AC11" s="14">
        <v>9.285129128465E-2</v>
      </c>
      <c r="AD11" s="14">
        <v>0.162247914054238</v>
      </c>
      <c r="AE11" s="14"/>
      <c r="AF11" s="14">
        <v>0.191021560972713</v>
      </c>
      <c r="AG11" s="14">
        <v>0.24946147617883599</v>
      </c>
      <c r="AH11" s="14">
        <v>0.16000075331391</v>
      </c>
      <c r="AI11" s="14">
        <v>0.181114347050192</v>
      </c>
      <c r="AJ11" s="14"/>
      <c r="AK11" s="14">
        <v>0.22410224015275201</v>
      </c>
      <c r="AL11" s="14">
        <v>0.22839117265176501</v>
      </c>
      <c r="AM11" s="14">
        <v>0.213334164456391</v>
      </c>
      <c r="AN11" s="14">
        <v>0.153922086668452</v>
      </c>
      <c r="AO11" s="14"/>
      <c r="AP11" s="14">
        <v>0.206048379637844</v>
      </c>
      <c r="AQ11" s="14">
        <v>0.234722796796449</v>
      </c>
      <c r="AR11" s="14">
        <v>0.20282573387678299</v>
      </c>
      <c r="AS11" s="14"/>
      <c r="AT11" s="14">
        <v>0.267740961324752</v>
      </c>
      <c r="AU11" s="14">
        <v>0.16613298559734799</v>
      </c>
      <c r="AV11" s="14"/>
      <c r="AW11" s="14">
        <v>0.245830933213258</v>
      </c>
      <c r="AX11" s="14">
        <v>8.4784687244693693E-2</v>
      </c>
      <c r="AY11" s="14"/>
      <c r="AZ11" s="14">
        <v>0.18896036105025399</v>
      </c>
      <c r="BA11" s="14">
        <v>0.21093724693529001</v>
      </c>
    </row>
    <row r="12" spans="2:53" ht="43.5" x14ac:dyDescent="0.35">
      <c r="B12" s="15" t="s">
        <v>393</v>
      </c>
      <c r="C12" s="14">
        <v>0.15477677571242501</v>
      </c>
      <c r="D12" s="14">
        <v>0.170390110750824</v>
      </c>
      <c r="E12" s="14">
        <v>0.13815752386458599</v>
      </c>
      <c r="F12" s="14"/>
      <c r="G12" s="14">
        <v>0.30417614384958802</v>
      </c>
      <c r="H12" s="14">
        <v>0.25568279878326</v>
      </c>
      <c r="I12" s="14">
        <v>0.157925203236919</v>
      </c>
      <c r="J12" s="14">
        <v>0.11277645398019299</v>
      </c>
      <c r="K12" s="14">
        <v>6.5298714672177502E-2</v>
      </c>
      <c r="L12" s="14">
        <v>6.5313555162883105E-2</v>
      </c>
      <c r="M12" s="14"/>
      <c r="N12" s="14">
        <v>0.20361854526401299</v>
      </c>
      <c r="O12" s="14">
        <v>0.13505056770409399</v>
      </c>
      <c r="P12" s="14">
        <v>0.13354436165543901</v>
      </c>
      <c r="Q12" s="14">
        <v>0.14218088682008201</v>
      </c>
      <c r="R12" s="14"/>
      <c r="S12" s="14">
        <v>0.234589212676209</v>
      </c>
      <c r="T12" s="14">
        <v>0.13953337126613999</v>
      </c>
      <c r="U12" s="14">
        <v>0.13417853401845001</v>
      </c>
      <c r="V12" s="14">
        <v>0.128033251042527</v>
      </c>
      <c r="W12" s="14">
        <v>0.16682446736512299</v>
      </c>
      <c r="X12" s="14">
        <v>0.18576382056455301</v>
      </c>
      <c r="Y12" s="14">
        <v>0.17023914594814599</v>
      </c>
      <c r="Z12" s="14">
        <v>0.15452388832376199</v>
      </c>
      <c r="AA12" s="14">
        <v>0.106871355642885</v>
      </c>
      <c r="AB12" s="14">
        <v>0.121607956080271</v>
      </c>
      <c r="AC12" s="14">
        <v>7.7901614288201804E-2</v>
      </c>
      <c r="AD12" s="14">
        <v>0.22500020492501799</v>
      </c>
      <c r="AE12" s="14"/>
      <c r="AF12" s="14">
        <v>0.149327186602355</v>
      </c>
      <c r="AG12" s="14">
        <v>0.15684441879946401</v>
      </c>
      <c r="AH12" s="14">
        <v>0.107654151970833</v>
      </c>
      <c r="AI12" s="14">
        <v>0.161204636261852</v>
      </c>
      <c r="AJ12" s="14"/>
      <c r="AK12" s="14">
        <v>0.174170752305841</v>
      </c>
      <c r="AL12" s="14">
        <v>0.16360607270064001</v>
      </c>
      <c r="AM12" s="14">
        <v>0.14947663118971</v>
      </c>
      <c r="AN12" s="14">
        <v>0.112316052802282</v>
      </c>
      <c r="AO12" s="14"/>
      <c r="AP12" s="14">
        <v>0.179387094310163</v>
      </c>
      <c r="AQ12" s="14">
        <v>0.202785557223951</v>
      </c>
      <c r="AR12" s="14">
        <v>0.12171098414430601</v>
      </c>
      <c r="AS12" s="14"/>
      <c r="AT12" s="14">
        <v>0.19368184989162399</v>
      </c>
      <c r="AU12" s="14">
        <v>0.13545148323709</v>
      </c>
      <c r="AV12" s="14"/>
      <c r="AW12" s="14">
        <v>0.196119831751914</v>
      </c>
      <c r="AX12" s="14">
        <v>5.6793988270852303E-2</v>
      </c>
      <c r="AY12" s="14"/>
      <c r="AZ12" s="14">
        <v>0.13638264909297301</v>
      </c>
      <c r="BA12" s="14">
        <v>0.170362008320259</v>
      </c>
    </row>
    <row r="13" spans="2:53" ht="43.5" x14ac:dyDescent="0.35">
      <c r="B13" s="15" t="s">
        <v>394</v>
      </c>
      <c r="C13" s="14">
        <v>0.15227175036631799</v>
      </c>
      <c r="D13" s="14">
        <v>0.17798585983070001</v>
      </c>
      <c r="E13" s="14">
        <v>0.126747766336328</v>
      </c>
      <c r="F13" s="14"/>
      <c r="G13" s="14">
        <v>0.19819460036196601</v>
      </c>
      <c r="H13" s="14">
        <v>0.19358245402277099</v>
      </c>
      <c r="I13" s="14">
        <v>0.17578181698411299</v>
      </c>
      <c r="J13" s="14">
        <v>0.163841691528054</v>
      </c>
      <c r="K13" s="14">
        <v>0.107982318121152</v>
      </c>
      <c r="L13" s="14">
        <v>8.9483608860141395E-2</v>
      </c>
      <c r="M13" s="14"/>
      <c r="N13" s="14">
        <v>0.20394336152923401</v>
      </c>
      <c r="O13" s="14">
        <v>0.13211582932414501</v>
      </c>
      <c r="P13" s="14">
        <v>0.129976043632373</v>
      </c>
      <c r="Q13" s="14">
        <v>0.13797423377832099</v>
      </c>
      <c r="R13" s="14"/>
      <c r="S13" s="14">
        <v>0.187505922317316</v>
      </c>
      <c r="T13" s="14">
        <v>0.140474289216686</v>
      </c>
      <c r="U13" s="14">
        <v>0.10732882822393899</v>
      </c>
      <c r="V13" s="14">
        <v>0.21305134634217199</v>
      </c>
      <c r="W13" s="14">
        <v>0.142640333022826</v>
      </c>
      <c r="X13" s="14">
        <v>0.167341328465405</v>
      </c>
      <c r="Y13" s="14">
        <v>0.17875241213779899</v>
      </c>
      <c r="Z13" s="14">
        <v>0.221492646088946</v>
      </c>
      <c r="AA13" s="14">
        <v>0.115934531462345</v>
      </c>
      <c r="AB13" s="14">
        <v>0.14329338603177399</v>
      </c>
      <c r="AC13" s="14">
        <v>7.5820867977350104E-2</v>
      </c>
      <c r="AD13" s="14">
        <v>7.8691426852751503E-2</v>
      </c>
      <c r="AE13" s="14"/>
      <c r="AF13" s="14">
        <v>0.14358022764349501</v>
      </c>
      <c r="AG13" s="14">
        <v>0.20518555381419501</v>
      </c>
      <c r="AH13" s="14">
        <v>0.138427135899752</v>
      </c>
      <c r="AI13" s="14">
        <v>9.9006956241714197E-2</v>
      </c>
      <c r="AJ13" s="14"/>
      <c r="AK13" s="14">
        <v>0.15281074976602799</v>
      </c>
      <c r="AL13" s="14">
        <v>0.198797467303064</v>
      </c>
      <c r="AM13" s="14">
        <v>0.137796840943054</v>
      </c>
      <c r="AN13" s="14">
        <v>0.1153838351146</v>
      </c>
      <c r="AO13" s="14"/>
      <c r="AP13" s="14">
        <v>0.131497893585801</v>
      </c>
      <c r="AQ13" s="14">
        <v>0.244566105781444</v>
      </c>
      <c r="AR13" s="14">
        <v>0.13509148955220601</v>
      </c>
      <c r="AS13" s="14"/>
      <c r="AT13" s="14">
        <v>0.23126896087628501</v>
      </c>
      <c r="AU13" s="14">
        <v>0.11340141063633601</v>
      </c>
      <c r="AV13" s="14"/>
      <c r="AW13" s="14">
        <v>0.19029432433622601</v>
      </c>
      <c r="AX13" s="14">
        <v>8.0785498889568194E-2</v>
      </c>
      <c r="AY13" s="14"/>
      <c r="AZ13" s="14">
        <v>0.12842637826787001</v>
      </c>
      <c r="BA13" s="14">
        <v>0.17247579040927699</v>
      </c>
    </row>
    <row r="14" spans="2:53" ht="43.5" x14ac:dyDescent="0.35">
      <c r="B14" s="15" t="s">
        <v>395</v>
      </c>
      <c r="C14" s="14">
        <v>0.124183866835166</v>
      </c>
      <c r="D14" s="14">
        <v>0.152986172019933</v>
      </c>
      <c r="E14" s="14">
        <v>9.6529260455343102E-2</v>
      </c>
      <c r="F14" s="14"/>
      <c r="G14" s="14">
        <v>0.16867222848945099</v>
      </c>
      <c r="H14" s="14">
        <v>0.15049442850224201</v>
      </c>
      <c r="I14" s="14">
        <v>0.13151159431067699</v>
      </c>
      <c r="J14" s="14">
        <v>0.105710311979246</v>
      </c>
      <c r="K14" s="14">
        <v>9.02920482722646E-2</v>
      </c>
      <c r="L14" s="14">
        <v>0.105139459698167</v>
      </c>
      <c r="M14" s="14"/>
      <c r="N14" s="14">
        <v>0.164358546863696</v>
      </c>
      <c r="O14" s="14">
        <v>0.116857644796834</v>
      </c>
      <c r="P14" s="14">
        <v>9.85957288138333E-2</v>
      </c>
      <c r="Q14" s="14">
        <v>0.111349241001911</v>
      </c>
      <c r="R14" s="14"/>
      <c r="S14" s="14">
        <v>0.17998535774018801</v>
      </c>
      <c r="T14" s="14">
        <v>0.12720783519718501</v>
      </c>
      <c r="U14" s="14">
        <v>0.10055251359824301</v>
      </c>
      <c r="V14" s="14">
        <v>0.11917205964817899</v>
      </c>
      <c r="W14" s="14">
        <v>0.13121701165759</v>
      </c>
      <c r="X14" s="14">
        <v>0.134734192406359</v>
      </c>
      <c r="Y14" s="14">
        <v>0.123660865050873</v>
      </c>
      <c r="Z14" s="14">
        <v>0.14812409177854099</v>
      </c>
      <c r="AA14" s="14">
        <v>9.5325721805356103E-2</v>
      </c>
      <c r="AB14" s="14">
        <v>0.108410384222317</v>
      </c>
      <c r="AC14" s="14">
        <v>7.9266892154221405E-2</v>
      </c>
      <c r="AD14" s="14">
        <v>7.7979754713285096E-2</v>
      </c>
      <c r="AE14" s="14"/>
      <c r="AF14" s="14">
        <v>0.13993763984951399</v>
      </c>
      <c r="AG14" s="14">
        <v>0.13936385134926199</v>
      </c>
      <c r="AH14" s="14">
        <v>0.14955209748951101</v>
      </c>
      <c r="AI14" s="14">
        <v>8.8284733066670701E-2</v>
      </c>
      <c r="AJ14" s="14"/>
      <c r="AK14" s="14">
        <v>0.15684331245472299</v>
      </c>
      <c r="AL14" s="14">
        <v>0.154195692952626</v>
      </c>
      <c r="AM14" s="14">
        <v>0.102772219435612</v>
      </c>
      <c r="AN14" s="14">
        <v>9.7785320271593104E-2</v>
      </c>
      <c r="AO14" s="14"/>
      <c r="AP14" s="14">
        <v>0.16060205675768699</v>
      </c>
      <c r="AQ14" s="14">
        <v>0.17023049057520701</v>
      </c>
      <c r="AR14" s="14">
        <v>9.1082483349319204E-2</v>
      </c>
      <c r="AS14" s="14"/>
      <c r="AT14" s="14">
        <v>0.18126244347395701</v>
      </c>
      <c r="AU14" s="14">
        <v>9.6531592810375905E-2</v>
      </c>
      <c r="AV14" s="14"/>
      <c r="AW14" s="14">
        <v>0.153624608339022</v>
      </c>
      <c r="AX14" s="14">
        <v>6.6007673857839594E-2</v>
      </c>
      <c r="AY14" s="14"/>
      <c r="AZ14" s="14">
        <v>0.103601259849661</v>
      </c>
      <c r="BA14" s="14">
        <v>0.14162338566534899</v>
      </c>
    </row>
    <row r="15" spans="2:53" x14ac:dyDescent="0.35">
      <c r="B15" s="15" t="s">
        <v>71</v>
      </c>
      <c r="C15" s="14">
        <v>0.122620318463887</v>
      </c>
      <c r="D15" s="14">
        <v>0.121825826646892</v>
      </c>
      <c r="E15" s="14">
        <v>0.123880599484882</v>
      </c>
      <c r="F15" s="14"/>
      <c r="G15" s="14">
        <v>0.101879766881159</v>
      </c>
      <c r="H15" s="14">
        <v>9.8748347892648206E-2</v>
      </c>
      <c r="I15" s="14">
        <v>0.112910283557607</v>
      </c>
      <c r="J15" s="14">
        <v>0.144988495372605</v>
      </c>
      <c r="K15" s="14">
        <v>0.110433355646221</v>
      </c>
      <c r="L15" s="14">
        <v>0.15378857185978601</v>
      </c>
      <c r="M15" s="14"/>
      <c r="N15" s="14">
        <v>7.8836588018482395E-2</v>
      </c>
      <c r="O15" s="14">
        <v>0.13159937056718801</v>
      </c>
      <c r="P15" s="14">
        <v>0.15381041629225201</v>
      </c>
      <c r="Q15" s="14">
        <v>0.131862253361297</v>
      </c>
      <c r="R15" s="14"/>
      <c r="S15" s="14">
        <v>8.3977574835697302E-2</v>
      </c>
      <c r="T15" s="14">
        <v>0.13980747847042899</v>
      </c>
      <c r="U15" s="14">
        <v>9.7576135773537798E-2</v>
      </c>
      <c r="V15" s="14">
        <v>8.4932603964458994E-2</v>
      </c>
      <c r="W15" s="14">
        <v>0.11213983630046299</v>
      </c>
      <c r="X15" s="14">
        <v>0.123158111514932</v>
      </c>
      <c r="Y15" s="14">
        <v>0.14458433572255899</v>
      </c>
      <c r="Z15" s="14">
        <v>9.9233554718041794E-2</v>
      </c>
      <c r="AA15" s="14">
        <v>0.13681886497743001</v>
      </c>
      <c r="AB15" s="14">
        <v>0.16024674258229399</v>
      </c>
      <c r="AC15" s="14">
        <v>0.17997422443987399</v>
      </c>
      <c r="AD15" s="14">
        <v>0.14326254896337401</v>
      </c>
      <c r="AE15" s="14"/>
      <c r="AF15" s="14">
        <v>0.112583178071313</v>
      </c>
      <c r="AG15" s="14">
        <v>8.1922300992224306E-2</v>
      </c>
      <c r="AH15" s="14">
        <v>0.147641080503052</v>
      </c>
      <c r="AI15" s="14">
        <v>0.18910757999705999</v>
      </c>
      <c r="AJ15" s="14"/>
      <c r="AK15" s="14">
        <v>0.100146121742378</v>
      </c>
      <c r="AL15" s="14">
        <v>9.2081693316519206E-2</v>
      </c>
      <c r="AM15" s="14">
        <v>0.11097828588455599</v>
      </c>
      <c r="AN15" s="14">
        <v>0.12974817414436601</v>
      </c>
      <c r="AO15" s="14"/>
      <c r="AP15" s="14">
        <v>0.124802012957756</v>
      </c>
      <c r="AQ15" s="14">
        <v>8.2730320470373195E-2</v>
      </c>
      <c r="AR15" s="14">
        <v>0.110695806721271</v>
      </c>
      <c r="AS15" s="14"/>
      <c r="AT15" s="14">
        <v>5.7500708452733001E-2</v>
      </c>
      <c r="AU15" s="14">
        <v>0.15215438845461199</v>
      </c>
      <c r="AV15" s="14"/>
      <c r="AW15" s="14">
        <v>8.2969772547212106E-2</v>
      </c>
      <c r="AX15" s="14">
        <v>9.1979622889347204E-2</v>
      </c>
      <c r="AY15" s="14"/>
      <c r="AZ15" s="14">
        <v>0.117279541045025</v>
      </c>
      <c r="BA15" s="14">
        <v>0.127145526977545</v>
      </c>
    </row>
    <row r="16" spans="2:53" x14ac:dyDescent="0.35">
      <c r="B16" s="15" t="s">
        <v>122</v>
      </c>
      <c r="C16" s="14">
        <v>6.9139625106371004E-3</v>
      </c>
      <c r="D16" s="14">
        <v>7.2365168229038502E-3</v>
      </c>
      <c r="E16" s="14">
        <v>6.6260589724632304E-3</v>
      </c>
      <c r="F16" s="14"/>
      <c r="G16" s="14">
        <v>0</v>
      </c>
      <c r="H16" s="14">
        <v>5.3354580664536598E-3</v>
      </c>
      <c r="I16" s="14">
        <v>2.60827473394709E-3</v>
      </c>
      <c r="J16" s="14">
        <v>8.9054564814317894E-3</v>
      </c>
      <c r="K16" s="14">
        <v>1.26929804542913E-2</v>
      </c>
      <c r="L16" s="14">
        <v>1.0769602542809901E-2</v>
      </c>
      <c r="M16" s="14"/>
      <c r="N16" s="14">
        <v>8.3460744039161299E-3</v>
      </c>
      <c r="O16" s="14">
        <v>6.9682959132067396E-3</v>
      </c>
      <c r="P16" s="14">
        <v>4.8133474915432696E-3</v>
      </c>
      <c r="Q16" s="14">
        <v>7.2807945786256397E-3</v>
      </c>
      <c r="R16" s="14"/>
      <c r="S16" s="14">
        <v>3.2289825462544601E-3</v>
      </c>
      <c r="T16" s="14">
        <v>7.0021914958342604E-3</v>
      </c>
      <c r="U16" s="14">
        <v>1.11360426168836E-2</v>
      </c>
      <c r="V16" s="14">
        <v>2.0720966267189E-2</v>
      </c>
      <c r="W16" s="14">
        <v>0</v>
      </c>
      <c r="X16" s="14">
        <v>5.1263669594958502E-3</v>
      </c>
      <c r="Y16" s="14">
        <v>1.12177421413364E-2</v>
      </c>
      <c r="Z16" s="14">
        <v>1.1029836824683999E-2</v>
      </c>
      <c r="AA16" s="14">
        <v>9.0750098466183104E-3</v>
      </c>
      <c r="AB16" s="14">
        <v>0</v>
      </c>
      <c r="AC16" s="14">
        <v>0</v>
      </c>
      <c r="AD16" s="14">
        <v>0</v>
      </c>
      <c r="AE16" s="14"/>
      <c r="AF16" s="14">
        <v>5.5523331713683496E-3</v>
      </c>
      <c r="AG16" s="14">
        <v>4.9566245292604104E-3</v>
      </c>
      <c r="AH16" s="14">
        <v>0</v>
      </c>
      <c r="AI16" s="14">
        <v>1.29348771242559E-2</v>
      </c>
      <c r="AJ16" s="14"/>
      <c r="AK16" s="14">
        <v>4.7647859823486604E-3</v>
      </c>
      <c r="AL16" s="14">
        <v>3.9720625132186396E-3</v>
      </c>
      <c r="AM16" s="14">
        <v>1.9837182256310801E-2</v>
      </c>
      <c r="AN16" s="14">
        <v>0</v>
      </c>
      <c r="AO16" s="14"/>
      <c r="AP16" s="14">
        <v>5.2039277097122904E-3</v>
      </c>
      <c r="AQ16" s="14">
        <v>1.8841187065695799E-3</v>
      </c>
      <c r="AR16" s="14">
        <v>1.24325559962541E-2</v>
      </c>
      <c r="AS16" s="14"/>
      <c r="AT16" s="14">
        <v>6.9700022875080498E-3</v>
      </c>
      <c r="AU16" s="14">
        <v>7.0317363914360999E-3</v>
      </c>
      <c r="AV16" s="14"/>
      <c r="AW16" s="14">
        <v>4.5843970752766101E-3</v>
      </c>
      <c r="AX16" s="14">
        <v>6.2669440416167899E-3</v>
      </c>
      <c r="AY16" s="14"/>
      <c r="AZ16" s="14">
        <v>6.8858614656534499E-3</v>
      </c>
      <c r="BA16" s="14">
        <v>6.9377723566631704E-3</v>
      </c>
    </row>
    <row r="17" spans="2:53" x14ac:dyDescent="0.35">
      <c r="B17" s="15" t="s">
        <v>351</v>
      </c>
      <c r="C17" s="23">
        <v>0.20487877320603901</v>
      </c>
      <c r="D17" s="23">
        <v>0.17292947500282699</v>
      </c>
      <c r="E17" s="23">
        <v>0.23590996422094501</v>
      </c>
      <c r="F17" s="23"/>
      <c r="G17" s="23">
        <v>0.119785288236051</v>
      </c>
      <c r="H17" s="23">
        <v>0.14401706752452101</v>
      </c>
      <c r="I17" s="23">
        <v>0.14304413181547501</v>
      </c>
      <c r="J17" s="23">
        <v>0.20218214094870399</v>
      </c>
      <c r="K17" s="23">
        <v>0.29458926429800403</v>
      </c>
      <c r="L17" s="23">
        <v>0.30288567228178098</v>
      </c>
      <c r="M17" s="23"/>
      <c r="N17" s="23">
        <v>0.16224075365617899</v>
      </c>
      <c r="O17" s="23">
        <v>0.225080092010608</v>
      </c>
      <c r="P17" s="23">
        <v>0.20471752861870601</v>
      </c>
      <c r="Q17" s="23">
        <v>0.23379304931918701</v>
      </c>
      <c r="R17" s="23"/>
      <c r="S17" s="23">
        <v>0.16657210284620999</v>
      </c>
      <c r="T17" s="23">
        <v>0.240523293994679</v>
      </c>
      <c r="U17" s="23">
        <v>0.218793458771294</v>
      </c>
      <c r="V17" s="23">
        <v>0.18454070537658601</v>
      </c>
      <c r="W17" s="23">
        <v>0.21750709323927001</v>
      </c>
      <c r="X17" s="23">
        <v>0.17884505019444799</v>
      </c>
      <c r="Y17" s="23">
        <v>0.16837898763876399</v>
      </c>
      <c r="Z17" s="23">
        <v>0.16203603082725099</v>
      </c>
      <c r="AA17" s="23">
        <v>0.203748691002203</v>
      </c>
      <c r="AB17" s="23">
        <v>0.24457291464786801</v>
      </c>
      <c r="AC17" s="23">
        <v>0.29893231412041699</v>
      </c>
      <c r="AD17" s="23">
        <v>0.183852033914645</v>
      </c>
      <c r="AE17" s="23"/>
      <c r="AF17" s="23">
        <v>0.21320492576067099</v>
      </c>
      <c r="AG17" s="23">
        <v>0.18217731220008099</v>
      </c>
      <c r="AH17" s="23">
        <v>0.20895266602119</v>
      </c>
      <c r="AI17" s="23">
        <v>0.22554568223443799</v>
      </c>
      <c r="AJ17" s="23"/>
      <c r="AK17" s="23">
        <v>0.21164704900521</v>
      </c>
      <c r="AL17" s="23">
        <v>0.16816148320220001</v>
      </c>
      <c r="AM17" s="23">
        <v>0.193740381183026</v>
      </c>
      <c r="AN17" s="23">
        <v>0.247029268879497</v>
      </c>
      <c r="AO17" s="23"/>
      <c r="AP17" s="23">
        <v>0.190401704107411</v>
      </c>
      <c r="AQ17" s="23">
        <v>0.145056428053144</v>
      </c>
      <c r="AR17" s="23">
        <v>0.19064373176739099</v>
      </c>
      <c r="AS17" s="23"/>
      <c r="AT17" s="23">
        <v>0.12487517282008299</v>
      </c>
      <c r="AU17" s="23">
        <v>0.246828972239899</v>
      </c>
      <c r="AV17" s="23"/>
      <c r="AW17" s="23">
        <v>0.111581954842499</v>
      </c>
      <c r="AX17" s="23">
        <v>0.58904552076279504</v>
      </c>
      <c r="AY17" s="23"/>
      <c r="AZ17" s="23">
        <v>0.20786746635245301</v>
      </c>
      <c r="BA17" s="23">
        <v>0.20234647151844201</v>
      </c>
    </row>
    <row r="18" spans="2:53" x14ac:dyDescent="0.35">
      <c r="B18" s="16"/>
    </row>
    <row r="19" spans="2:53" x14ac:dyDescent="0.35">
      <c r="B19" t="s">
        <v>76</v>
      </c>
    </row>
    <row r="20" spans="2:53" x14ac:dyDescent="0.35">
      <c r="B20" t="s">
        <v>77</v>
      </c>
    </row>
    <row r="22" spans="2:53" x14ac:dyDescent="0.35">
      <c r="B22"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BA25"/>
  <sheetViews>
    <sheetView showGridLines="0" workbookViewId="0">
      <pane xSplit="2" topLeftCell="C1" activePane="topRight" state="frozen"/>
      <selection pane="topRight" activeCell="AL7" sqref="AL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407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287</v>
      </c>
      <c r="D7" s="10">
        <v>130</v>
      </c>
      <c r="E7" s="10">
        <v>156</v>
      </c>
      <c r="F7" s="10"/>
      <c r="G7" s="10">
        <v>26</v>
      </c>
      <c r="H7" s="10">
        <v>36</v>
      </c>
      <c r="I7" s="10">
        <v>44</v>
      </c>
      <c r="J7" s="10">
        <v>51</v>
      </c>
      <c r="K7" s="10">
        <v>50</v>
      </c>
      <c r="L7" s="10">
        <v>80</v>
      </c>
      <c r="M7" s="10"/>
      <c r="N7" s="10">
        <v>46</v>
      </c>
      <c r="O7" s="10">
        <v>83</v>
      </c>
      <c r="P7" s="10">
        <v>55</v>
      </c>
      <c r="Q7" s="10">
        <v>103</v>
      </c>
      <c r="R7" s="10"/>
      <c r="S7" s="10">
        <v>34</v>
      </c>
      <c r="T7" s="10">
        <v>38</v>
      </c>
      <c r="U7" s="10">
        <v>26</v>
      </c>
      <c r="V7" s="10">
        <v>27</v>
      </c>
      <c r="W7" s="10">
        <v>16</v>
      </c>
      <c r="X7" s="10">
        <v>24</v>
      </c>
      <c r="Y7" s="10">
        <v>28</v>
      </c>
      <c r="Z7" s="10">
        <v>12</v>
      </c>
      <c r="AA7" s="10">
        <v>30</v>
      </c>
      <c r="AB7" s="10">
        <v>27</v>
      </c>
      <c r="AC7" s="10">
        <v>21</v>
      </c>
      <c r="AD7" s="10">
        <v>4</v>
      </c>
      <c r="AE7" s="10"/>
      <c r="AF7" s="10">
        <v>65</v>
      </c>
      <c r="AG7" s="10">
        <v>87</v>
      </c>
      <c r="AH7" s="10">
        <v>21</v>
      </c>
      <c r="AI7" s="10">
        <v>47</v>
      </c>
      <c r="AJ7" s="10"/>
      <c r="AK7" s="10">
        <v>41</v>
      </c>
      <c r="AL7" s="10">
        <v>97</v>
      </c>
      <c r="AM7" s="10">
        <v>30</v>
      </c>
      <c r="AN7" s="10">
        <v>32</v>
      </c>
      <c r="AO7" s="10"/>
      <c r="AP7" s="10">
        <v>35</v>
      </c>
      <c r="AQ7" s="10">
        <v>68</v>
      </c>
      <c r="AR7" s="10">
        <v>45</v>
      </c>
      <c r="AS7" s="10"/>
      <c r="AT7" s="10">
        <v>32</v>
      </c>
      <c r="AU7" s="10">
        <v>251</v>
      </c>
      <c r="AV7" s="10"/>
      <c r="AW7" s="10" t="s">
        <v>79</v>
      </c>
      <c r="AX7" s="10">
        <v>287</v>
      </c>
      <c r="AY7" s="10"/>
      <c r="AZ7" s="10">
        <v>117</v>
      </c>
      <c r="BA7" s="10">
        <v>170</v>
      </c>
    </row>
    <row r="8" spans="2:53" ht="30" customHeight="1" x14ac:dyDescent="0.35">
      <c r="B8" s="11" t="s">
        <v>20</v>
      </c>
      <c r="C8" s="11">
        <v>288</v>
      </c>
      <c r="D8" s="11">
        <v>133</v>
      </c>
      <c r="E8" s="11">
        <v>153</v>
      </c>
      <c r="F8" s="11"/>
      <c r="G8" s="11">
        <v>38</v>
      </c>
      <c r="H8" s="11">
        <v>35</v>
      </c>
      <c r="I8" s="11">
        <v>42</v>
      </c>
      <c r="J8" s="11">
        <v>48</v>
      </c>
      <c r="K8" s="11">
        <v>46</v>
      </c>
      <c r="L8" s="11">
        <v>78</v>
      </c>
      <c r="M8" s="11"/>
      <c r="N8" s="11">
        <v>44</v>
      </c>
      <c r="O8" s="11">
        <v>80</v>
      </c>
      <c r="P8" s="11">
        <v>62</v>
      </c>
      <c r="Q8" s="11">
        <v>101</v>
      </c>
      <c r="R8" s="11"/>
      <c r="S8" s="11">
        <v>36</v>
      </c>
      <c r="T8" s="11">
        <v>36</v>
      </c>
      <c r="U8" s="11">
        <v>24</v>
      </c>
      <c r="V8" s="11">
        <v>26</v>
      </c>
      <c r="W8" s="11">
        <v>15</v>
      </c>
      <c r="X8" s="11">
        <v>24</v>
      </c>
      <c r="Y8" s="11">
        <v>26</v>
      </c>
      <c r="Z8" s="11">
        <v>12</v>
      </c>
      <c r="AA8" s="11">
        <v>30</v>
      </c>
      <c r="AB8" s="11">
        <v>32</v>
      </c>
      <c r="AC8" s="11">
        <v>21</v>
      </c>
      <c r="AD8" s="11">
        <v>5</v>
      </c>
      <c r="AE8" s="11"/>
      <c r="AF8" s="11">
        <v>62</v>
      </c>
      <c r="AG8" s="11">
        <v>87</v>
      </c>
      <c r="AH8" s="11">
        <v>20</v>
      </c>
      <c r="AI8" s="11">
        <v>46</v>
      </c>
      <c r="AJ8" s="11"/>
      <c r="AK8" s="11">
        <v>40</v>
      </c>
      <c r="AL8" s="11">
        <v>98</v>
      </c>
      <c r="AM8" s="11">
        <v>29</v>
      </c>
      <c r="AN8" s="11">
        <v>31</v>
      </c>
      <c r="AO8" s="11"/>
      <c r="AP8" s="11">
        <v>35</v>
      </c>
      <c r="AQ8" s="11">
        <v>69</v>
      </c>
      <c r="AR8" s="11">
        <v>44</v>
      </c>
      <c r="AS8" s="11"/>
      <c r="AT8" s="11">
        <v>34</v>
      </c>
      <c r="AU8" s="11">
        <v>250</v>
      </c>
      <c r="AV8" s="11"/>
      <c r="AW8" s="11" t="s">
        <v>79</v>
      </c>
      <c r="AX8" s="11">
        <v>288</v>
      </c>
      <c r="AY8" s="11"/>
      <c r="AZ8" s="11">
        <v>115</v>
      </c>
      <c r="BA8" s="11">
        <v>172</v>
      </c>
    </row>
    <row r="9" spans="2:53" x14ac:dyDescent="0.35">
      <c r="B9" s="15" t="s">
        <v>397</v>
      </c>
      <c r="C9" s="14">
        <v>0.53480517633407398</v>
      </c>
      <c r="D9" s="14">
        <v>0.47610890795111899</v>
      </c>
      <c r="E9" s="14">
        <v>0.58932878951926204</v>
      </c>
      <c r="F9" s="14"/>
      <c r="G9" s="14">
        <v>0.35760284299950701</v>
      </c>
      <c r="H9" s="14">
        <v>0.44893370098784502</v>
      </c>
      <c r="I9" s="14">
        <v>0.502445199429574</v>
      </c>
      <c r="J9" s="14">
        <v>0.66515163482007</v>
      </c>
      <c r="K9" s="14">
        <v>0.56353284811631199</v>
      </c>
      <c r="L9" s="14">
        <v>0.57937107374577501</v>
      </c>
      <c r="M9" s="14"/>
      <c r="N9" s="14">
        <v>0.32131661428846198</v>
      </c>
      <c r="O9" s="14">
        <v>0.61653596631163798</v>
      </c>
      <c r="P9" s="14">
        <v>0.54738384269643703</v>
      </c>
      <c r="Q9" s="14">
        <v>0.55556482566105203</v>
      </c>
      <c r="R9" s="14"/>
      <c r="S9" s="14">
        <v>0.40469338041929598</v>
      </c>
      <c r="T9" s="14">
        <v>0.65415600324090695</v>
      </c>
      <c r="U9" s="14">
        <v>0.65530039388692696</v>
      </c>
      <c r="V9" s="14">
        <v>0.54823641909518095</v>
      </c>
      <c r="W9" s="14">
        <v>0.56540895763910004</v>
      </c>
      <c r="X9" s="14">
        <v>0.47399504541766102</v>
      </c>
      <c r="Y9" s="14">
        <v>0.41396756488843101</v>
      </c>
      <c r="Z9" s="14">
        <v>0.445150705081859</v>
      </c>
      <c r="AA9" s="14">
        <v>0.48036284333059398</v>
      </c>
      <c r="AB9" s="14">
        <v>0.50963152571132597</v>
      </c>
      <c r="AC9" s="14">
        <v>0.721814319830269</v>
      </c>
      <c r="AD9" s="14">
        <v>0.72215485053559103</v>
      </c>
      <c r="AE9" s="14"/>
      <c r="AF9" s="14">
        <v>0.59465825711479803</v>
      </c>
      <c r="AG9" s="14">
        <v>0.45812535679831001</v>
      </c>
      <c r="AH9" s="14">
        <v>0.42797410689406801</v>
      </c>
      <c r="AI9" s="14">
        <v>0.58031664599442701</v>
      </c>
      <c r="AJ9" s="14"/>
      <c r="AK9" s="14">
        <v>0.51194650654993701</v>
      </c>
      <c r="AL9" s="14">
        <v>0.51403083297589502</v>
      </c>
      <c r="AM9" s="14">
        <v>0.63720482108726095</v>
      </c>
      <c r="AN9" s="14">
        <v>0.60007892370624505</v>
      </c>
      <c r="AO9" s="14"/>
      <c r="AP9" s="14">
        <v>0.515201811200099</v>
      </c>
      <c r="AQ9" s="14">
        <v>0.40391515630817598</v>
      </c>
      <c r="AR9" s="14">
        <v>0.62799371917240698</v>
      </c>
      <c r="AS9" s="14"/>
      <c r="AT9" s="14">
        <v>0.34638700340046502</v>
      </c>
      <c r="AU9" s="14">
        <v>0.56419365883328099</v>
      </c>
      <c r="AV9" s="14"/>
      <c r="AW9" s="14" t="s">
        <v>80</v>
      </c>
      <c r="AX9" s="14">
        <v>0.53480517633407398</v>
      </c>
      <c r="AY9" s="14"/>
      <c r="AZ9" s="14">
        <v>0.63123263674229502</v>
      </c>
      <c r="BA9" s="14">
        <v>0.47019016355906201</v>
      </c>
    </row>
    <row r="10" spans="2:53" ht="43.5" x14ac:dyDescent="0.35">
      <c r="B10" s="15" t="s">
        <v>398</v>
      </c>
      <c r="C10" s="14">
        <v>0.26107460296791302</v>
      </c>
      <c r="D10" s="14">
        <v>0.273130002775271</v>
      </c>
      <c r="E10" s="14">
        <v>0.245723643245368</v>
      </c>
      <c r="F10" s="14"/>
      <c r="G10" s="14">
        <v>0.26951243440502698</v>
      </c>
      <c r="H10" s="14">
        <v>0.164023744747399</v>
      </c>
      <c r="I10" s="14">
        <v>0.15783963558382599</v>
      </c>
      <c r="J10" s="14">
        <v>0.23249727218981101</v>
      </c>
      <c r="K10" s="14">
        <v>0.22255389100544001</v>
      </c>
      <c r="L10" s="14">
        <v>0.39753416644235701</v>
      </c>
      <c r="M10" s="14"/>
      <c r="N10" s="14">
        <v>0.33481799626313402</v>
      </c>
      <c r="O10" s="14">
        <v>0.309074744360673</v>
      </c>
      <c r="P10" s="14">
        <v>0.25283145174354199</v>
      </c>
      <c r="Q10" s="14">
        <v>0.19569057799987399</v>
      </c>
      <c r="R10" s="14"/>
      <c r="S10" s="14">
        <v>0.36261136968813001</v>
      </c>
      <c r="T10" s="14">
        <v>0.32124832922820301</v>
      </c>
      <c r="U10" s="14">
        <v>0.354553323055039</v>
      </c>
      <c r="V10" s="14">
        <v>0.18879692766825401</v>
      </c>
      <c r="W10" s="14">
        <v>0.37035949619152497</v>
      </c>
      <c r="X10" s="14">
        <v>0.23287330765796299</v>
      </c>
      <c r="Y10" s="14">
        <v>0.30822127295315499</v>
      </c>
      <c r="Z10" s="14">
        <v>0</v>
      </c>
      <c r="AA10" s="14">
        <v>0.12800100581607099</v>
      </c>
      <c r="AB10" s="14">
        <v>0.171954621767057</v>
      </c>
      <c r="AC10" s="14">
        <v>0.274592630544372</v>
      </c>
      <c r="AD10" s="14">
        <v>0.52246767181147402</v>
      </c>
      <c r="AE10" s="14"/>
      <c r="AF10" s="14">
        <v>0.33580384358392501</v>
      </c>
      <c r="AG10" s="14">
        <v>0.24938835113601299</v>
      </c>
      <c r="AH10" s="14">
        <v>0.38661213435298097</v>
      </c>
      <c r="AI10" s="14">
        <v>0.23743207164930399</v>
      </c>
      <c r="AJ10" s="14"/>
      <c r="AK10" s="14">
        <v>0.38246800908169198</v>
      </c>
      <c r="AL10" s="14">
        <v>0.233126450952053</v>
      </c>
      <c r="AM10" s="14">
        <v>0.128747102906907</v>
      </c>
      <c r="AN10" s="14">
        <v>0.39178356774960199</v>
      </c>
      <c r="AO10" s="14"/>
      <c r="AP10" s="14">
        <v>0.38362116182470102</v>
      </c>
      <c r="AQ10" s="14">
        <v>0.27903517728104499</v>
      </c>
      <c r="AR10" s="14">
        <v>0.12752505796491201</v>
      </c>
      <c r="AS10" s="14"/>
      <c r="AT10" s="14">
        <v>0.38719118482997</v>
      </c>
      <c r="AU10" s="14">
        <v>0.24793844568967999</v>
      </c>
      <c r="AV10" s="14"/>
      <c r="AW10" s="14" t="s">
        <v>80</v>
      </c>
      <c r="AX10" s="14">
        <v>0.26107460296791302</v>
      </c>
      <c r="AY10" s="14"/>
      <c r="AZ10" s="14">
        <v>0.27804730131095701</v>
      </c>
      <c r="BA10" s="14">
        <v>0.24970137883010601</v>
      </c>
    </row>
    <row r="11" spans="2:53" ht="29" x14ac:dyDescent="0.35">
      <c r="B11" s="15" t="s">
        <v>399</v>
      </c>
      <c r="C11" s="14">
        <v>0.239558338870166</v>
      </c>
      <c r="D11" s="14">
        <v>0.28330835715570002</v>
      </c>
      <c r="E11" s="14">
        <v>0.19653011355594599</v>
      </c>
      <c r="F11" s="14"/>
      <c r="G11" s="14">
        <v>0.188418420612809</v>
      </c>
      <c r="H11" s="14">
        <v>0.28672009544926402</v>
      </c>
      <c r="I11" s="14">
        <v>0.107617019460356</v>
      </c>
      <c r="J11" s="14">
        <v>0.29377766709754599</v>
      </c>
      <c r="K11" s="14">
        <v>0.256236638922965</v>
      </c>
      <c r="L11" s="14">
        <v>0.27086908294331402</v>
      </c>
      <c r="M11" s="14"/>
      <c r="N11" s="14">
        <v>0.40562752083735898</v>
      </c>
      <c r="O11" s="14">
        <v>0.22135292060967901</v>
      </c>
      <c r="P11" s="14">
        <v>0.15638928192840801</v>
      </c>
      <c r="Q11" s="14">
        <v>0.23191380420058699</v>
      </c>
      <c r="R11" s="14"/>
      <c r="S11" s="14">
        <v>0.32927074736587097</v>
      </c>
      <c r="T11" s="14">
        <v>0.239191299256512</v>
      </c>
      <c r="U11" s="14">
        <v>0.27489364277986</v>
      </c>
      <c r="V11" s="14">
        <v>0.36477054753856197</v>
      </c>
      <c r="W11" s="14">
        <v>0.182436564932343</v>
      </c>
      <c r="X11" s="14">
        <v>0.11636595123219801</v>
      </c>
      <c r="Y11" s="14">
        <v>0.23779133890622201</v>
      </c>
      <c r="Z11" s="14">
        <v>7.01340565697888E-2</v>
      </c>
      <c r="AA11" s="14">
        <v>0.13196029271190299</v>
      </c>
      <c r="AB11" s="14">
        <v>0.27800845672420099</v>
      </c>
      <c r="AC11" s="14">
        <v>0.26657863715449698</v>
      </c>
      <c r="AD11" s="14">
        <v>0.244622522347066</v>
      </c>
      <c r="AE11" s="14"/>
      <c r="AF11" s="14">
        <v>0.169371113804168</v>
      </c>
      <c r="AG11" s="14">
        <v>0.26068454796538199</v>
      </c>
      <c r="AH11" s="14">
        <v>0.43219499811546402</v>
      </c>
      <c r="AI11" s="14">
        <v>0.225077381354019</v>
      </c>
      <c r="AJ11" s="14"/>
      <c r="AK11" s="14">
        <v>0.119246175268333</v>
      </c>
      <c r="AL11" s="14">
        <v>0.297977363259044</v>
      </c>
      <c r="AM11" s="14">
        <v>0.16044334262509199</v>
      </c>
      <c r="AN11" s="14">
        <v>0.275155405924635</v>
      </c>
      <c r="AO11" s="14"/>
      <c r="AP11" s="14">
        <v>5.2850967833896E-2</v>
      </c>
      <c r="AQ11" s="14">
        <v>0.30125109071640799</v>
      </c>
      <c r="AR11" s="14">
        <v>0.17467532969639801</v>
      </c>
      <c r="AS11" s="14"/>
      <c r="AT11" s="14">
        <v>0.166534913721399</v>
      </c>
      <c r="AU11" s="14">
        <v>0.249201630958124</v>
      </c>
      <c r="AV11" s="14"/>
      <c r="AW11" s="14" t="s">
        <v>80</v>
      </c>
      <c r="AX11" s="14">
        <v>0.239558338870166</v>
      </c>
      <c r="AY11" s="14"/>
      <c r="AZ11" s="14">
        <v>0.25146233056078798</v>
      </c>
      <c r="BA11" s="14">
        <v>0.23158160099999001</v>
      </c>
    </row>
    <row r="12" spans="2:53" ht="29" x14ac:dyDescent="0.35">
      <c r="B12" s="15" t="s">
        <v>400</v>
      </c>
      <c r="C12" s="14">
        <v>0.16363314851236099</v>
      </c>
      <c r="D12" s="14">
        <v>0.144649732318093</v>
      </c>
      <c r="E12" s="14">
        <v>0.18120545128695301</v>
      </c>
      <c r="F12" s="14"/>
      <c r="G12" s="14">
        <v>0.13383903073841999</v>
      </c>
      <c r="H12" s="14">
        <v>0.27703537135357298</v>
      </c>
      <c r="I12" s="14">
        <v>0.187107676224783</v>
      </c>
      <c r="J12" s="14">
        <v>0.121864031878016</v>
      </c>
      <c r="K12" s="14">
        <v>0.21076241124335299</v>
      </c>
      <c r="L12" s="14">
        <v>0.112199237703133</v>
      </c>
      <c r="M12" s="14"/>
      <c r="N12" s="14">
        <v>0.12783805802630999</v>
      </c>
      <c r="O12" s="14">
        <v>0.117700408617204</v>
      </c>
      <c r="P12" s="14">
        <v>0.174923999103268</v>
      </c>
      <c r="Q12" s="14">
        <v>0.20893070292184401</v>
      </c>
      <c r="R12" s="14"/>
      <c r="S12" s="14">
        <v>0.20813056516817399</v>
      </c>
      <c r="T12" s="14">
        <v>0.291805350207202</v>
      </c>
      <c r="U12" s="14">
        <v>0.114881227138068</v>
      </c>
      <c r="V12" s="14">
        <v>0.15238631757837801</v>
      </c>
      <c r="W12" s="14">
        <v>0.18626963315285999</v>
      </c>
      <c r="X12" s="14">
        <v>0.11765683760220901</v>
      </c>
      <c r="Y12" s="14">
        <v>3.4694601220463597E-2</v>
      </c>
      <c r="Z12" s="14">
        <v>0</v>
      </c>
      <c r="AA12" s="14">
        <v>0.12594851826168901</v>
      </c>
      <c r="AB12" s="14">
        <v>0.179957609156877</v>
      </c>
      <c r="AC12" s="14">
        <v>0.240446132594684</v>
      </c>
      <c r="AD12" s="14">
        <v>0.244622522347066</v>
      </c>
      <c r="AE12" s="14"/>
      <c r="AF12" s="14">
        <v>0.100911865234156</v>
      </c>
      <c r="AG12" s="14">
        <v>0.185969745864315</v>
      </c>
      <c r="AH12" s="14">
        <v>9.02456432784009E-2</v>
      </c>
      <c r="AI12" s="14">
        <v>0.238601577535478</v>
      </c>
      <c r="AJ12" s="14"/>
      <c r="AK12" s="14">
        <v>0.126649292440038</v>
      </c>
      <c r="AL12" s="14">
        <v>0.13705862844939601</v>
      </c>
      <c r="AM12" s="14">
        <v>0.133271049263159</v>
      </c>
      <c r="AN12" s="14">
        <v>0.21376153908714901</v>
      </c>
      <c r="AO12" s="14"/>
      <c r="AP12" s="14">
        <v>0.147250703530106</v>
      </c>
      <c r="AQ12" s="14">
        <v>0.18092220926539901</v>
      </c>
      <c r="AR12" s="14">
        <v>0.112626016448301</v>
      </c>
      <c r="AS12" s="14"/>
      <c r="AT12" s="14">
        <v>0.15363812857902301</v>
      </c>
      <c r="AU12" s="14">
        <v>0.16732635967465501</v>
      </c>
      <c r="AV12" s="14"/>
      <c r="AW12" s="14" t="s">
        <v>80</v>
      </c>
      <c r="AX12" s="14">
        <v>0.16363314851236099</v>
      </c>
      <c r="AY12" s="14"/>
      <c r="AZ12" s="14">
        <v>0.13050134658238799</v>
      </c>
      <c r="BA12" s="14">
        <v>0.18583441561927599</v>
      </c>
    </row>
    <row r="13" spans="2:53" ht="43.5" x14ac:dyDescent="0.35">
      <c r="B13" s="15" t="s">
        <v>401</v>
      </c>
      <c r="C13" s="14">
        <v>0.155304488505247</v>
      </c>
      <c r="D13" s="14">
        <v>0.17601280729038901</v>
      </c>
      <c r="E13" s="14">
        <v>0.138338946125284</v>
      </c>
      <c r="F13" s="14"/>
      <c r="G13" s="14">
        <v>0.225539721815469</v>
      </c>
      <c r="H13" s="14">
        <v>0.193571782871645</v>
      </c>
      <c r="I13" s="14">
        <v>0.19924216483085999</v>
      </c>
      <c r="J13" s="14">
        <v>9.8993278522148995E-2</v>
      </c>
      <c r="K13" s="14">
        <v>7.6589865383033806E-2</v>
      </c>
      <c r="L13" s="14">
        <v>0.162118147722359</v>
      </c>
      <c r="M13" s="14"/>
      <c r="N13" s="14">
        <v>0.27762461145224299</v>
      </c>
      <c r="O13" s="14">
        <v>0.119493137102913</v>
      </c>
      <c r="P13" s="14">
        <v>0.172485518291908</v>
      </c>
      <c r="Q13" s="14">
        <v>0.119846120764142</v>
      </c>
      <c r="R13" s="14"/>
      <c r="S13" s="14">
        <v>0.179710257249307</v>
      </c>
      <c r="T13" s="14">
        <v>0.21235491269508699</v>
      </c>
      <c r="U13" s="14">
        <v>0.31356487533154698</v>
      </c>
      <c r="V13" s="14">
        <v>7.7356890499742897E-2</v>
      </c>
      <c r="W13" s="14">
        <v>0.119969958882106</v>
      </c>
      <c r="X13" s="14">
        <v>0.24777892617330999</v>
      </c>
      <c r="Y13" s="14">
        <v>9.8830671114681606E-2</v>
      </c>
      <c r="Z13" s="14">
        <v>0.14625516448275599</v>
      </c>
      <c r="AA13" s="14">
        <v>0.132239938482451</v>
      </c>
      <c r="AB13" s="14">
        <v>0.107912090973049</v>
      </c>
      <c r="AC13" s="14">
        <v>0</v>
      </c>
      <c r="AD13" s="14">
        <v>0.27784514946440902</v>
      </c>
      <c r="AE13" s="14"/>
      <c r="AF13" s="14">
        <v>0.123603103285734</v>
      </c>
      <c r="AG13" s="14">
        <v>0.16665466424293601</v>
      </c>
      <c r="AH13" s="14">
        <v>0.27546505054134901</v>
      </c>
      <c r="AI13" s="14">
        <v>0.10305554219248</v>
      </c>
      <c r="AJ13" s="14"/>
      <c r="AK13" s="14">
        <v>0.192508992600983</v>
      </c>
      <c r="AL13" s="14">
        <v>0.119654691209108</v>
      </c>
      <c r="AM13" s="14">
        <v>0.22215171807671999</v>
      </c>
      <c r="AN13" s="14">
        <v>0.23583624998997799</v>
      </c>
      <c r="AO13" s="14"/>
      <c r="AP13" s="14">
        <v>0.11086958545485801</v>
      </c>
      <c r="AQ13" s="14">
        <v>0.112021792862897</v>
      </c>
      <c r="AR13" s="14">
        <v>0.190228416306092</v>
      </c>
      <c r="AS13" s="14"/>
      <c r="AT13" s="14">
        <v>0.39755426407419298</v>
      </c>
      <c r="AU13" s="14">
        <v>0.12509105459478601</v>
      </c>
      <c r="AV13" s="14"/>
      <c r="AW13" s="14" t="s">
        <v>80</v>
      </c>
      <c r="AX13" s="14">
        <v>0.155304488505247</v>
      </c>
      <c r="AY13" s="14"/>
      <c r="AZ13" s="14">
        <v>0.13703111670732601</v>
      </c>
      <c r="BA13" s="14">
        <v>0.16754928005286901</v>
      </c>
    </row>
    <row r="14" spans="2:53" ht="29" x14ac:dyDescent="0.35">
      <c r="B14" s="15" t="s">
        <v>402</v>
      </c>
      <c r="C14" s="14">
        <v>0.13825071959733901</v>
      </c>
      <c r="D14" s="14">
        <v>0.187509006593608</v>
      </c>
      <c r="E14" s="14">
        <v>9.63693366860255E-2</v>
      </c>
      <c r="F14" s="14"/>
      <c r="G14" s="14">
        <v>0.24008346030392999</v>
      </c>
      <c r="H14" s="14">
        <v>2.6625473364741199E-2</v>
      </c>
      <c r="I14" s="14">
        <v>0.15938848998278499</v>
      </c>
      <c r="J14" s="14">
        <v>0.210464638139609</v>
      </c>
      <c r="K14" s="14">
        <v>0.135201821059595</v>
      </c>
      <c r="L14" s="14">
        <v>8.4005946877760501E-2</v>
      </c>
      <c r="M14" s="14"/>
      <c r="N14" s="14">
        <v>0.123190150404245</v>
      </c>
      <c r="O14" s="14">
        <v>0.18336883921149699</v>
      </c>
      <c r="P14" s="14">
        <v>0.102511708663411</v>
      </c>
      <c r="Q14" s="14">
        <v>0.13068255221604599</v>
      </c>
      <c r="R14" s="14"/>
      <c r="S14" s="14">
        <v>0.15716724163677601</v>
      </c>
      <c r="T14" s="14">
        <v>0.15300792950918299</v>
      </c>
      <c r="U14" s="14">
        <v>0.162220388587244</v>
      </c>
      <c r="V14" s="14">
        <v>0.22212605218770901</v>
      </c>
      <c r="W14" s="14">
        <v>0.175481688342736</v>
      </c>
      <c r="X14" s="14">
        <v>0.123059122137089</v>
      </c>
      <c r="Y14" s="14">
        <v>0.13976623551905001</v>
      </c>
      <c r="Z14" s="14">
        <v>0.15482482251723401</v>
      </c>
      <c r="AA14" s="14">
        <v>0.12823314923361601</v>
      </c>
      <c r="AB14" s="14">
        <v>6.59425758376255E-2</v>
      </c>
      <c r="AC14" s="14">
        <v>8.5742597146364397E-2</v>
      </c>
      <c r="AD14" s="14">
        <v>0</v>
      </c>
      <c r="AE14" s="14"/>
      <c r="AF14" s="14">
        <v>0.103669720504649</v>
      </c>
      <c r="AG14" s="14">
        <v>0.20634198267874601</v>
      </c>
      <c r="AH14" s="14">
        <v>0.136877862621891</v>
      </c>
      <c r="AI14" s="14">
        <v>4.1646187303350901E-2</v>
      </c>
      <c r="AJ14" s="14"/>
      <c r="AK14" s="14">
        <v>9.3668927375528094E-2</v>
      </c>
      <c r="AL14" s="14">
        <v>0.19361467195485799</v>
      </c>
      <c r="AM14" s="14">
        <v>0.18942171411874201</v>
      </c>
      <c r="AN14" s="14">
        <v>0.11784020163544</v>
      </c>
      <c r="AO14" s="14"/>
      <c r="AP14" s="14">
        <v>0.13439843522045899</v>
      </c>
      <c r="AQ14" s="14">
        <v>0.22187633210537699</v>
      </c>
      <c r="AR14" s="14">
        <v>0.109234636622762</v>
      </c>
      <c r="AS14" s="14"/>
      <c r="AT14" s="14">
        <v>0.17041915840089999</v>
      </c>
      <c r="AU14" s="14">
        <v>0.135931151797762</v>
      </c>
      <c r="AV14" s="14"/>
      <c r="AW14" s="14" t="s">
        <v>80</v>
      </c>
      <c r="AX14" s="14">
        <v>0.13825071959733901</v>
      </c>
      <c r="AY14" s="14"/>
      <c r="AZ14" s="14">
        <v>0.13956257770969899</v>
      </c>
      <c r="BA14" s="14">
        <v>0.137371657467835</v>
      </c>
    </row>
    <row r="15" spans="2:53" ht="29" x14ac:dyDescent="0.35">
      <c r="B15" s="15" t="s">
        <v>403</v>
      </c>
      <c r="C15" s="14">
        <v>8.1337448194137699E-2</v>
      </c>
      <c r="D15" s="14">
        <v>0.115818870858277</v>
      </c>
      <c r="E15" s="14">
        <v>5.19180337960728E-2</v>
      </c>
      <c r="F15" s="14"/>
      <c r="G15" s="14">
        <v>0.106948033158769</v>
      </c>
      <c r="H15" s="14">
        <v>0.140287935846231</v>
      </c>
      <c r="I15" s="14">
        <v>0.13695245842261999</v>
      </c>
      <c r="J15" s="14">
        <v>3.6681162045319599E-2</v>
      </c>
      <c r="K15" s="14">
        <v>4.5026100445623302E-2</v>
      </c>
      <c r="L15" s="14">
        <v>6.17044996608914E-2</v>
      </c>
      <c r="M15" s="14"/>
      <c r="N15" s="14">
        <v>0.17443166488333101</v>
      </c>
      <c r="O15" s="14">
        <v>4.5812518160850302E-2</v>
      </c>
      <c r="P15" s="14">
        <v>8.8878178452923701E-2</v>
      </c>
      <c r="Q15" s="14">
        <v>6.42842690309985E-2</v>
      </c>
      <c r="R15" s="14"/>
      <c r="S15" s="14">
        <v>2.55446439176771E-2</v>
      </c>
      <c r="T15" s="14">
        <v>2.5189704102405699E-2</v>
      </c>
      <c r="U15" s="14">
        <v>3.7130585913594902E-2</v>
      </c>
      <c r="V15" s="14">
        <v>3.4016603298673002E-2</v>
      </c>
      <c r="W15" s="14">
        <v>6.2393072401833297E-2</v>
      </c>
      <c r="X15" s="14">
        <v>0.121485336455517</v>
      </c>
      <c r="Y15" s="14">
        <v>0.210532520417712</v>
      </c>
      <c r="Z15" s="14">
        <v>0.177248759923951</v>
      </c>
      <c r="AA15" s="14">
        <v>9.30348084331237E-2</v>
      </c>
      <c r="AB15" s="14">
        <v>0.14206539131097801</v>
      </c>
      <c r="AC15" s="14">
        <v>4.38174359104564E-2</v>
      </c>
      <c r="AD15" s="14">
        <v>0</v>
      </c>
      <c r="AE15" s="14"/>
      <c r="AF15" s="14">
        <v>9.2613100501053994E-2</v>
      </c>
      <c r="AG15" s="14">
        <v>6.7172946679832798E-2</v>
      </c>
      <c r="AH15" s="14">
        <v>5.5292893149882498E-2</v>
      </c>
      <c r="AI15" s="14">
        <v>3.9854869834734401E-2</v>
      </c>
      <c r="AJ15" s="14"/>
      <c r="AK15" s="14">
        <v>0.122301721012865</v>
      </c>
      <c r="AL15" s="14">
        <v>9.7823699101441605E-2</v>
      </c>
      <c r="AM15" s="14">
        <v>9.9327364455134001E-2</v>
      </c>
      <c r="AN15" s="14">
        <v>3.0463252094657899E-2</v>
      </c>
      <c r="AO15" s="14"/>
      <c r="AP15" s="14">
        <v>0.14219593426164201</v>
      </c>
      <c r="AQ15" s="14">
        <v>9.8541112616973695E-2</v>
      </c>
      <c r="AR15" s="14">
        <v>8.7662468850255207E-2</v>
      </c>
      <c r="AS15" s="14"/>
      <c r="AT15" s="14">
        <v>0.239145610139049</v>
      </c>
      <c r="AU15" s="14">
        <v>6.1370232156623197E-2</v>
      </c>
      <c r="AV15" s="14"/>
      <c r="AW15" s="14" t="s">
        <v>80</v>
      </c>
      <c r="AX15" s="14">
        <v>8.1337448194137699E-2</v>
      </c>
      <c r="AY15" s="14"/>
      <c r="AZ15" s="14">
        <v>7.5822868152860406E-2</v>
      </c>
      <c r="BA15" s="14">
        <v>8.5032709464189504E-2</v>
      </c>
    </row>
    <row r="16" spans="2:53" ht="72.5" x14ac:dyDescent="0.35">
      <c r="B16" s="15" t="s">
        <v>404</v>
      </c>
      <c r="C16" s="14">
        <v>6.3802950995233795E-2</v>
      </c>
      <c r="D16" s="14">
        <v>6.4691934206216398E-2</v>
      </c>
      <c r="E16" s="14">
        <v>6.3451793319781E-2</v>
      </c>
      <c r="F16" s="14"/>
      <c r="G16" s="14">
        <v>0.108931602550077</v>
      </c>
      <c r="H16" s="14">
        <v>6.2100552056412399E-2</v>
      </c>
      <c r="I16" s="14">
        <v>8.7374643857541998E-2</v>
      </c>
      <c r="J16" s="14">
        <v>9.6858985104486095E-2</v>
      </c>
      <c r="K16" s="14">
        <v>3.97818562014867E-2</v>
      </c>
      <c r="L16" s="14">
        <v>2.3425308232810998E-2</v>
      </c>
      <c r="M16" s="14"/>
      <c r="N16" s="14">
        <v>2.0445069445339501E-2</v>
      </c>
      <c r="O16" s="14">
        <v>4.53873632758919E-2</v>
      </c>
      <c r="P16" s="14">
        <v>7.2093362061155297E-2</v>
      </c>
      <c r="Q16" s="14">
        <v>9.2361747830212601E-2</v>
      </c>
      <c r="R16" s="14"/>
      <c r="S16" s="14">
        <v>5.18517554287653E-2</v>
      </c>
      <c r="T16" s="14">
        <v>0.106012811143679</v>
      </c>
      <c r="U16" s="14">
        <v>0</v>
      </c>
      <c r="V16" s="14">
        <v>4.06246741274136E-2</v>
      </c>
      <c r="W16" s="14">
        <v>0.124816107928578</v>
      </c>
      <c r="X16" s="14">
        <v>0.12731409717917899</v>
      </c>
      <c r="Y16" s="14">
        <v>0.107264009725793</v>
      </c>
      <c r="Z16" s="14">
        <v>7.1318732037625898E-2</v>
      </c>
      <c r="AA16" s="14">
        <v>2.9979125850297099E-2</v>
      </c>
      <c r="AB16" s="14">
        <v>3.9064635040037501E-2</v>
      </c>
      <c r="AC16" s="14">
        <v>4.2446021827585403E-2</v>
      </c>
      <c r="AD16" s="14">
        <v>0</v>
      </c>
      <c r="AE16" s="14"/>
      <c r="AF16" s="14">
        <v>4.4463439744366402E-2</v>
      </c>
      <c r="AG16" s="14">
        <v>8.8089503618081502E-2</v>
      </c>
      <c r="AH16" s="14">
        <v>4.6377541239704403E-2</v>
      </c>
      <c r="AI16" s="14">
        <v>2.0101183619201001E-2</v>
      </c>
      <c r="AJ16" s="14"/>
      <c r="AK16" s="14">
        <v>9.36276591210147E-2</v>
      </c>
      <c r="AL16" s="14">
        <v>6.9058327028480193E-2</v>
      </c>
      <c r="AM16" s="14">
        <v>6.3328709343543593E-2</v>
      </c>
      <c r="AN16" s="14">
        <v>6.3119124899410697E-2</v>
      </c>
      <c r="AO16" s="14"/>
      <c r="AP16" s="14">
        <v>0.108857605201179</v>
      </c>
      <c r="AQ16" s="14">
        <v>8.3936069496365506E-2</v>
      </c>
      <c r="AR16" s="14">
        <v>4.2050530799204698E-2</v>
      </c>
      <c r="AS16" s="14"/>
      <c r="AT16" s="14">
        <v>8.42347660211194E-2</v>
      </c>
      <c r="AU16" s="14">
        <v>5.82898819635988E-2</v>
      </c>
      <c r="AV16" s="14"/>
      <c r="AW16" s="14" t="s">
        <v>80</v>
      </c>
      <c r="AX16" s="14">
        <v>6.3802950995233795E-2</v>
      </c>
      <c r="AY16" s="14"/>
      <c r="AZ16" s="14">
        <v>6.2541633478538999E-2</v>
      </c>
      <c r="BA16" s="14">
        <v>6.4648146410622206E-2</v>
      </c>
    </row>
    <row r="17" spans="2:53" ht="29" x14ac:dyDescent="0.35">
      <c r="B17" s="15" t="s">
        <v>405</v>
      </c>
      <c r="C17" s="14">
        <v>5.5253891617018602E-2</v>
      </c>
      <c r="D17" s="14">
        <v>3.5170016369974098E-2</v>
      </c>
      <c r="E17" s="14">
        <v>7.3066828293423605E-2</v>
      </c>
      <c r="F17" s="14"/>
      <c r="G17" s="14">
        <v>5.4769814313771398E-2</v>
      </c>
      <c r="H17" s="14">
        <v>0.14219576649788801</v>
      </c>
      <c r="I17" s="14">
        <v>2.12064111536421E-2</v>
      </c>
      <c r="J17" s="14">
        <v>4.3856211755210497E-2</v>
      </c>
      <c r="K17" s="14">
        <v>0</v>
      </c>
      <c r="L17" s="14">
        <v>7.4856013319624604E-2</v>
      </c>
      <c r="M17" s="14"/>
      <c r="N17" s="14">
        <v>0</v>
      </c>
      <c r="O17" s="14">
        <v>5.6819018059202801E-2</v>
      </c>
      <c r="P17" s="14">
        <v>8.5865019741229495E-2</v>
      </c>
      <c r="Q17" s="14">
        <v>5.95822890007498E-2</v>
      </c>
      <c r="R17" s="14"/>
      <c r="S17" s="14">
        <v>5.0079712254694903E-2</v>
      </c>
      <c r="T17" s="14">
        <v>0.110458522568185</v>
      </c>
      <c r="U17" s="14">
        <v>0.116084679120686</v>
      </c>
      <c r="V17" s="14">
        <v>8.1858928648679205E-2</v>
      </c>
      <c r="W17" s="14">
        <v>0</v>
      </c>
      <c r="X17" s="14">
        <v>7.7177518511084203E-2</v>
      </c>
      <c r="Y17" s="14">
        <v>0</v>
      </c>
      <c r="Z17" s="14">
        <v>0</v>
      </c>
      <c r="AA17" s="14">
        <v>3.51325313439729E-2</v>
      </c>
      <c r="AB17" s="14">
        <v>0</v>
      </c>
      <c r="AC17" s="14">
        <v>5.03193287998943E-2</v>
      </c>
      <c r="AD17" s="14">
        <v>0.244622522347066</v>
      </c>
      <c r="AE17" s="14"/>
      <c r="AF17" s="14">
        <v>4.8841489009040097E-2</v>
      </c>
      <c r="AG17" s="14">
        <v>2.2572816902652001E-2</v>
      </c>
      <c r="AH17" s="14">
        <v>9.4207264982183195E-2</v>
      </c>
      <c r="AI17" s="14">
        <v>8.7985784274659098E-2</v>
      </c>
      <c r="AJ17" s="14"/>
      <c r="AK17" s="14">
        <v>4.88471570935596E-2</v>
      </c>
      <c r="AL17" s="14">
        <v>4.8997840110633399E-2</v>
      </c>
      <c r="AM17" s="14">
        <v>6.8081904797621495E-2</v>
      </c>
      <c r="AN17" s="14">
        <v>6.7902129813645601E-2</v>
      </c>
      <c r="AO17" s="14"/>
      <c r="AP17" s="14">
        <v>5.62777381266358E-2</v>
      </c>
      <c r="AQ17" s="14">
        <v>2.6322708968733999E-2</v>
      </c>
      <c r="AR17" s="14">
        <v>6.9340148860959405E-2</v>
      </c>
      <c r="AS17" s="14"/>
      <c r="AT17" s="14">
        <v>5.8404943864711303E-2</v>
      </c>
      <c r="AU17" s="14">
        <v>5.5626845191489999E-2</v>
      </c>
      <c r="AV17" s="14"/>
      <c r="AW17" s="14" t="s">
        <v>80</v>
      </c>
      <c r="AX17" s="14">
        <v>5.5253891617018602E-2</v>
      </c>
      <c r="AY17" s="14"/>
      <c r="AZ17" s="14">
        <v>6.9775316108730903E-2</v>
      </c>
      <c r="BA17" s="14">
        <v>4.5523239942992302E-2</v>
      </c>
    </row>
    <row r="18" spans="2:53" x14ac:dyDescent="0.35">
      <c r="B18" s="15" t="s">
        <v>109</v>
      </c>
      <c r="C18" s="14">
        <v>5.28044282728556E-2</v>
      </c>
      <c r="D18" s="14">
        <v>4.7945617849481599E-2</v>
      </c>
      <c r="E18" s="14">
        <v>5.7374162840819198E-2</v>
      </c>
      <c r="F18" s="14"/>
      <c r="G18" s="14">
        <v>6.9251755625095501E-2</v>
      </c>
      <c r="H18" s="14">
        <v>0.110700495331349</v>
      </c>
      <c r="I18" s="14">
        <v>4.6124584138912399E-2</v>
      </c>
      <c r="J18" s="14">
        <v>6.2457271960344E-2</v>
      </c>
      <c r="K18" s="14">
        <v>3.9218372091918703E-2</v>
      </c>
      <c r="L18" s="14">
        <v>2.43136311732658E-2</v>
      </c>
      <c r="M18" s="14"/>
      <c r="N18" s="14">
        <v>4.3717091027689101E-2</v>
      </c>
      <c r="O18" s="14">
        <v>3.7371941780325497E-2</v>
      </c>
      <c r="P18" s="14">
        <v>7.7241426656963999E-2</v>
      </c>
      <c r="Q18" s="14">
        <v>5.4203287652613903E-2</v>
      </c>
      <c r="R18" s="14"/>
      <c r="S18" s="14">
        <v>2.8680846835124299E-2</v>
      </c>
      <c r="T18" s="14">
        <v>0</v>
      </c>
      <c r="U18" s="14">
        <v>0</v>
      </c>
      <c r="V18" s="14">
        <v>7.1866258131741995E-2</v>
      </c>
      <c r="W18" s="14">
        <v>0</v>
      </c>
      <c r="X18" s="14">
        <v>3.9283539857981102E-2</v>
      </c>
      <c r="Y18" s="14">
        <v>0.13549702089725499</v>
      </c>
      <c r="Z18" s="14">
        <v>0</v>
      </c>
      <c r="AA18" s="14">
        <v>9.8397764707976801E-2</v>
      </c>
      <c r="AB18" s="14">
        <v>0.150859678182652</v>
      </c>
      <c r="AC18" s="14">
        <v>0</v>
      </c>
      <c r="AD18" s="14">
        <v>0</v>
      </c>
      <c r="AE18" s="14"/>
      <c r="AF18" s="14">
        <v>2.8817385333395101E-2</v>
      </c>
      <c r="AG18" s="14">
        <v>2.1212482375847701E-2</v>
      </c>
      <c r="AH18" s="14">
        <v>0.10198702665911399</v>
      </c>
      <c r="AI18" s="14">
        <v>0.109707035512524</v>
      </c>
      <c r="AJ18" s="14"/>
      <c r="AK18" s="14">
        <v>2.30685332211206E-2</v>
      </c>
      <c r="AL18" s="14">
        <v>1.8834128934284902E-2</v>
      </c>
      <c r="AM18" s="14">
        <v>2.9683370894322499E-2</v>
      </c>
      <c r="AN18" s="14">
        <v>6.3955073121655007E-2</v>
      </c>
      <c r="AO18" s="14"/>
      <c r="AP18" s="14">
        <v>5.7051004026343402E-2</v>
      </c>
      <c r="AQ18" s="14">
        <v>2.67815551743311E-2</v>
      </c>
      <c r="AR18" s="14">
        <v>4.0993833718211303E-2</v>
      </c>
      <c r="AS18" s="14"/>
      <c r="AT18" s="14">
        <v>0</v>
      </c>
      <c r="AU18" s="14">
        <v>6.0637067811139797E-2</v>
      </c>
      <c r="AV18" s="14"/>
      <c r="AW18" s="14" t="s">
        <v>80</v>
      </c>
      <c r="AX18" s="14">
        <v>5.28044282728556E-2</v>
      </c>
      <c r="AY18" s="14"/>
      <c r="AZ18" s="14">
        <v>5.5452524582443298E-2</v>
      </c>
      <c r="BA18" s="14">
        <v>5.1029967179002197E-2</v>
      </c>
    </row>
    <row r="19" spans="2:53" ht="29" x14ac:dyDescent="0.35">
      <c r="B19" s="15" t="s">
        <v>406</v>
      </c>
      <c r="C19" s="14">
        <v>5.2470011194437199E-2</v>
      </c>
      <c r="D19" s="14">
        <v>5.5412673602925802E-2</v>
      </c>
      <c r="E19" s="14">
        <v>5.0259876456762102E-2</v>
      </c>
      <c r="F19" s="14"/>
      <c r="G19" s="14">
        <v>0.108874495198048</v>
      </c>
      <c r="H19" s="14">
        <v>7.7655932357476504E-2</v>
      </c>
      <c r="I19" s="14">
        <v>4.4952550409158798E-2</v>
      </c>
      <c r="J19" s="14">
        <v>5.6115433057254797E-2</v>
      </c>
      <c r="K19" s="14">
        <v>3.8630795265280203E-2</v>
      </c>
      <c r="L19" s="14">
        <v>2.35133845612195E-2</v>
      </c>
      <c r="M19" s="14"/>
      <c r="N19" s="14">
        <v>6.2026359715140797E-2</v>
      </c>
      <c r="O19" s="14">
        <v>9.1973872830332495E-2</v>
      </c>
      <c r="P19" s="14">
        <v>1.91738567241755E-2</v>
      </c>
      <c r="Q19" s="14">
        <v>3.7116312278265701E-2</v>
      </c>
      <c r="R19" s="14"/>
      <c r="S19" s="14">
        <v>2.5635328397712001E-2</v>
      </c>
      <c r="T19" s="14">
        <v>0</v>
      </c>
      <c r="U19" s="14">
        <v>4.1939807943753897E-2</v>
      </c>
      <c r="V19" s="14">
        <v>0.108261549175401</v>
      </c>
      <c r="W19" s="14">
        <v>0</v>
      </c>
      <c r="X19" s="14">
        <v>0.15950594695255901</v>
      </c>
      <c r="Y19" s="14">
        <v>6.8560525358560401E-2</v>
      </c>
      <c r="Z19" s="14">
        <v>0.14495586053533399</v>
      </c>
      <c r="AA19" s="14">
        <v>3.1103587837450999E-2</v>
      </c>
      <c r="AB19" s="14">
        <v>0</v>
      </c>
      <c r="AC19" s="14">
        <v>9.8589607466287102E-2</v>
      </c>
      <c r="AD19" s="14">
        <v>0</v>
      </c>
      <c r="AE19" s="14"/>
      <c r="AF19" s="14">
        <v>2.9371015708620801E-2</v>
      </c>
      <c r="AG19" s="14">
        <v>7.6387850908660196E-2</v>
      </c>
      <c r="AH19" s="14">
        <v>4.5730570552191797E-2</v>
      </c>
      <c r="AI19" s="14">
        <v>8.1384281303251094E-2</v>
      </c>
      <c r="AJ19" s="14"/>
      <c r="AK19" s="14">
        <v>2.2658485719645901E-2</v>
      </c>
      <c r="AL19" s="14">
        <v>5.6591188848888599E-2</v>
      </c>
      <c r="AM19" s="14">
        <v>7.2087684067488195E-2</v>
      </c>
      <c r="AN19" s="14">
        <v>3.0395181961789398E-2</v>
      </c>
      <c r="AO19" s="14"/>
      <c r="AP19" s="14">
        <v>2.63442290032877E-2</v>
      </c>
      <c r="AQ19" s="14">
        <v>6.5702060859648997E-2</v>
      </c>
      <c r="AR19" s="14">
        <v>6.9395983694332197E-2</v>
      </c>
      <c r="AS19" s="14"/>
      <c r="AT19" s="14">
        <v>5.4988412739691898E-2</v>
      </c>
      <c r="AU19" s="14">
        <v>4.9322344129594901E-2</v>
      </c>
      <c r="AV19" s="14"/>
      <c r="AW19" s="14" t="s">
        <v>80</v>
      </c>
      <c r="AX19" s="14">
        <v>5.2470011194437199E-2</v>
      </c>
      <c r="AY19" s="14"/>
      <c r="AZ19" s="14">
        <v>3.9546349417316398E-2</v>
      </c>
      <c r="BA19" s="14">
        <v>6.1130019114311901E-2</v>
      </c>
    </row>
    <row r="20" spans="2:53" x14ac:dyDescent="0.35">
      <c r="B20" s="15" t="s">
        <v>122</v>
      </c>
      <c r="C20" s="23">
        <v>1.29035170189838E-2</v>
      </c>
      <c r="D20" s="23">
        <v>6.7525713703636596E-3</v>
      </c>
      <c r="E20" s="23">
        <v>1.83324311339793E-2</v>
      </c>
      <c r="F20" s="23"/>
      <c r="G20" s="23">
        <v>0</v>
      </c>
      <c r="H20" s="23">
        <v>0</v>
      </c>
      <c r="I20" s="23">
        <v>2.21645496192747E-2</v>
      </c>
      <c r="J20" s="23">
        <v>0</v>
      </c>
      <c r="K20" s="23">
        <v>0</v>
      </c>
      <c r="L20" s="23">
        <v>3.5834647789282401E-2</v>
      </c>
      <c r="M20" s="23"/>
      <c r="N20" s="23">
        <v>0</v>
      </c>
      <c r="O20" s="23">
        <v>2.28763687936583E-2</v>
      </c>
      <c r="P20" s="23">
        <v>0</v>
      </c>
      <c r="Q20" s="23">
        <v>1.8455537827575301E-2</v>
      </c>
      <c r="R20" s="23"/>
      <c r="S20" s="23">
        <v>0</v>
      </c>
      <c r="T20" s="23">
        <v>5.1947368678052802E-2</v>
      </c>
      <c r="U20" s="23">
        <v>0</v>
      </c>
      <c r="V20" s="23">
        <v>0</v>
      </c>
      <c r="W20" s="23">
        <v>6.3356571328932201E-2</v>
      </c>
      <c r="X20" s="23">
        <v>0</v>
      </c>
      <c r="Y20" s="23">
        <v>0</v>
      </c>
      <c r="Z20" s="23">
        <v>7.4191475343361193E-2</v>
      </c>
      <c r="AA20" s="23">
        <v>0</v>
      </c>
      <c r="AB20" s="23">
        <v>0</v>
      </c>
      <c r="AC20" s="23">
        <v>0</v>
      </c>
      <c r="AD20" s="23">
        <v>0</v>
      </c>
      <c r="AE20" s="23"/>
      <c r="AF20" s="23">
        <v>1.4482650923826199E-2</v>
      </c>
      <c r="AG20" s="23">
        <v>1.0784189133854601E-2</v>
      </c>
      <c r="AH20" s="23">
        <v>4.8238196918129597E-2</v>
      </c>
      <c r="AI20" s="23">
        <v>2.0101183619201001E-2</v>
      </c>
      <c r="AJ20" s="23"/>
      <c r="AK20" s="23">
        <v>2.2341979823300499E-2</v>
      </c>
      <c r="AL20" s="23">
        <v>0</v>
      </c>
      <c r="AM20" s="23">
        <v>0</v>
      </c>
      <c r="AN20" s="23">
        <v>3.0249704420420701E-2</v>
      </c>
      <c r="AO20" s="23"/>
      <c r="AP20" s="23">
        <v>0</v>
      </c>
      <c r="AQ20" s="23">
        <v>0</v>
      </c>
      <c r="AR20" s="23">
        <v>2.0589745611596599E-2</v>
      </c>
      <c r="AS20" s="23"/>
      <c r="AT20" s="23">
        <v>0</v>
      </c>
      <c r="AU20" s="23">
        <v>1.48175344772085E-2</v>
      </c>
      <c r="AV20" s="23"/>
      <c r="AW20" s="23" t="s">
        <v>80</v>
      </c>
      <c r="AX20" s="23">
        <v>1.29035170189838E-2</v>
      </c>
      <c r="AY20" s="23"/>
      <c r="AZ20" s="23">
        <v>8.0635455025456701E-3</v>
      </c>
      <c r="BA20" s="23">
        <v>1.6146730311560401E-2</v>
      </c>
    </row>
    <row r="21" spans="2:53" ht="58" x14ac:dyDescent="0.35">
      <c r="B21" s="38" t="s">
        <v>571</v>
      </c>
    </row>
    <row r="22" spans="2:53" x14ac:dyDescent="0.35">
      <c r="B22" t="s">
        <v>76</v>
      </c>
    </row>
    <row r="23" spans="2:53" x14ac:dyDescent="0.35">
      <c r="B23" t="s">
        <v>77</v>
      </c>
    </row>
    <row r="25" spans="2:53" x14ac:dyDescent="0.35">
      <c r="B25"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BA16"/>
  <sheetViews>
    <sheetView showGridLines="0" topLeftCell="A2" workbookViewId="0">
      <pane xSplit="2" topLeftCell="C1" activePane="topRight" state="frozen"/>
      <selection pane="topRight" activeCell="AM10" sqref="AM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411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157</v>
      </c>
      <c r="D7" s="10">
        <v>65</v>
      </c>
      <c r="E7" s="10">
        <v>92</v>
      </c>
      <c r="F7" s="10"/>
      <c r="G7" s="10">
        <v>11</v>
      </c>
      <c r="H7" s="10">
        <v>16</v>
      </c>
      <c r="I7" s="10">
        <v>22</v>
      </c>
      <c r="J7" s="10">
        <v>34</v>
      </c>
      <c r="K7" s="10">
        <v>28</v>
      </c>
      <c r="L7" s="10">
        <v>46</v>
      </c>
      <c r="M7" s="10"/>
      <c r="N7" s="10">
        <v>15</v>
      </c>
      <c r="O7" s="10">
        <v>52</v>
      </c>
      <c r="P7" s="10">
        <v>31</v>
      </c>
      <c r="Q7" s="10">
        <v>59</v>
      </c>
      <c r="R7" s="10"/>
      <c r="S7" s="10">
        <v>14</v>
      </c>
      <c r="T7" s="10">
        <v>25</v>
      </c>
      <c r="U7" s="10">
        <v>17</v>
      </c>
      <c r="V7" s="10">
        <v>15</v>
      </c>
      <c r="W7" s="10">
        <v>9</v>
      </c>
      <c r="X7" s="10">
        <v>12</v>
      </c>
      <c r="Y7" s="10">
        <v>12</v>
      </c>
      <c r="Z7" s="10">
        <v>6</v>
      </c>
      <c r="AA7" s="10">
        <v>15</v>
      </c>
      <c r="AB7" s="10">
        <v>14</v>
      </c>
      <c r="AC7" s="10">
        <v>15</v>
      </c>
      <c r="AD7" s="10">
        <v>3</v>
      </c>
      <c r="AE7" s="10"/>
      <c r="AF7" s="10">
        <v>38</v>
      </c>
      <c r="AG7" s="10">
        <v>42</v>
      </c>
      <c r="AH7" s="10">
        <v>9</v>
      </c>
      <c r="AI7" s="10">
        <v>28</v>
      </c>
      <c r="AJ7" s="10"/>
      <c r="AK7" s="10">
        <v>21</v>
      </c>
      <c r="AL7" s="10">
        <v>51</v>
      </c>
      <c r="AM7" s="10">
        <v>19</v>
      </c>
      <c r="AN7" s="10">
        <v>20</v>
      </c>
      <c r="AO7" s="10"/>
      <c r="AP7" s="10">
        <v>18</v>
      </c>
      <c r="AQ7" s="10">
        <v>29</v>
      </c>
      <c r="AR7" s="10">
        <v>28</v>
      </c>
      <c r="AS7" s="10"/>
      <c r="AT7" s="10">
        <v>12</v>
      </c>
      <c r="AU7" s="10">
        <v>144</v>
      </c>
      <c r="AV7" s="10"/>
      <c r="AW7" s="10" t="s">
        <v>79</v>
      </c>
      <c r="AX7" s="10">
        <v>157</v>
      </c>
      <c r="AY7" s="10"/>
      <c r="AZ7" s="10">
        <v>74</v>
      </c>
      <c r="BA7" s="10">
        <v>83</v>
      </c>
    </row>
    <row r="8" spans="2:53" ht="30" customHeight="1" x14ac:dyDescent="0.35">
      <c r="B8" s="11" t="s">
        <v>20</v>
      </c>
      <c r="C8" s="11">
        <v>154</v>
      </c>
      <c r="D8" s="11">
        <v>63</v>
      </c>
      <c r="E8" s="11">
        <v>90</v>
      </c>
      <c r="F8" s="11"/>
      <c r="G8" s="11">
        <v>14</v>
      </c>
      <c r="H8" s="11">
        <v>16</v>
      </c>
      <c r="I8" s="11">
        <v>21</v>
      </c>
      <c r="J8" s="11">
        <v>32</v>
      </c>
      <c r="K8" s="11">
        <v>26</v>
      </c>
      <c r="L8" s="11">
        <v>45</v>
      </c>
      <c r="M8" s="11"/>
      <c r="N8" s="11">
        <v>14</v>
      </c>
      <c r="O8" s="11">
        <v>50</v>
      </c>
      <c r="P8" s="11">
        <v>34</v>
      </c>
      <c r="Q8" s="11">
        <v>56</v>
      </c>
      <c r="R8" s="11"/>
      <c r="S8" s="11">
        <v>15</v>
      </c>
      <c r="T8" s="11">
        <v>24</v>
      </c>
      <c r="U8" s="11">
        <v>16</v>
      </c>
      <c r="V8" s="11">
        <v>14</v>
      </c>
      <c r="W8" s="11">
        <v>8</v>
      </c>
      <c r="X8" s="11">
        <v>11</v>
      </c>
      <c r="Y8" s="11">
        <v>11</v>
      </c>
      <c r="Z8" s="11">
        <v>5</v>
      </c>
      <c r="AA8" s="11">
        <v>15</v>
      </c>
      <c r="AB8" s="11">
        <v>16</v>
      </c>
      <c r="AC8" s="11">
        <v>15</v>
      </c>
      <c r="AD8" s="11">
        <v>4</v>
      </c>
      <c r="AE8" s="11"/>
      <c r="AF8" s="11">
        <v>37</v>
      </c>
      <c r="AG8" s="11">
        <v>40</v>
      </c>
      <c r="AH8" s="11">
        <v>8</v>
      </c>
      <c r="AI8" s="11">
        <v>27</v>
      </c>
      <c r="AJ8" s="11"/>
      <c r="AK8" s="11">
        <v>21</v>
      </c>
      <c r="AL8" s="11">
        <v>50</v>
      </c>
      <c r="AM8" s="11">
        <v>18</v>
      </c>
      <c r="AN8" s="11">
        <v>19</v>
      </c>
      <c r="AO8" s="11"/>
      <c r="AP8" s="11">
        <v>18</v>
      </c>
      <c r="AQ8" s="11">
        <v>28</v>
      </c>
      <c r="AR8" s="11">
        <v>27</v>
      </c>
      <c r="AS8" s="11"/>
      <c r="AT8" s="11">
        <v>12</v>
      </c>
      <c r="AU8" s="11">
        <v>141</v>
      </c>
      <c r="AV8" s="11"/>
      <c r="AW8" s="11" t="s">
        <v>79</v>
      </c>
      <c r="AX8" s="11">
        <v>154</v>
      </c>
      <c r="AY8" s="11"/>
      <c r="AZ8" s="11">
        <v>73</v>
      </c>
      <c r="BA8" s="11">
        <v>81</v>
      </c>
    </row>
    <row r="9" spans="2:53" ht="29" x14ac:dyDescent="0.35">
      <c r="B9" s="15" t="s">
        <v>409</v>
      </c>
      <c r="C9" s="14">
        <v>0.49784812849595</v>
      </c>
      <c r="D9" s="14">
        <v>0.45811780087688198</v>
      </c>
      <c r="E9" s="14">
        <v>0.52573334953457695</v>
      </c>
      <c r="F9" s="14"/>
      <c r="G9" s="14">
        <v>0.70455059649612395</v>
      </c>
      <c r="H9" s="14">
        <v>0.443214582343952</v>
      </c>
      <c r="I9" s="14">
        <v>0.46628028042210101</v>
      </c>
      <c r="J9" s="14">
        <v>0.37238737613193301</v>
      </c>
      <c r="K9" s="14">
        <v>0.610732165752639</v>
      </c>
      <c r="L9" s="14">
        <v>0.49342922018490898</v>
      </c>
      <c r="M9" s="14"/>
      <c r="N9" s="14">
        <v>0.58398960600358696</v>
      </c>
      <c r="O9" s="14">
        <v>0.39661146744730003</v>
      </c>
      <c r="P9" s="14">
        <v>0.55829168760520598</v>
      </c>
      <c r="Q9" s="14">
        <v>0.52918267983596101</v>
      </c>
      <c r="R9" s="14"/>
      <c r="S9" s="14">
        <v>0.67853921213539403</v>
      </c>
      <c r="T9" s="14">
        <v>0.44704960058971499</v>
      </c>
      <c r="U9" s="14">
        <v>0.40777612091397297</v>
      </c>
      <c r="V9" s="14">
        <v>0.393340457364933</v>
      </c>
      <c r="W9" s="14">
        <v>0.78050852549771499</v>
      </c>
      <c r="X9" s="14">
        <v>0.67667014690973604</v>
      </c>
      <c r="Y9" s="14">
        <v>0.49672912030835797</v>
      </c>
      <c r="Z9" s="14">
        <v>0.50904925267784495</v>
      </c>
      <c r="AA9" s="14">
        <v>0.73274570157893404</v>
      </c>
      <c r="AB9" s="14">
        <v>0.51148803729869197</v>
      </c>
      <c r="AC9" s="14">
        <v>0.17813682711390599</v>
      </c>
      <c r="AD9" s="14">
        <v>0</v>
      </c>
      <c r="AE9" s="14"/>
      <c r="AF9" s="14">
        <v>0.62839745280427395</v>
      </c>
      <c r="AG9" s="14">
        <v>0.51107637823776997</v>
      </c>
      <c r="AH9" s="14">
        <v>0.31231150934273</v>
      </c>
      <c r="AI9" s="14">
        <v>0.52388676400647805</v>
      </c>
      <c r="AJ9" s="14"/>
      <c r="AK9" s="14">
        <v>0.61737643797560204</v>
      </c>
      <c r="AL9" s="14">
        <v>0.37198967038937197</v>
      </c>
      <c r="AM9" s="14">
        <v>0.54731612828878495</v>
      </c>
      <c r="AN9" s="14">
        <v>0.59661692364234398</v>
      </c>
      <c r="AO9" s="14"/>
      <c r="AP9" s="14">
        <v>0.55200375052672401</v>
      </c>
      <c r="AQ9" s="14">
        <v>0.42385253961880198</v>
      </c>
      <c r="AR9" s="14">
        <v>0.54848244336533203</v>
      </c>
      <c r="AS9" s="14"/>
      <c r="AT9" s="14">
        <v>0.68784819332728797</v>
      </c>
      <c r="AU9" s="14">
        <v>0.47906901096028098</v>
      </c>
      <c r="AV9" s="14"/>
      <c r="AW9" s="14" t="s">
        <v>80</v>
      </c>
      <c r="AX9" s="14">
        <v>0.49784812849595</v>
      </c>
      <c r="AY9" s="14"/>
      <c r="AZ9" s="14">
        <v>0.57203936568189695</v>
      </c>
      <c r="BA9" s="14">
        <v>0.431105819909465</v>
      </c>
    </row>
    <row r="10" spans="2:53" ht="43.5" x14ac:dyDescent="0.35">
      <c r="B10" s="15" t="s">
        <v>410</v>
      </c>
      <c r="C10" s="14">
        <v>0.41924700077190802</v>
      </c>
      <c r="D10" s="14">
        <v>0.433310811807048</v>
      </c>
      <c r="E10" s="14">
        <v>0.40937614133373501</v>
      </c>
      <c r="F10" s="14"/>
      <c r="G10" s="14">
        <v>0.295449403503875</v>
      </c>
      <c r="H10" s="14">
        <v>0.490613749864801</v>
      </c>
      <c r="I10" s="14">
        <v>0.480686061663056</v>
      </c>
      <c r="J10" s="14">
        <v>0.57262569227520799</v>
      </c>
      <c r="K10" s="14">
        <v>0.24838596640807101</v>
      </c>
      <c r="L10" s="14">
        <v>0.392450639841876</v>
      </c>
      <c r="M10" s="14"/>
      <c r="N10" s="14">
        <v>0.25725335996736398</v>
      </c>
      <c r="O10" s="14">
        <v>0.48838205488542302</v>
      </c>
      <c r="P10" s="14">
        <v>0.37939694317858302</v>
      </c>
      <c r="Q10" s="14">
        <v>0.42308440347162202</v>
      </c>
      <c r="R10" s="14"/>
      <c r="S10" s="14">
        <v>0.258942880554834</v>
      </c>
      <c r="T10" s="14">
        <v>0.51319368105906704</v>
      </c>
      <c r="U10" s="14">
        <v>0.47852757212367403</v>
      </c>
      <c r="V10" s="14">
        <v>0.54042738195484497</v>
      </c>
      <c r="W10" s="14">
        <v>0.21949147450228501</v>
      </c>
      <c r="X10" s="14">
        <v>0.24539839164020499</v>
      </c>
      <c r="Y10" s="14">
        <v>0.42131056330907402</v>
      </c>
      <c r="Z10" s="14">
        <v>0.49095074732215499</v>
      </c>
      <c r="AA10" s="14">
        <v>0.26725429842106602</v>
      </c>
      <c r="AB10" s="14">
        <v>0.35295913585561001</v>
      </c>
      <c r="AC10" s="14">
        <v>0.62419715285147903</v>
      </c>
      <c r="AD10" s="14">
        <v>0.66846923568740002</v>
      </c>
      <c r="AE10" s="14"/>
      <c r="AF10" s="14">
        <v>0.23409109641957701</v>
      </c>
      <c r="AG10" s="14">
        <v>0.46590991633658102</v>
      </c>
      <c r="AH10" s="14">
        <v>0.55849167183297499</v>
      </c>
      <c r="AI10" s="14">
        <v>0.40045935358441798</v>
      </c>
      <c r="AJ10" s="14"/>
      <c r="AK10" s="14">
        <v>0.228646428505517</v>
      </c>
      <c r="AL10" s="14">
        <v>0.56989510175360603</v>
      </c>
      <c r="AM10" s="14">
        <v>0.34773974887407899</v>
      </c>
      <c r="AN10" s="14">
        <v>0.354895565532241</v>
      </c>
      <c r="AO10" s="14"/>
      <c r="AP10" s="14">
        <v>0.27010358350498997</v>
      </c>
      <c r="AQ10" s="14">
        <v>0.50443555091146097</v>
      </c>
      <c r="AR10" s="14">
        <v>0.34816243726157903</v>
      </c>
      <c r="AS10" s="14"/>
      <c r="AT10" s="14">
        <v>0.31215180667271197</v>
      </c>
      <c r="AU10" s="14">
        <v>0.43068762103919001</v>
      </c>
      <c r="AV10" s="14"/>
      <c r="AW10" s="14" t="s">
        <v>80</v>
      </c>
      <c r="AX10" s="14">
        <v>0.41924700077190802</v>
      </c>
      <c r="AY10" s="14"/>
      <c r="AZ10" s="14">
        <v>0.37587200455311698</v>
      </c>
      <c r="BA10" s="14">
        <v>0.45826707231103703</v>
      </c>
    </row>
    <row r="11" spans="2:53" x14ac:dyDescent="0.35">
      <c r="B11" s="15" t="s">
        <v>71</v>
      </c>
      <c r="C11" s="23">
        <v>8.2904870732142394E-2</v>
      </c>
      <c r="D11" s="23">
        <v>0.10857138731606999</v>
      </c>
      <c r="E11" s="23">
        <v>6.4890509131688298E-2</v>
      </c>
      <c r="F11" s="23"/>
      <c r="G11" s="23">
        <v>0</v>
      </c>
      <c r="H11" s="23">
        <v>6.6171667791246294E-2</v>
      </c>
      <c r="I11" s="23">
        <v>5.3033657914842602E-2</v>
      </c>
      <c r="J11" s="23">
        <v>5.4986931592858501E-2</v>
      </c>
      <c r="K11" s="23">
        <v>0.14088186783929099</v>
      </c>
      <c r="L11" s="23">
        <v>0.114120139973215</v>
      </c>
      <c r="M11" s="23"/>
      <c r="N11" s="23">
        <v>0.158757034029049</v>
      </c>
      <c r="O11" s="23">
        <v>0.11500647766727599</v>
      </c>
      <c r="P11" s="23">
        <v>6.2311369216210603E-2</v>
      </c>
      <c r="Q11" s="23">
        <v>4.7732916692416798E-2</v>
      </c>
      <c r="R11" s="23"/>
      <c r="S11" s="23">
        <v>6.2517907309771997E-2</v>
      </c>
      <c r="T11" s="23">
        <v>3.9756718351217399E-2</v>
      </c>
      <c r="U11" s="23">
        <v>0.113696306962353</v>
      </c>
      <c r="V11" s="23">
        <v>6.6232160680221794E-2</v>
      </c>
      <c r="W11" s="23">
        <v>0</v>
      </c>
      <c r="X11" s="23">
        <v>7.79314614500589E-2</v>
      </c>
      <c r="Y11" s="23">
        <v>8.1960316382567594E-2</v>
      </c>
      <c r="Z11" s="23">
        <v>0</v>
      </c>
      <c r="AA11" s="23">
        <v>0</v>
      </c>
      <c r="AB11" s="23">
        <v>0.135552826845698</v>
      </c>
      <c r="AC11" s="23">
        <v>0.197666020034615</v>
      </c>
      <c r="AD11" s="23">
        <v>0.33153076431259998</v>
      </c>
      <c r="AE11" s="23"/>
      <c r="AF11" s="23">
        <v>0.13751145077614901</v>
      </c>
      <c r="AG11" s="23">
        <v>2.3013705425648599E-2</v>
      </c>
      <c r="AH11" s="23">
        <v>0.12919681882429501</v>
      </c>
      <c r="AI11" s="23">
        <v>7.5653882409104298E-2</v>
      </c>
      <c r="AJ11" s="23"/>
      <c r="AK11" s="23">
        <v>0.15397713351888101</v>
      </c>
      <c r="AL11" s="23">
        <v>5.8115227857021397E-2</v>
      </c>
      <c r="AM11" s="23">
        <v>0.104944122837136</v>
      </c>
      <c r="AN11" s="23">
        <v>4.8487510825414797E-2</v>
      </c>
      <c r="AO11" s="23"/>
      <c r="AP11" s="23">
        <v>0.17789266596828701</v>
      </c>
      <c r="AQ11" s="23">
        <v>7.1711909469737198E-2</v>
      </c>
      <c r="AR11" s="23">
        <v>0.10335511937309</v>
      </c>
      <c r="AS11" s="23"/>
      <c r="AT11" s="23">
        <v>0</v>
      </c>
      <c r="AU11" s="23">
        <v>9.0243368000528595E-2</v>
      </c>
      <c r="AV11" s="23"/>
      <c r="AW11" s="23" t="s">
        <v>80</v>
      </c>
      <c r="AX11" s="23">
        <v>8.2904870732142394E-2</v>
      </c>
      <c r="AY11" s="23"/>
      <c r="AZ11" s="23">
        <v>5.2088629764985898E-2</v>
      </c>
      <c r="BA11" s="23">
        <v>0.110627107779498</v>
      </c>
    </row>
    <row r="12" spans="2:53" ht="43.5" x14ac:dyDescent="0.35">
      <c r="B12" s="38" t="s">
        <v>573</v>
      </c>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BA28"/>
  <sheetViews>
    <sheetView showGridLines="0" topLeftCell="A2" workbookViewId="0">
      <pane xSplit="2" topLeftCell="AA1" activePane="topRight" state="frozen"/>
      <selection pane="topRight" activeCell="G6" sqref="G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427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413</v>
      </c>
      <c r="C9" s="14">
        <v>2.6143088158599798E-2</v>
      </c>
      <c r="D9" s="14">
        <v>2.6322001824487101E-2</v>
      </c>
      <c r="E9" s="14">
        <v>2.6071434665049398E-2</v>
      </c>
      <c r="F9" s="14"/>
      <c r="G9" s="14">
        <v>6.3629650234304502E-2</v>
      </c>
      <c r="H9" s="14">
        <v>2.8363044427871398E-2</v>
      </c>
      <c r="I9" s="14">
        <v>3.6048018555613501E-2</v>
      </c>
      <c r="J9" s="14">
        <v>1.8398734118752199E-2</v>
      </c>
      <c r="K9" s="14">
        <v>1.25956533700165E-2</v>
      </c>
      <c r="L9" s="14">
        <v>6.8452877560248697E-3</v>
      </c>
      <c r="M9" s="14"/>
      <c r="N9" s="14">
        <v>1.5398087305069001E-2</v>
      </c>
      <c r="O9" s="14">
        <v>3.3343171570333001E-2</v>
      </c>
      <c r="P9" s="14">
        <v>2.2259686234043698E-2</v>
      </c>
      <c r="Q9" s="14">
        <v>3.4154661447558299E-2</v>
      </c>
      <c r="R9" s="14"/>
      <c r="S9" s="14">
        <v>3.04274568502798E-2</v>
      </c>
      <c r="T9" s="14">
        <v>2.8815411354110001E-2</v>
      </c>
      <c r="U9" s="14">
        <v>3.56510926479882E-2</v>
      </c>
      <c r="V9" s="14">
        <v>1.54714494151205E-2</v>
      </c>
      <c r="W9" s="14">
        <v>4.6917289902625899E-2</v>
      </c>
      <c r="X9" s="14">
        <v>2.6376027311536199E-2</v>
      </c>
      <c r="Y9" s="14">
        <v>1.18454388718409E-2</v>
      </c>
      <c r="Z9" s="14">
        <v>3.4212119303330603E-2</v>
      </c>
      <c r="AA9" s="14">
        <v>1.29219604147543E-2</v>
      </c>
      <c r="AB9" s="14">
        <v>2.77133943129791E-2</v>
      </c>
      <c r="AC9" s="14">
        <v>3.9871328368920697E-2</v>
      </c>
      <c r="AD9" s="14">
        <v>0</v>
      </c>
      <c r="AE9" s="14"/>
      <c r="AF9" s="14">
        <v>1.5374038988207699E-2</v>
      </c>
      <c r="AG9" s="14">
        <v>2.58061696863747E-2</v>
      </c>
      <c r="AH9" s="14">
        <v>1.9690421267411402E-2</v>
      </c>
      <c r="AI9" s="14">
        <v>3.8242736679950602E-2</v>
      </c>
      <c r="AJ9" s="14"/>
      <c r="AK9" s="14">
        <v>1.79393341193806E-2</v>
      </c>
      <c r="AL9" s="14">
        <v>2.49596124923732E-2</v>
      </c>
      <c r="AM9" s="14">
        <v>4.8128271693182803E-2</v>
      </c>
      <c r="AN9" s="14">
        <v>1.00989226946335E-2</v>
      </c>
      <c r="AO9" s="14"/>
      <c r="AP9" s="14">
        <v>1.7864594807932298E-2</v>
      </c>
      <c r="AQ9" s="14">
        <v>3.2961570460801198E-2</v>
      </c>
      <c r="AR9" s="14">
        <v>3.5146928248116702E-2</v>
      </c>
      <c r="AS9" s="14"/>
      <c r="AT9" s="14">
        <v>1.1166189708830199E-2</v>
      </c>
      <c r="AU9" s="14">
        <v>3.1259438737529302E-2</v>
      </c>
      <c r="AV9" s="14"/>
      <c r="AW9" s="14">
        <v>2.30826288577556E-2</v>
      </c>
      <c r="AX9" s="14">
        <v>3.8790792085491903E-2</v>
      </c>
      <c r="AY9" s="14"/>
      <c r="AZ9" s="14">
        <v>1.8082010374502602E-2</v>
      </c>
      <c r="BA9" s="14">
        <v>3.2973190774188997E-2</v>
      </c>
    </row>
    <row r="10" spans="2:53" x14ac:dyDescent="0.35">
      <c r="B10" s="15" t="s">
        <v>414</v>
      </c>
      <c r="C10" s="14">
        <v>6.77870187780443E-2</v>
      </c>
      <c r="D10" s="14">
        <v>6.1769109584522197E-2</v>
      </c>
      <c r="E10" s="14">
        <v>7.3935055783518194E-2</v>
      </c>
      <c r="F10" s="14"/>
      <c r="G10" s="14">
        <v>0.108199508581027</v>
      </c>
      <c r="H10" s="14">
        <v>0.114817566624036</v>
      </c>
      <c r="I10" s="14">
        <v>7.8029913256998207E-2</v>
      </c>
      <c r="J10" s="14">
        <v>6.3939573247974404E-2</v>
      </c>
      <c r="K10" s="14">
        <v>4.0759149349281702E-2</v>
      </c>
      <c r="L10" s="14">
        <v>1.5655888511182499E-2</v>
      </c>
      <c r="M10" s="14"/>
      <c r="N10" s="14">
        <v>4.2295916781571102E-2</v>
      </c>
      <c r="O10" s="14">
        <v>6.1151867565630597E-2</v>
      </c>
      <c r="P10" s="14">
        <v>8.1985004928361596E-2</v>
      </c>
      <c r="Q10" s="14">
        <v>9.1008157227288999E-2</v>
      </c>
      <c r="R10" s="14"/>
      <c r="S10" s="14">
        <v>0.11233683645729001</v>
      </c>
      <c r="T10" s="14">
        <v>2.6053244180899899E-2</v>
      </c>
      <c r="U10" s="14">
        <v>6.20902418081659E-2</v>
      </c>
      <c r="V10" s="14">
        <v>0.102650633032132</v>
      </c>
      <c r="W10" s="14">
        <v>1.9375917497488401E-2</v>
      </c>
      <c r="X10" s="14">
        <v>7.2333771742712397E-2</v>
      </c>
      <c r="Y10" s="14">
        <v>6.4169600384084702E-2</v>
      </c>
      <c r="Z10" s="14">
        <v>9.5342991002498698E-2</v>
      </c>
      <c r="AA10" s="14">
        <v>6.2523921688966103E-2</v>
      </c>
      <c r="AB10" s="14">
        <v>8.6347630854933105E-2</v>
      </c>
      <c r="AC10" s="14">
        <v>4.8079910628823802E-2</v>
      </c>
      <c r="AD10" s="14">
        <v>1.9644788993009699E-2</v>
      </c>
      <c r="AE10" s="14"/>
      <c r="AF10" s="14">
        <v>5.8510243506619902E-2</v>
      </c>
      <c r="AG10" s="14">
        <v>6.7604861925900497E-2</v>
      </c>
      <c r="AH10" s="14">
        <v>5.5063924429821803E-2</v>
      </c>
      <c r="AI10" s="14">
        <v>5.7184473442097698E-2</v>
      </c>
      <c r="AJ10" s="14"/>
      <c r="AK10" s="14">
        <v>6.1391668316152698E-2</v>
      </c>
      <c r="AL10" s="14">
        <v>7.4828692698149901E-2</v>
      </c>
      <c r="AM10" s="14">
        <v>6.3006240999336993E-2</v>
      </c>
      <c r="AN10" s="14">
        <v>6.1598784249679697E-2</v>
      </c>
      <c r="AO10" s="14"/>
      <c r="AP10" s="14">
        <v>4.4898182664696203E-2</v>
      </c>
      <c r="AQ10" s="14">
        <v>7.0454698943383395E-2</v>
      </c>
      <c r="AR10" s="14">
        <v>8.8203407746700394E-2</v>
      </c>
      <c r="AS10" s="14"/>
      <c r="AT10" s="14">
        <v>5.2325936700947102E-2</v>
      </c>
      <c r="AU10" s="14">
        <v>7.6346110392973093E-2</v>
      </c>
      <c r="AV10" s="14"/>
      <c r="AW10" s="14">
        <v>7.6958663553424497E-2</v>
      </c>
      <c r="AX10" s="14">
        <v>4.3001539049384897E-2</v>
      </c>
      <c r="AY10" s="14"/>
      <c r="AZ10" s="14">
        <v>6.5675739355770202E-2</v>
      </c>
      <c r="BA10" s="14">
        <v>6.9575893106085404E-2</v>
      </c>
    </row>
    <row r="11" spans="2:53" x14ac:dyDescent="0.35">
      <c r="B11" s="15" t="s">
        <v>415</v>
      </c>
      <c r="C11" s="14">
        <v>0.115468736489325</v>
      </c>
      <c r="D11" s="14">
        <v>0.110082904194019</v>
      </c>
      <c r="E11" s="14">
        <v>0.120189390864228</v>
      </c>
      <c r="F11" s="14"/>
      <c r="G11" s="14">
        <v>0.120862845138742</v>
      </c>
      <c r="H11" s="14">
        <v>0.18834187105508701</v>
      </c>
      <c r="I11" s="14">
        <v>0.13050693388877699</v>
      </c>
      <c r="J11" s="14">
        <v>0.120554718150625</v>
      </c>
      <c r="K11" s="14">
        <v>8.3382911212553604E-2</v>
      </c>
      <c r="L11" s="14">
        <v>5.7752536792338799E-2</v>
      </c>
      <c r="M11" s="14"/>
      <c r="N11" s="14">
        <v>0.10277557586875199</v>
      </c>
      <c r="O11" s="14">
        <v>0.114601575229193</v>
      </c>
      <c r="P11" s="14">
        <v>0.118221197773314</v>
      </c>
      <c r="Q11" s="14">
        <v>0.12801017317260899</v>
      </c>
      <c r="R11" s="14"/>
      <c r="S11" s="14">
        <v>0.102858587851794</v>
      </c>
      <c r="T11" s="14">
        <v>0.133104476841303</v>
      </c>
      <c r="U11" s="14">
        <v>9.2086436350518899E-2</v>
      </c>
      <c r="V11" s="14">
        <v>9.4702669865933203E-2</v>
      </c>
      <c r="W11" s="14">
        <v>0.170936498812366</v>
      </c>
      <c r="X11" s="14">
        <v>0.120290998362623</v>
      </c>
      <c r="Y11" s="14">
        <v>0.142091076690878</v>
      </c>
      <c r="Z11" s="14">
        <v>7.2678616361372003E-2</v>
      </c>
      <c r="AA11" s="14">
        <v>0.114592414812125</v>
      </c>
      <c r="AB11" s="14">
        <v>0.104800714480205</v>
      </c>
      <c r="AC11" s="14">
        <v>7.8168877909803494E-2</v>
      </c>
      <c r="AD11" s="14">
        <v>0.16234294974539601</v>
      </c>
      <c r="AE11" s="14"/>
      <c r="AF11" s="14">
        <v>9.3925384253696495E-2</v>
      </c>
      <c r="AG11" s="14">
        <v>0.138454140860684</v>
      </c>
      <c r="AH11" s="14">
        <v>0.118216999819326</v>
      </c>
      <c r="AI11" s="14">
        <v>0.12086095331987901</v>
      </c>
      <c r="AJ11" s="14"/>
      <c r="AK11" s="14">
        <v>6.7568333180616003E-2</v>
      </c>
      <c r="AL11" s="14">
        <v>0.122776985323812</v>
      </c>
      <c r="AM11" s="14">
        <v>0.114179105075933</v>
      </c>
      <c r="AN11" s="14">
        <v>0.12002488800149801</v>
      </c>
      <c r="AO11" s="14"/>
      <c r="AP11" s="14">
        <v>8.82573089728588E-2</v>
      </c>
      <c r="AQ11" s="14">
        <v>0.121290359890803</v>
      </c>
      <c r="AR11" s="14">
        <v>0.10969219365133499</v>
      </c>
      <c r="AS11" s="14"/>
      <c r="AT11" s="14">
        <v>0.112991371271476</v>
      </c>
      <c r="AU11" s="14">
        <v>0.11613675983136</v>
      </c>
      <c r="AV11" s="14"/>
      <c r="AW11" s="14">
        <v>0.118601900050942</v>
      </c>
      <c r="AX11" s="14">
        <v>0.103896268277777</v>
      </c>
      <c r="AY11" s="14"/>
      <c r="AZ11" s="14">
        <v>0.10738867527580399</v>
      </c>
      <c r="BA11" s="14">
        <v>0.122314923650237</v>
      </c>
    </row>
    <row r="12" spans="2:53" x14ac:dyDescent="0.35">
      <c r="B12" s="15" t="s">
        <v>416</v>
      </c>
      <c r="C12" s="14">
        <v>0.100453217220772</v>
      </c>
      <c r="D12" s="14">
        <v>0.10500133473126599</v>
      </c>
      <c r="E12" s="14">
        <v>9.6405384813518596E-2</v>
      </c>
      <c r="F12" s="14"/>
      <c r="G12" s="14">
        <v>0.109833005704308</v>
      </c>
      <c r="H12" s="14">
        <v>0.105637713718297</v>
      </c>
      <c r="I12" s="14">
        <v>0.11042594288249</v>
      </c>
      <c r="J12" s="14">
        <v>0.12603410167038201</v>
      </c>
      <c r="K12" s="14">
        <v>9.4386106325609204E-2</v>
      </c>
      <c r="L12" s="14">
        <v>6.5194636977922105E-2</v>
      </c>
      <c r="M12" s="14"/>
      <c r="N12" s="14">
        <v>0.100845709057664</v>
      </c>
      <c r="O12" s="14">
        <v>9.8812405445514104E-2</v>
      </c>
      <c r="P12" s="14">
        <v>0.101728027148292</v>
      </c>
      <c r="Q12" s="14">
        <v>0.102424592096829</v>
      </c>
      <c r="R12" s="14"/>
      <c r="S12" s="14">
        <v>8.0105281320201005E-2</v>
      </c>
      <c r="T12" s="14">
        <v>0.119768328909108</v>
      </c>
      <c r="U12" s="14">
        <v>0.127494562180721</v>
      </c>
      <c r="V12" s="14">
        <v>0.104229805047982</v>
      </c>
      <c r="W12" s="14">
        <v>9.7786329241034003E-2</v>
      </c>
      <c r="X12" s="14">
        <v>9.1687941533801803E-2</v>
      </c>
      <c r="Y12" s="14">
        <v>0.10467217511287299</v>
      </c>
      <c r="Z12" s="14">
        <v>8.1034529030853994E-2</v>
      </c>
      <c r="AA12" s="14">
        <v>0.117061435564697</v>
      </c>
      <c r="AB12" s="14">
        <v>4.9093287799530101E-2</v>
      </c>
      <c r="AC12" s="14">
        <v>0.10220894162420199</v>
      </c>
      <c r="AD12" s="14">
        <v>0.16620655611318999</v>
      </c>
      <c r="AE12" s="14"/>
      <c r="AF12" s="14">
        <v>0.10354376779867901</v>
      </c>
      <c r="AG12" s="14">
        <v>0.11230995457277</v>
      </c>
      <c r="AH12" s="14">
        <v>8.0088936406438299E-2</v>
      </c>
      <c r="AI12" s="14">
        <v>0.108572788550186</v>
      </c>
      <c r="AJ12" s="14"/>
      <c r="AK12" s="14">
        <v>0.10284423732284401</v>
      </c>
      <c r="AL12" s="14">
        <v>0.10032890493069201</v>
      </c>
      <c r="AM12" s="14">
        <v>0.101489886289407</v>
      </c>
      <c r="AN12" s="14">
        <v>0.10503672762185701</v>
      </c>
      <c r="AO12" s="14"/>
      <c r="AP12" s="14">
        <v>8.2047528406786599E-2</v>
      </c>
      <c r="AQ12" s="14">
        <v>0.110028495798437</v>
      </c>
      <c r="AR12" s="14">
        <v>0.113858332530496</v>
      </c>
      <c r="AS12" s="14"/>
      <c r="AT12" s="14">
        <v>9.2447853732148297E-2</v>
      </c>
      <c r="AU12" s="14">
        <v>0.10452001397812</v>
      </c>
      <c r="AV12" s="14"/>
      <c r="AW12" s="14">
        <v>0.112683790669284</v>
      </c>
      <c r="AX12" s="14">
        <v>7.4771892816980101E-2</v>
      </c>
      <c r="AY12" s="14"/>
      <c r="AZ12" s="14">
        <v>0.107072500610932</v>
      </c>
      <c r="BA12" s="14">
        <v>9.4844738304261503E-2</v>
      </c>
    </row>
    <row r="13" spans="2:53" x14ac:dyDescent="0.35">
      <c r="B13" s="15" t="s">
        <v>417</v>
      </c>
      <c r="C13" s="14">
        <v>0.16207779098401001</v>
      </c>
      <c r="D13" s="14">
        <v>0.16307051746762999</v>
      </c>
      <c r="E13" s="14">
        <v>0.159774046921172</v>
      </c>
      <c r="F13" s="14"/>
      <c r="G13" s="14">
        <v>0.17034982167884</v>
      </c>
      <c r="H13" s="14">
        <v>0.13749039025003201</v>
      </c>
      <c r="I13" s="14">
        <v>0.13059738276006899</v>
      </c>
      <c r="J13" s="14">
        <v>0.15166712077817601</v>
      </c>
      <c r="K13" s="14">
        <v>0.17049287386846401</v>
      </c>
      <c r="L13" s="14">
        <v>0.205012324919045</v>
      </c>
      <c r="M13" s="14"/>
      <c r="N13" s="14">
        <v>0.18529230662366999</v>
      </c>
      <c r="O13" s="14">
        <v>0.162391807293923</v>
      </c>
      <c r="P13" s="14">
        <v>0.17541922732335799</v>
      </c>
      <c r="Q13" s="14">
        <v>0.12050085369136</v>
      </c>
      <c r="R13" s="14"/>
      <c r="S13" s="14">
        <v>0.18262327371117401</v>
      </c>
      <c r="T13" s="14">
        <v>0.158660986636286</v>
      </c>
      <c r="U13" s="14">
        <v>0.14845680829913799</v>
      </c>
      <c r="V13" s="14">
        <v>0.141492207178881</v>
      </c>
      <c r="W13" s="14">
        <v>0.165617371419265</v>
      </c>
      <c r="X13" s="14">
        <v>0.236176943625869</v>
      </c>
      <c r="Y13" s="14">
        <v>0.13885505785918401</v>
      </c>
      <c r="Z13" s="14">
        <v>0.19492255415693499</v>
      </c>
      <c r="AA13" s="14">
        <v>0.12863976292121901</v>
      </c>
      <c r="AB13" s="14">
        <v>0.16025001289871499</v>
      </c>
      <c r="AC13" s="14">
        <v>0.15800052252548699</v>
      </c>
      <c r="AD13" s="14">
        <v>0.10126862854782601</v>
      </c>
      <c r="AE13" s="14"/>
      <c r="AF13" s="14">
        <v>0.18047720273495901</v>
      </c>
      <c r="AG13" s="14">
        <v>0.15563764074674599</v>
      </c>
      <c r="AH13" s="14">
        <v>0.166536459189874</v>
      </c>
      <c r="AI13" s="14">
        <v>0.16217310193374199</v>
      </c>
      <c r="AJ13" s="14"/>
      <c r="AK13" s="14">
        <v>0.17916570962853101</v>
      </c>
      <c r="AL13" s="14">
        <v>0.173708400400334</v>
      </c>
      <c r="AM13" s="14">
        <v>0.144918113532161</v>
      </c>
      <c r="AN13" s="14">
        <v>0.14268124824359901</v>
      </c>
      <c r="AO13" s="14"/>
      <c r="AP13" s="14">
        <v>0.20783994939026301</v>
      </c>
      <c r="AQ13" s="14">
        <v>0.171381387751841</v>
      </c>
      <c r="AR13" s="14">
        <v>0.13198614936499101</v>
      </c>
      <c r="AS13" s="14"/>
      <c r="AT13" s="14">
        <v>0.17430645096210701</v>
      </c>
      <c r="AU13" s="14">
        <v>0.159326334093746</v>
      </c>
      <c r="AV13" s="14"/>
      <c r="AW13" s="14">
        <v>0.17730297097787601</v>
      </c>
      <c r="AX13" s="14">
        <v>0.121798373837538</v>
      </c>
      <c r="AY13" s="14"/>
      <c r="AZ13" s="14">
        <v>0.16908660957176599</v>
      </c>
      <c r="BA13" s="14">
        <v>0.156139261242632</v>
      </c>
    </row>
    <row r="14" spans="2:53" x14ac:dyDescent="0.35">
      <c r="B14" s="15" t="s">
        <v>418</v>
      </c>
      <c r="C14" s="14">
        <v>0.137765940357397</v>
      </c>
      <c r="D14" s="14">
        <v>0.150259012153137</v>
      </c>
      <c r="E14" s="14">
        <v>0.12610180576444099</v>
      </c>
      <c r="F14" s="14"/>
      <c r="G14" s="14">
        <v>0.100377725497426</v>
      </c>
      <c r="H14" s="14">
        <v>0.107721332051085</v>
      </c>
      <c r="I14" s="14">
        <v>0.15906874821603001</v>
      </c>
      <c r="J14" s="14">
        <v>0.148808049993499</v>
      </c>
      <c r="K14" s="14">
        <v>0.15015642699304299</v>
      </c>
      <c r="L14" s="14">
        <v>0.15242722764153599</v>
      </c>
      <c r="M14" s="14"/>
      <c r="N14" s="14">
        <v>0.16925784333968799</v>
      </c>
      <c r="O14" s="14">
        <v>0.146878579194789</v>
      </c>
      <c r="P14" s="14">
        <v>0.107659064014466</v>
      </c>
      <c r="Q14" s="14">
        <v>0.121420856989813</v>
      </c>
      <c r="R14" s="14"/>
      <c r="S14" s="14">
        <v>0.12680034612292401</v>
      </c>
      <c r="T14" s="14">
        <v>0.14190935969629301</v>
      </c>
      <c r="U14" s="14">
        <v>0.14607550373758499</v>
      </c>
      <c r="V14" s="14">
        <v>0.123709487808111</v>
      </c>
      <c r="W14" s="14">
        <v>0.12615662350127399</v>
      </c>
      <c r="X14" s="14">
        <v>0.12453672638568999</v>
      </c>
      <c r="Y14" s="14">
        <v>0.15010482516995799</v>
      </c>
      <c r="Z14" s="14">
        <v>0.17774323508091999</v>
      </c>
      <c r="AA14" s="14">
        <v>0.13519646544630801</v>
      </c>
      <c r="AB14" s="14">
        <v>0.10652136125903899</v>
      </c>
      <c r="AC14" s="14">
        <v>0.18029904894735299</v>
      </c>
      <c r="AD14" s="14">
        <v>0.20431312763939399</v>
      </c>
      <c r="AE14" s="14"/>
      <c r="AF14" s="14">
        <v>0.14138880249227301</v>
      </c>
      <c r="AG14" s="14">
        <v>0.144114642955876</v>
      </c>
      <c r="AH14" s="14">
        <v>0.16738531137271301</v>
      </c>
      <c r="AI14" s="14">
        <v>0.129128524100982</v>
      </c>
      <c r="AJ14" s="14"/>
      <c r="AK14" s="14">
        <v>0.13813335974308</v>
      </c>
      <c r="AL14" s="14">
        <v>0.14736285528308199</v>
      </c>
      <c r="AM14" s="14">
        <v>0.130051334339393</v>
      </c>
      <c r="AN14" s="14">
        <v>0.14404372683394301</v>
      </c>
      <c r="AO14" s="14"/>
      <c r="AP14" s="14">
        <v>0.13732567467744</v>
      </c>
      <c r="AQ14" s="14">
        <v>0.12950491722763999</v>
      </c>
      <c r="AR14" s="14">
        <v>0.14931317409692699</v>
      </c>
      <c r="AS14" s="14"/>
      <c r="AT14" s="14">
        <v>0.18007416772627</v>
      </c>
      <c r="AU14" s="14">
        <v>0.115790092786107</v>
      </c>
      <c r="AV14" s="14"/>
      <c r="AW14" s="14">
        <v>0.14972781953406999</v>
      </c>
      <c r="AX14" s="14">
        <v>0.11124828967575701</v>
      </c>
      <c r="AY14" s="14"/>
      <c r="AZ14" s="14">
        <v>0.14432068760289801</v>
      </c>
      <c r="BA14" s="14">
        <v>0.132212142527243</v>
      </c>
    </row>
    <row r="15" spans="2:53" x14ac:dyDescent="0.35">
      <c r="B15" s="15" t="s">
        <v>419</v>
      </c>
      <c r="C15" s="14">
        <v>9.3704662087385496E-2</v>
      </c>
      <c r="D15" s="14">
        <v>9.5443597472404898E-2</v>
      </c>
      <c r="E15" s="14">
        <v>9.2375240405014394E-2</v>
      </c>
      <c r="F15" s="14"/>
      <c r="G15" s="14">
        <v>8.6415392476101194E-2</v>
      </c>
      <c r="H15" s="14">
        <v>9.3837625840054797E-2</v>
      </c>
      <c r="I15" s="14">
        <v>9.0199248105299307E-2</v>
      </c>
      <c r="J15" s="14">
        <v>6.0141550050270602E-2</v>
      </c>
      <c r="K15" s="14">
        <v>9.8615037025391997E-2</v>
      </c>
      <c r="L15" s="14">
        <v>0.125252012297105</v>
      </c>
      <c r="M15" s="14"/>
      <c r="N15" s="14">
        <v>0.10220128723885499</v>
      </c>
      <c r="O15" s="14">
        <v>8.0935577452214802E-2</v>
      </c>
      <c r="P15" s="14">
        <v>0.100577904775053</v>
      </c>
      <c r="Q15" s="14">
        <v>9.1696500083616794E-2</v>
      </c>
      <c r="R15" s="14"/>
      <c r="S15" s="14">
        <v>8.6561587150322195E-2</v>
      </c>
      <c r="T15" s="14">
        <v>9.5583332153004796E-2</v>
      </c>
      <c r="U15" s="14">
        <v>8.0842602176311701E-2</v>
      </c>
      <c r="V15" s="14">
        <v>8.4092375248503201E-2</v>
      </c>
      <c r="W15" s="14">
        <v>6.3044612996858304E-2</v>
      </c>
      <c r="X15" s="14">
        <v>0.119660379398178</v>
      </c>
      <c r="Y15" s="14">
        <v>7.5411887502050495E-2</v>
      </c>
      <c r="Z15" s="14">
        <v>0.100334117957024</v>
      </c>
      <c r="AA15" s="14">
        <v>8.6530849886627001E-2</v>
      </c>
      <c r="AB15" s="14">
        <v>0.12235484510054501</v>
      </c>
      <c r="AC15" s="14">
        <v>0.102062494964146</v>
      </c>
      <c r="AD15" s="14">
        <v>0.142527397215129</v>
      </c>
      <c r="AE15" s="14"/>
      <c r="AF15" s="14">
        <v>0.124017652051768</v>
      </c>
      <c r="AG15" s="14">
        <v>8.7635677280831506E-2</v>
      </c>
      <c r="AH15" s="14">
        <v>4.8871976063528902E-2</v>
      </c>
      <c r="AI15" s="14">
        <v>6.1077878744545698E-2</v>
      </c>
      <c r="AJ15" s="14"/>
      <c r="AK15" s="14">
        <v>0.14449615058139301</v>
      </c>
      <c r="AL15" s="14">
        <v>8.3022302331681105E-2</v>
      </c>
      <c r="AM15" s="14">
        <v>0.1158167334574</v>
      </c>
      <c r="AN15" s="14">
        <v>7.2565854466707602E-2</v>
      </c>
      <c r="AO15" s="14"/>
      <c r="AP15" s="14">
        <v>0.135971034048605</v>
      </c>
      <c r="AQ15" s="14">
        <v>8.59860471860594E-2</v>
      </c>
      <c r="AR15" s="14">
        <v>0.114080348035935</v>
      </c>
      <c r="AS15" s="14"/>
      <c r="AT15" s="14">
        <v>0.10888094940365101</v>
      </c>
      <c r="AU15" s="14">
        <v>8.8020023085358598E-2</v>
      </c>
      <c r="AV15" s="14"/>
      <c r="AW15" s="14">
        <v>9.7847003886357004E-2</v>
      </c>
      <c r="AX15" s="14">
        <v>8.2331549710796897E-2</v>
      </c>
      <c r="AY15" s="14"/>
      <c r="AZ15" s="14">
        <v>9.6788018475522694E-2</v>
      </c>
      <c r="BA15" s="14">
        <v>9.1092152805691801E-2</v>
      </c>
    </row>
    <row r="16" spans="2:53" x14ac:dyDescent="0.35">
      <c r="B16" s="15" t="s">
        <v>420</v>
      </c>
      <c r="C16" s="14">
        <v>5.27423640798746E-2</v>
      </c>
      <c r="D16" s="14">
        <v>5.1623471105310403E-2</v>
      </c>
      <c r="E16" s="14">
        <v>5.4043862047980298E-2</v>
      </c>
      <c r="F16" s="14"/>
      <c r="G16" s="14">
        <v>5.2062093741259002E-2</v>
      </c>
      <c r="H16" s="14">
        <v>4.8744547852395702E-2</v>
      </c>
      <c r="I16" s="14">
        <v>3.1171304547039098E-2</v>
      </c>
      <c r="J16" s="14">
        <v>5.7977728043934702E-2</v>
      </c>
      <c r="K16" s="14">
        <v>5.3024408031748703E-2</v>
      </c>
      <c r="L16" s="14">
        <v>6.9540993262564799E-2</v>
      </c>
      <c r="M16" s="14"/>
      <c r="N16" s="14">
        <v>6.5268973925595303E-2</v>
      </c>
      <c r="O16" s="14">
        <v>5.6910822910841E-2</v>
      </c>
      <c r="P16" s="14">
        <v>4.6097730822034701E-2</v>
      </c>
      <c r="Q16" s="14">
        <v>3.9867368630098897E-2</v>
      </c>
      <c r="R16" s="14"/>
      <c r="S16" s="14">
        <v>6.1315446242700099E-2</v>
      </c>
      <c r="T16" s="14">
        <v>5.0843397405625802E-2</v>
      </c>
      <c r="U16" s="14">
        <v>3.5491137856587703E-2</v>
      </c>
      <c r="V16" s="14">
        <v>5.6650237056843897E-2</v>
      </c>
      <c r="W16" s="14">
        <v>8.0032907593476005E-2</v>
      </c>
      <c r="X16" s="14">
        <v>4.60084841323712E-2</v>
      </c>
      <c r="Y16" s="14">
        <v>5.1115486403417898E-2</v>
      </c>
      <c r="Z16" s="14">
        <v>1.2774885543287999E-2</v>
      </c>
      <c r="AA16" s="14">
        <v>7.1071046591690598E-2</v>
      </c>
      <c r="AB16" s="14">
        <v>5.60969314209811E-2</v>
      </c>
      <c r="AC16" s="14">
        <v>4.7646790682175498E-2</v>
      </c>
      <c r="AD16" s="14">
        <v>0</v>
      </c>
      <c r="AE16" s="14"/>
      <c r="AF16" s="14">
        <v>5.12550382487632E-2</v>
      </c>
      <c r="AG16" s="14">
        <v>5.6741429681866698E-2</v>
      </c>
      <c r="AH16" s="14">
        <v>8.3394240154734206E-2</v>
      </c>
      <c r="AI16" s="14">
        <v>2.39441125293198E-2</v>
      </c>
      <c r="AJ16" s="14"/>
      <c r="AK16" s="14">
        <v>5.4793483252060703E-2</v>
      </c>
      <c r="AL16" s="14">
        <v>5.6921967365470699E-2</v>
      </c>
      <c r="AM16" s="14">
        <v>4.3362980657904497E-2</v>
      </c>
      <c r="AN16" s="14">
        <v>7.1272815578633797E-2</v>
      </c>
      <c r="AO16" s="14"/>
      <c r="AP16" s="14">
        <v>5.45154358610489E-2</v>
      </c>
      <c r="AQ16" s="14">
        <v>7.4705533991293399E-2</v>
      </c>
      <c r="AR16" s="14">
        <v>4.7261018397766398E-2</v>
      </c>
      <c r="AS16" s="14"/>
      <c r="AT16" s="14">
        <v>7.1110485629288497E-2</v>
      </c>
      <c r="AU16" s="14">
        <v>4.3743299633414702E-2</v>
      </c>
      <c r="AV16" s="14"/>
      <c r="AW16" s="14">
        <v>5.1698086287211897E-2</v>
      </c>
      <c r="AX16" s="14">
        <v>5.7986720628431798E-2</v>
      </c>
      <c r="AY16" s="14"/>
      <c r="AZ16" s="14">
        <v>4.92873461993295E-2</v>
      </c>
      <c r="BA16" s="14">
        <v>5.5669779903770103E-2</v>
      </c>
    </row>
    <row r="17" spans="2:53" x14ac:dyDescent="0.35">
      <c r="B17" s="15" t="s">
        <v>421</v>
      </c>
      <c r="C17" s="14">
        <v>2.15528612626339E-2</v>
      </c>
      <c r="D17" s="14">
        <v>2.1707371456108002E-2</v>
      </c>
      <c r="E17" s="14">
        <v>2.1486938460841799E-2</v>
      </c>
      <c r="F17" s="14"/>
      <c r="G17" s="14">
        <v>2.9796086725803399E-2</v>
      </c>
      <c r="H17" s="14">
        <v>1.64267010125272E-2</v>
      </c>
      <c r="I17" s="14">
        <v>2.19962825676586E-2</v>
      </c>
      <c r="J17" s="14">
        <v>1.46656809631959E-2</v>
      </c>
      <c r="K17" s="14">
        <v>2.08324726381337E-2</v>
      </c>
      <c r="L17" s="14">
        <v>2.5988104561269199E-2</v>
      </c>
      <c r="M17" s="14"/>
      <c r="N17" s="14">
        <v>3.08773844053103E-2</v>
      </c>
      <c r="O17" s="14">
        <v>2.1031858778167101E-2</v>
      </c>
      <c r="P17" s="14">
        <v>1.4710509017749699E-2</v>
      </c>
      <c r="Q17" s="14">
        <v>1.8415833289297801E-2</v>
      </c>
      <c r="R17" s="14"/>
      <c r="S17" s="14">
        <v>1.98303799502666E-2</v>
      </c>
      <c r="T17" s="14">
        <v>1.5149934355017E-2</v>
      </c>
      <c r="U17" s="14">
        <v>1.17088489367767E-2</v>
      </c>
      <c r="V17" s="14">
        <v>2.04097198210367E-2</v>
      </c>
      <c r="W17" s="14">
        <v>7.2117765355773304E-3</v>
      </c>
      <c r="X17" s="14">
        <v>9.8280872249944407E-3</v>
      </c>
      <c r="Y17" s="14">
        <v>1.6889398535808502E-2</v>
      </c>
      <c r="Z17" s="14">
        <v>4.7217748461594503E-2</v>
      </c>
      <c r="AA17" s="14">
        <v>3.4880182610840998E-2</v>
      </c>
      <c r="AB17" s="14">
        <v>5.6123448039249201E-2</v>
      </c>
      <c r="AC17" s="14">
        <v>1.0465792279331299E-2</v>
      </c>
      <c r="AD17" s="14">
        <v>0</v>
      </c>
      <c r="AE17" s="14"/>
      <c r="AF17" s="14">
        <v>1.5953720549548699E-2</v>
      </c>
      <c r="AG17" s="14">
        <v>2.7793612679892801E-2</v>
      </c>
      <c r="AH17" s="14">
        <v>3.9370843839340197E-2</v>
      </c>
      <c r="AI17" s="14">
        <v>1.4861199978393099E-2</v>
      </c>
      <c r="AJ17" s="14"/>
      <c r="AK17" s="14">
        <v>1.2253872123611001E-2</v>
      </c>
      <c r="AL17" s="14">
        <v>3.2710835140319798E-2</v>
      </c>
      <c r="AM17" s="14">
        <v>1.7114951670671199E-2</v>
      </c>
      <c r="AN17" s="14">
        <v>2.52860680882947E-2</v>
      </c>
      <c r="AO17" s="14"/>
      <c r="AP17" s="14">
        <v>1.37793543167944E-2</v>
      </c>
      <c r="AQ17" s="14">
        <v>3.8604133515934898E-2</v>
      </c>
      <c r="AR17" s="14">
        <v>1.3384277028560499E-2</v>
      </c>
      <c r="AS17" s="14"/>
      <c r="AT17" s="14">
        <v>3.9309961288238701E-2</v>
      </c>
      <c r="AU17" s="14">
        <v>1.2297893487333501E-2</v>
      </c>
      <c r="AV17" s="14"/>
      <c r="AW17" s="14">
        <v>2.7114080056835001E-2</v>
      </c>
      <c r="AX17" s="14">
        <v>6.6861953599426996E-3</v>
      </c>
      <c r="AY17" s="14"/>
      <c r="AZ17" s="14">
        <v>2.14865176601255E-2</v>
      </c>
      <c r="BA17" s="14">
        <v>2.1609073797130701E-2</v>
      </c>
    </row>
    <row r="18" spans="2:53" x14ac:dyDescent="0.35">
      <c r="B18" s="15" t="s">
        <v>422</v>
      </c>
      <c r="C18" s="14">
        <v>7.7038893545127302E-3</v>
      </c>
      <c r="D18" s="14">
        <v>5.5915003717458096E-3</v>
      </c>
      <c r="E18" s="14">
        <v>9.7984532239304995E-3</v>
      </c>
      <c r="F18" s="14"/>
      <c r="G18" s="14">
        <v>3.6757973175012902E-3</v>
      </c>
      <c r="H18" s="14">
        <v>1.10637221680563E-2</v>
      </c>
      <c r="I18" s="14">
        <v>9.1557862884586397E-3</v>
      </c>
      <c r="J18" s="14">
        <v>2.7376449923598202E-3</v>
      </c>
      <c r="K18" s="14">
        <v>1.30900686202824E-2</v>
      </c>
      <c r="L18" s="14">
        <v>6.8581633148893199E-3</v>
      </c>
      <c r="M18" s="14"/>
      <c r="N18" s="14">
        <v>1.02982420975582E-2</v>
      </c>
      <c r="O18" s="14">
        <v>9.4294676637396904E-3</v>
      </c>
      <c r="P18" s="14">
        <v>4.7991802085812097E-3</v>
      </c>
      <c r="Q18" s="14">
        <v>5.7935611451240404E-3</v>
      </c>
      <c r="R18" s="14"/>
      <c r="S18" s="14">
        <v>6.6858218290357799E-3</v>
      </c>
      <c r="T18" s="14">
        <v>7.5950738911032796E-3</v>
      </c>
      <c r="U18" s="14">
        <v>5.6261408923027204E-3</v>
      </c>
      <c r="V18" s="14">
        <v>5.0386056313627397E-3</v>
      </c>
      <c r="W18" s="14">
        <v>6.6909479503501797E-3</v>
      </c>
      <c r="X18" s="14">
        <v>0</v>
      </c>
      <c r="Y18" s="14">
        <v>1.1939453514059201E-2</v>
      </c>
      <c r="Z18" s="14">
        <v>1.0674931696188999E-2</v>
      </c>
      <c r="AA18" s="14">
        <v>1.3013284610619199E-2</v>
      </c>
      <c r="AB18" s="14">
        <v>0</v>
      </c>
      <c r="AC18" s="14">
        <v>1.9699129543795699E-2</v>
      </c>
      <c r="AD18" s="14">
        <v>2.0372784887173201E-2</v>
      </c>
      <c r="AE18" s="14"/>
      <c r="AF18" s="14">
        <v>1.13193996684634E-2</v>
      </c>
      <c r="AG18" s="14">
        <v>5.2628957632282897E-3</v>
      </c>
      <c r="AH18" s="14">
        <v>6.9483921424523601E-3</v>
      </c>
      <c r="AI18" s="14">
        <v>0</v>
      </c>
      <c r="AJ18" s="14"/>
      <c r="AK18" s="14">
        <v>7.2762977668355397E-3</v>
      </c>
      <c r="AL18" s="14">
        <v>8.5932682956034196E-3</v>
      </c>
      <c r="AM18" s="14">
        <v>0</v>
      </c>
      <c r="AN18" s="14">
        <v>1.6166807606979298E-2</v>
      </c>
      <c r="AO18" s="14"/>
      <c r="AP18" s="14">
        <v>1.36310592971698E-2</v>
      </c>
      <c r="AQ18" s="14">
        <v>7.9700379224485907E-3</v>
      </c>
      <c r="AR18" s="14">
        <v>5.0325096935288404E-3</v>
      </c>
      <c r="AS18" s="14"/>
      <c r="AT18" s="14">
        <v>1.28934631615311E-2</v>
      </c>
      <c r="AU18" s="14">
        <v>5.2457936467907801E-3</v>
      </c>
      <c r="AV18" s="14"/>
      <c r="AW18" s="14">
        <v>9.5779474677899906E-3</v>
      </c>
      <c r="AX18" s="14">
        <v>0</v>
      </c>
      <c r="AY18" s="14"/>
      <c r="AZ18" s="14">
        <v>6.1172787141115402E-3</v>
      </c>
      <c r="BA18" s="14">
        <v>9.0482149862916791E-3</v>
      </c>
    </row>
    <row r="19" spans="2:53" x14ac:dyDescent="0.35">
      <c r="B19" s="15" t="s">
        <v>423</v>
      </c>
      <c r="C19" s="14">
        <v>9.7189876387185192E-3</v>
      </c>
      <c r="D19" s="14">
        <v>1.07139791504856E-2</v>
      </c>
      <c r="E19" s="14">
        <v>8.7850698482800707E-3</v>
      </c>
      <c r="F19" s="14"/>
      <c r="G19" s="14">
        <v>2.2700783947567599E-2</v>
      </c>
      <c r="H19" s="14">
        <v>2.6722217958640702E-3</v>
      </c>
      <c r="I19" s="14">
        <v>1.0837385632918899E-2</v>
      </c>
      <c r="J19" s="14">
        <v>5.6234309056777398E-3</v>
      </c>
      <c r="K19" s="14">
        <v>1.0554736931857701E-2</v>
      </c>
      <c r="L19" s="14">
        <v>8.7079002762927901E-3</v>
      </c>
      <c r="M19" s="14"/>
      <c r="N19" s="14">
        <v>1.0093218884963499E-2</v>
      </c>
      <c r="O19" s="14">
        <v>9.33405857651084E-3</v>
      </c>
      <c r="P19" s="14">
        <v>1.4683117511788199E-2</v>
      </c>
      <c r="Q19" s="14">
        <v>5.52167300229743E-3</v>
      </c>
      <c r="R19" s="14"/>
      <c r="S19" s="14">
        <v>3.7118785197137101E-3</v>
      </c>
      <c r="T19" s="14">
        <v>1.11149119454433E-2</v>
      </c>
      <c r="U19" s="14">
        <v>1.11360426168836E-2</v>
      </c>
      <c r="V19" s="14">
        <v>2.2472576859307199E-2</v>
      </c>
      <c r="W19" s="14">
        <v>6.5030322424654997E-3</v>
      </c>
      <c r="X19" s="14">
        <v>2.1992423429904099E-2</v>
      </c>
      <c r="Y19" s="14">
        <v>5.3964119406870901E-3</v>
      </c>
      <c r="Z19" s="14">
        <v>1.11536424474541E-2</v>
      </c>
      <c r="AA19" s="14">
        <v>9.1675672929547106E-3</v>
      </c>
      <c r="AB19" s="14">
        <v>5.8074934574335497E-3</v>
      </c>
      <c r="AC19" s="14">
        <v>0</v>
      </c>
      <c r="AD19" s="14">
        <v>0</v>
      </c>
      <c r="AE19" s="14"/>
      <c r="AF19" s="14">
        <v>7.1049179799835497E-3</v>
      </c>
      <c r="AG19" s="14">
        <v>6.8386524002569202E-3</v>
      </c>
      <c r="AH19" s="14">
        <v>7.7309766725920399E-3</v>
      </c>
      <c r="AI19" s="14">
        <v>3.1770850860044901E-3</v>
      </c>
      <c r="AJ19" s="14"/>
      <c r="AK19" s="14">
        <v>2.3656103192779901E-3</v>
      </c>
      <c r="AL19" s="14">
        <v>1.15231260406092E-2</v>
      </c>
      <c r="AM19" s="14">
        <v>1.74435120106896E-2</v>
      </c>
      <c r="AN19" s="14">
        <v>1.0568374173443799E-2</v>
      </c>
      <c r="AO19" s="14"/>
      <c r="AP19" s="14">
        <v>1.08265223889762E-2</v>
      </c>
      <c r="AQ19" s="14">
        <v>5.8930031140595699E-3</v>
      </c>
      <c r="AR19" s="14">
        <v>1.56193734528105E-2</v>
      </c>
      <c r="AS19" s="14"/>
      <c r="AT19" s="14">
        <v>1.0039607692277399E-2</v>
      </c>
      <c r="AU19" s="14">
        <v>9.7624054850798201E-3</v>
      </c>
      <c r="AV19" s="14"/>
      <c r="AW19" s="14">
        <v>9.5699833423088208E-3</v>
      </c>
      <c r="AX19" s="14">
        <v>1.70944959359722E-2</v>
      </c>
      <c r="AY19" s="14"/>
      <c r="AZ19" s="14">
        <v>1.5134647062338901E-2</v>
      </c>
      <c r="BA19" s="14">
        <v>5.1303320538063401E-3</v>
      </c>
    </row>
    <row r="20" spans="2:53" x14ac:dyDescent="0.35">
      <c r="B20" s="15" t="s">
        <v>424</v>
      </c>
      <c r="C20" s="14">
        <v>5.9478997683861798E-3</v>
      </c>
      <c r="D20" s="14">
        <v>6.64242885221246E-3</v>
      </c>
      <c r="E20" s="14">
        <v>5.2927015706719397E-3</v>
      </c>
      <c r="F20" s="14"/>
      <c r="G20" s="14">
        <v>1.43761827747754E-2</v>
      </c>
      <c r="H20" s="14">
        <v>2.6124701738608801E-3</v>
      </c>
      <c r="I20" s="14">
        <v>8.4495567163890908E-3</v>
      </c>
      <c r="J20" s="14">
        <v>3.6557995521761199E-3</v>
      </c>
      <c r="K20" s="14">
        <v>7.0315965392629002E-3</v>
      </c>
      <c r="L20" s="14">
        <v>2.17380687527961E-3</v>
      </c>
      <c r="M20" s="14"/>
      <c r="N20" s="14">
        <v>3.30653408292846E-3</v>
      </c>
      <c r="O20" s="14">
        <v>5.4700963207850502E-3</v>
      </c>
      <c r="P20" s="14">
        <v>7.3622608582568101E-3</v>
      </c>
      <c r="Q20" s="14">
        <v>8.1661530691966196E-3</v>
      </c>
      <c r="R20" s="14"/>
      <c r="S20" s="14">
        <v>0</v>
      </c>
      <c r="T20" s="14">
        <v>3.86399534772746E-3</v>
      </c>
      <c r="U20" s="14">
        <v>5.56719016169702E-3</v>
      </c>
      <c r="V20" s="14">
        <v>0</v>
      </c>
      <c r="W20" s="14">
        <v>1.38538546364688E-2</v>
      </c>
      <c r="X20" s="14">
        <v>0</v>
      </c>
      <c r="Y20" s="14">
        <v>1.7248111498167101E-2</v>
      </c>
      <c r="Z20" s="14">
        <v>1.22589418293361E-2</v>
      </c>
      <c r="AA20" s="14">
        <v>8.9907791938158201E-3</v>
      </c>
      <c r="AB20" s="14">
        <v>1.3028307381726599E-2</v>
      </c>
      <c r="AC20" s="14">
        <v>0</v>
      </c>
      <c r="AD20" s="14">
        <v>0</v>
      </c>
      <c r="AE20" s="14"/>
      <c r="AF20" s="14">
        <v>5.9318483926998899E-3</v>
      </c>
      <c r="AG20" s="14">
        <v>7.4837608507111299E-3</v>
      </c>
      <c r="AH20" s="14">
        <v>0</v>
      </c>
      <c r="AI20" s="14">
        <v>0</v>
      </c>
      <c r="AJ20" s="14"/>
      <c r="AK20" s="14">
        <v>7.3806310617701397E-3</v>
      </c>
      <c r="AL20" s="14">
        <v>5.78324892493518E-3</v>
      </c>
      <c r="AM20" s="14">
        <v>0</v>
      </c>
      <c r="AN20" s="14">
        <v>0</v>
      </c>
      <c r="AO20" s="14"/>
      <c r="AP20" s="14">
        <v>1.0656752728325799E-2</v>
      </c>
      <c r="AQ20" s="14">
        <v>3.9715371507881396E-3</v>
      </c>
      <c r="AR20" s="14">
        <v>2.9532021545542199E-3</v>
      </c>
      <c r="AS20" s="14"/>
      <c r="AT20" s="14">
        <v>2.6880896378566801E-3</v>
      </c>
      <c r="AU20" s="14">
        <v>7.7198474710012104E-3</v>
      </c>
      <c r="AV20" s="14"/>
      <c r="AW20" s="14">
        <v>4.1595068440376604E-3</v>
      </c>
      <c r="AX20" s="14">
        <v>3.1171367583382099E-3</v>
      </c>
      <c r="AY20" s="14"/>
      <c r="AZ20" s="14">
        <v>6.6581657199096898E-3</v>
      </c>
      <c r="BA20" s="14">
        <v>5.3460957090288898E-3</v>
      </c>
    </row>
    <row r="21" spans="2:53" x14ac:dyDescent="0.35">
      <c r="B21" s="15" t="s">
        <v>425</v>
      </c>
      <c r="C21" s="14">
        <v>3.7717798136271499E-3</v>
      </c>
      <c r="D21" s="14">
        <v>6.6851642765964302E-3</v>
      </c>
      <c r="E21" s="14">
        <v>9.3979781877212901E-4</v>
      </c>
      <c r="F21" s="14"/>
      <c r="G21" s="14">
        <v>1.3839815127674E-2</v>
      </c>
      <c r="H21" s="14">
        <v>2.6822537450782299E-3</v>
      </c>
      <c r="I21" s="14">
        <v>8.1901379861834302E-3</v>
      </c>
      <c r="J21" s="14">
        <v>0</v>
      </c>
      <c r="K21" s="14">
        <v>0</v>
      </c>
      <c r="L21" s="14">
        <v>0</v>
      </c>
      <c r="M21" s="14"/>
      <c r="N21" s="14">
        <v>3.4135419752916699E-3</v>
      </c>
      <c r="O21" s="14">
        <v>5.4975163355539102E-3</v>
      </c>
      <c r="P21" s="14">
        <v>0</v>
      </c>
      <c r="Q21" s="14">
        <v>5.7482339714956402E-3</v>
      </c>
      <c r="R21" s="14"/>
      <c r="S21" s="14">
        <v>3.26451960400334E-3</v>
      </c>
      <c r="T21" s="14">
        <v>0</v>
      </c>
      <c r="U21" s="14">
        <v>0</v>
      </c>
      <c r="V21" s="14">
        <v>0</v>
      </c>
      <c r="W21" s="14">
        <v>1.37853459068753E-2</v>
      </c>
      <c r="X21" s="14">
        <v>0</v>
      </c>
      <c r="Y21" s="14">
        <v>1.1927208084033299E-2</v>
      </c>
      <c r="Z21" s="14">
        <v>0</v>
      </c>
      <c r="AA21" s="14">
        <v>1.2673318844015799E-2</v>
      </c>
      <c r="AB21" s="14">
        <v>0</v>
      </c>
      <c r="AC21" s="14">
        <v>0</v>
      </c>
      <c r="AD21" s="14">
        <v>0</v>
      </c>
      <c r="AE21" s="14"/>
      <c r="AF21" s="14">
        <v>4.3348057238920103E-3</v>
      </c>
      <c r="AG21" s="14">
        <v>3.4448217269763101E-3</v>
      </c>
      <c r="AH21" s="14">
        <v>0</v>
      </c>
      <c r="AI21" s="14">
        <v>3.3969724085606699E-3</v>
      </c>
      <c r="AJ21" s="14"/>
      <c r="AK21" s="14">
        <v>1.50721743244186E-2</v>
      </c>
      <c r="AL21" s="14">
        <v>0</v>
      </c>
      <c r="AM21" s="14">
        <v>0</v>
      </c>
      <c r="AN21" s="14">
        <v>5.4371251701343598E-3</v>
      </c>
      <c r="AO21" s="14"/>
      <c r="AP21" s="14">
        <v>8.1673309472923093E-3</v>
      </c>
      <c r="AQ21" s="14">
        <v>6.0135617736440097E-3</v>
      </c>
      <c r="AR21" s="14">
        <v>2.5420383809497201E-3</v>
      </c>
      <c r="AS21" s="14"/>
      <c r="AT21" s="14">
        <v>9.9645431826491798E-3</v>
      </c>
      <c r="AU21" s="14">
        <v>7.2397314160009996E-4</v>
      </c>
      <c r="AV21" s="14"/>
      <c r="AW21" s="14">
        <v>3.3246668587795102E-3</v>
      </c>
      <c r="AX21" s="14">
        <v>9.9674351316352307E-3</v>
      </c>
      <c r="AY21" s="14"/>
      <c r="AZ21" s="14">
        <v>1.03425261355092E-3</v>
      </c>
      <c r="BA21" s="14">
        <v>6.09127010887941E-3</v>
      </c>
    </row>
    <row r="22" spans="2:53" x14ac:dyDescent="0.35">
      <c r="B22" s="15" t="s">
        <v>426</v>
      </c>
      <c r="C22" s="14">
        <v>1.8900884795928E-3</v>
      </c>
      <c r="D22" s="14">
        <v>2.9070310042738001E-3</v>
      </c>
      <c r="E22" s="14">
        <v>9.0382361806557105E-4</v>
      </c>
      <c r="F22" s="14"/>
      <c r="G22" s="14">
        <v>0</v>
      </c>
      <c r="H22" s="14">
        <v>2.6736712715561498E-3</v>
      </c>
      <c r="I22" s="14">
        <v>5.7452299202024803E-3</v>
      </c>
      <c r="J22" s="14">
        <v>2.68668019077629E-3</v>
      </c>
      <c r="K22" s="14">
        <v>0</v>
      </c>
      <c r="L22" s="14">
        <v>0</v>
      </c>
      <c r="M22" s="14"/>
      <c r="N22" s="14">
        <v>5.3299634438378598E-3</v>
      </c>
      <c r="O22" s="14">
        <v>0</v>
      </c>
      <c r="P22" s="14">
        <v>0</v>
      </c>
      <c r="Q22" s="14">
        <v>1.83491541868968E-3</v>
      </c>
      <c r="R22" s="14"/>
      <c r="S22" s="14">
        <v>0</v>
      </c>
      <c r="T22" s="14">
        <v>3.5208121371269798E-3</v>
      </c>
      <c r="U22" s="14">
        <v>0</v>
      </c>
      <c r="V22" s="14">
        <v>5.0690286433754204E-3</v>
      </c>
      <c r="W22" s="14">
        <v>0</v>
      </c>
      <c r="X22" s="14">
        <v>5.06879020543288E-3</v>
      </c>
      <c r="Y22" s="14">
        <v>0</v>
      </c>
      <c r="Z22" s="14">
        <v>0</v>
      </c>
      <c r="AA22" s="14">
        <v>0</v>
      </c>
      <c r="AB22" s="14">
        <v>5.7830439214292999E-3</v>
      </c>
      <c r="AC22" s="14">
        <v>0</v>
      </c>
      <c r="AD22" s="14">
        <v>0</v>
      </c>
      <c r="AE22" s="14"/>
      <c r="AF22" s="14">
        <v>0</v>
      </c>
      <c r="AG22" s="14">
        <v>3.3886040628615401E-3</v>
      </c>
      <c r="AH22" s="14">
        <v>0</v>
      </c>
      <c r="AI22" s="14">
        <v>0</v>
      </c>
      <c r="AJ22" s="14"/>
      <c r="AK22" s="14">
        <v>0</v>
      </c>
      <c r="AL22" s="14">
        <v>2.7136663938461701E-3</v>
      </c>
      <c r="AM22" s="14">
        <v>3.8916481746170601E-3</v>
      </c>
      <c r="AN22" s="14">
        <v>0</v>
      </c>
      <c r="AO22" s="14"/>
      <c r="AP22" s="14">
        <v>0</v>
      </c>
      <c r="AQ22" s="14">
        <v>3.8208071784867998E-3</v>
      </c>
      <c r="AR22" s="14">
        <v>2.44537729398906E-3</v>
      </c>
      <c r="AS22" s="14"/>
      <c r="AT22" s="14">
        <v>2.7598216455704699E-3</v>
      </c>
      <c r="AU22" s="14">
        <v>1.49078520024E-3</v>
      </c>
      <c r="AV22" s="14"/>
      <c r="AW22" s="14">
        <v>1.94048828304911E-3</v>
      </c>
      <c r="AX22" s="14">
        <v>3.6403929456227499E-3</v>
      </c>
      <c r="AY22" s="14"/>
      <c r="AZ22" s="14">
        <v>1.9895879362954198E-3</v>
      </c>
      <c r="BA22" s="14">
        <v>1.80578318969535E-3</v>
      </c>
    </row>
    <row r="23" spans="2:53" x14ac:dyDescent="0.35">
      <c r="B23" s="15" t="s">
        <v>109</v>
      </c>
      <c r="C23" s="23">
        <v>0.19327167552711999</v>
      </c>
      <c r="D23" s="23">
        <v>0.18218057635580201</v>
      </c>
      <c r="E23" s="23">
        <v>0.20389699419451701</v>
      </c>
      <c r="F23" s="23"/>
      <c r="G23" s="23">
        <v>0.10388129105467001</v>
      </c>
      <c r="H23" s="23">
        <v>0.136914868014198</v>
      </c>
      <c r="I23" s="23">
        <v>0.16957812867587199</v>
      </c>
      <c r="J23" s="23">
        <v>0.2231091873422</v>
      </c>
      <c r="K23" s="23">
        <v>0.245078559094355</v>
      </c>
      <c r="L23" s="23">
        <v>0.25859111681454999</v>
      </c>
      <c r="M23" s="23"/>
      <c r="N23" s="23">
        <v>0.153345414969247</v>
      </c>
      <c r="O23" s="23">
        <v>0.19421119566280501</v>
      </c>
      <c r="P23" s="23">
        <v>0.20449708938470099</v>
      </c>
      <c r="Q23" s="23">
        <v>0.22543646676472501</v>
      </c>
      <c r="R23" s="23"/>
      <c r="S23" s="23">
        <v>0.18347858439029499</v>
      </c>
      <c r="T23" s="23">
        <v>0.20401673514695101</v>
      </c>
      <c r="U23" s="23">
        <v>0.23777339233532299</v>
      </c>
      <c r="V23" s="23">
        <v>0.22401120439141001</v>
      </c>
      <c r="W23" s="23">
        <v>0.18208749176387501</v>
      </c>
      <c r="X23" s="23">
        <v>0.126039426646887</v>
      </c>
      <c r="Y23" s="23">
        <v>0.198333868432958</v>
      </c>
      <c r="Z23" s="23">
        <v>0.14965168712920501</v>
      </c>
      <c r="AA23" s="23">
        <v>0.19273701012136599</v>
      </c>
      <c r="AB23" s="23">
        <v>0.20607952907323299</v>
      </c>
      <c r="AC23" s="23">
        <v>0.21349716252596099</v>
      </c>
      <c r="AD23" s="23">
        <v>0.18332376685888199</v>
      </c>
      <c r="AE23" s="23"/>
      <c r="AF23" s="23">
        <v>0.18686317761044599</v>
      </c>
      <c r="AG23" s="23">
        <v>0.15748313480502399</v>
      </c>
      <c r="AH23" s="23">
        <v>0.206701518641768</v>
      </c>
      <c r="AI23" s="23">
        <v>0.27738017322633901</v>
      </c>
      <c r="AJ23" s="23"/>
      <c r="AK23" s="23">
        <v>0.189319138260028</v>
      </c>
      <c r="AL23" s="23">
        <v>0.15476613437909201</v>
      </c>
      <c r="AM23" s="23">
        <v>0.200597222099303</v>
      </c>
      <c r="AN23" s="23">
        <v>0.215218657270596</v>
      </c>
      <c r="AO23" s="23"/>
      <c r="AP23" s="23">
        <v>0.17421927149180999</v>
      </c>
      <c r="AQ23" s="23">
        <v>0.13741390809437901</v>
      </c>
      <c r="AR23" s="23">
        <v>0.16848166992333899</v>
      </c>
      <c r="AS23" s="23"/>
      <c r="AT23" s="23">
        <v>0.119041108257158</v>
      </c>
      <c r="AU23" s="23">
        <v>0.227617229029346</v>
      </c>
      <c r="AV23" s="23"/>
      <c r="AW23" s="23">
        <v>0.13641046333027801</v>
      </c>
      <c r="AX23" s="23">
        <v>0.325668917786332</v>
      </c>
      <c r="AY23" s="23"/>
      <c r="AZ23" s="23">
        <v>0.189877962827143</v>
      </c>
      <c r="BA23" s="23">
        <v>0.19614714784105799</v>
      </c>
    </row>
    <row r="24" spans="2:53" x14ac:dyDescent="0.35">
      <c r="B24" s="16"/>
    </row>
    <row r="25" spans="2:53" x14ac:dyDescent="0.35">
      <c r="B25" t="s">
        <v>76</v>
      </c>
    </row>
    <row r="26" spans="2:53" x14ac:dyDescent="0.35">
      <c r="B26" t="s">
        <v>77</v>
      </c>
    </row>
    <row r="28" spans="2:53" x14ac:dyDescent="0.35">
      <c r="B2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A19"/>
  <sheetViews>
    <sheetView showGridLines="0" workbookViewId="0">
      <pane xSplit="2" topLeftCell="C1" activePane="topRight" state="frozen"/>
      <selection pane="topRight" activeCell="AF6" sqref="AF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89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ht="43.5" x14ac:dyDescent="0.35">
      <c r="B9" s="15" t="s">
        <v>84</v>
      </c>
      <c r="C9" s="14">
        <v>0.52230355092984804</v>
      </c>
      <c r="D9" s="14">
        <v>0.55498555597773702</v>
      </c>
      <c r="E9" s="14">
        <v>0.49242902785617099</v>
      </c>
      <c r="F9" s="14"/>
      <c r="G9" s="14">
        <v>0.65927681117501702</v>
      </c>
      <c r="H9" s="14">
        <v>0.61767094962521896</v>
      </c>
      <c r="I9" s="14">
        <v>0.56113002414097202</v>
      </c>
      <c r="J9" s="14">
        <v>0.50503829920083598</v>
      </c>
      <c r="K9" s="14">
        <v>0.486067873400651</v>
      </c>
      <c r="L9" s="14">
        <v>0.36056078660465402</v>
      </c>
      <c r="M9" s="14"/>
      <c r="N9" s="14">
        <v>0.56428258913622897</v>
      </c>
      <c r="O9" s="14">
        <v>0.55963559723030198</v>
      </c>
      <c r="P9" s="14">
        <v>0.52350995199939898</v>
      </c>
      <c r="Q9" s="14">
        <v>0.43713989134499798</v>
      </c>
      <c r="R9" s="14"/>
      <c r="S9" s="14">
        <v>0.54390998039958105</v>
      </c>
      <c r="T9" s="14">
        <v>0.60506866577629803</v>
      </c>
      <c r="U9" s="14">
        <v>0.50633038000403896</v>
      </c>
      <c r="V9" s="14">
        <v>0.46860630234137102</v>
      </c>
      <c r="W9" s="14">
        <v>0.43370587120048099</v>
      </c>
      <c r="X9" s="14">
        <v>0.53103299910310198</v>
      </c>
      <c r="Y9" s="14">
        <v>0.55801874955684905</v>
      </c>
      <c r="Z9" s="14">
        <v>0.59152989223863905</v>
      </c>
      <c r="AA9" s="14">
        <v>0.49800865176008302</v>
      </c>
      <c r="AB9" s="14">
        <v>0.52954878683571804</v>
      </c>
      <c r="AC9" s="14">
        <v>0.42406750712133301</v>
      </c>
      <c r="AD9" s="14">
        <v>0.49239322914850903</v>
      </c>
      <c r="AE9" s="14"/>
      <c r="AF9" s="14">
        <v>0.50590488686577195</v>
      </c>
      <c r="AG9" s="14">
        <v>0.50608490795447203</v>
      </c>
      <c r="AH9" s="14">
        <v>0.46784686873160303</v>
      </c>
      <c r="AI9" s="14">
        <v>0.57448634659061903</v>
      </c>
      <c r="AJ9" s="14"/>
      <c r="AK9" s="14">
        <v>0.50237845558916905</v>
      </c>
      <c r="AL9" s="14">
        <v>0.53686028262448005</v>
      </c>
      <c r="AM9" s="14">
        <v>0.48486843963534099</v>
      </c>
      <c r="AN9" s="14">
        <v>0.54179744300644805</v>
      </c>
      <c r="AO9" s="14"/>
      <c r="AP9" s="14">
        <v>0.52772373551196905</v>
      </c>
      <c r="AQ9" s="14">
        <v>0.56253496111378398</v>
      </c>
      <c r="AR9" s="14">
        <v>0.49329375359744398</v>
      </c>
      <c r="AS9" s="14"/>
      <c r="AT9" s="14">
        <v>0.47475107804604699</v>
      </c>
      <c r="AU9" s="14">
        <v>0.54787021734107499</v>
      </c>
      <c r="AV9" s="14"/>
      <c r="AW9" s="14">
        <v>0.54171071990595498</v>
      </c>
      <c r="AX9" s="14">
        <v>0.42688657886855402</v>
      </c>
      <c r="AY9" s="14"/>
      <c r="AZ9" s="14">
        <v>0.54943311772942705</v>
      </c>
      <c r="BA9" s="14">
        <v>0.49931683251321701</v>
      </c>
    </row>
    <row r="10" spans="2:53" ht="43.5" x14ac:dyDescent="0.35">
      <c r="B10" s="15" t="s">
        <v>85</v>
      </c>
      <c r="C10" s="14">
        <v>0.33077717185377498</v>
      </c>
      <c r="D10" s="14">
        <v>0.31271306836986001</v>
      </c>
      <c r="E10" s="14">
        <v>0.34776094443660299</v>
      </c>
      <c r="F10" s="14"/>
      <c r="G10" s="14">
        <v>0.21923808784985099</v>
      </c>
      <c r="H10" s="14">
        <v>0.228282701541693</v>
      </c>
      <c r="I10" s="14">
        <v>0.27892495558651298</v>
      </c>
      <c r="J10" s="14">
        <v>0.32567383701107699</v>
      </c>
      <c r="K10" s="14">
        <v>0.37435359972528798</v>
      </c>
      <c r="L10" s="14">
        <v>0.50527093017939895</v>
      </c>
      <c r="M10" s="14"/>
      <c r="N10" s="14">
        <v>0.34173495882482402</v>
      </c>
      <c r="O10" s="14">
        <v>0.32264187455810101</v>
      </c>
      <c r="P10" s="14">
        <v>0.34023684652542302</v>
      </c>
      <c r="Q10" s="14">
        <v>0.32325299220033299</v>
      </c>
      <c r="R10" s="14"/>
      <c r="S10" s="14">
        <v>0.314278302779674</v>
      </c>
      <c r="T10" s="14">
        <v>0.27115313951126901</v>
      </c>
      <c r="U10" s="14">
        <v>0.36223137826108098</v>
      </c>
      <c r="V10" s="14">
        <v>0.390893246693723</v>
      </c>
      <c r="W10" s="14">
        <v>0.38932837163161099</v>
      </c>
      <c r="X10" s="14">
        <v>0.27389697413797198</v>
      </c>
      <c r="Y10" s="14">
        <v>0.27222074347620301</v>
      </c>
      <c r="Z10" s="14">
        <v>0.26290492848341901</v>
      </c>
      <c r="AA10" s="14">
        <v>0.39138637297941098</v>
      </c>
      <c r="AB10" s="14">
        <v>0.33117181009722502</v>
      </c>
      <c r="AC10" s="14">
        <v>0.38397883662020599</v>
      </c>
      <c r="AD10" s="14">
        <v>0.36946357119456902</v>
      </c>
      <c r="AE10" s="14"/>
      <c r="AF10" s="14">
        <v>0.36737555867535399</v>
      </c>
      <c r="AG10" s="14">
        <v>0.33970364024239103</v>
      </c>
      <c r="AH10" s="14">
        <v>0.42865299440454102</v>
      </c>
      <c r="AI10" s="14">
        <v>0.24390251120291401</v>
      </c>
      <c r="AJ10" s="14"/>
      <c r="AK10" s="14">
        <v>0.39608517607481297</v>
      </c>
      <c r="AL10" s="14">
        <v>0.32268096283206299</v>
      </c>
      <c r="AM10" s="14">
        <v>0.34538834461992601</v>
      </c>
      <c r="AN10" s="14">
        <v>0.37693335245361098</v>
      </c>
      <c r="AO10" s="14"/>
      <c r="AP10" s="14">
        <v>0.376987532108289</v>
      </c>
      <c r="AQ10" s="14">
        <v>0.30327923063072898</v>
      </c>
      <c r="AR10" s="14">
        <v>0.34157638266823898</v>
      </c>
      <c r="AS10" s="14"/>
      <c r="AT10" s="14">
        <v>0.38824896500088801</v>
      </c>
      <c r="AU10" s="14">
        <v>0.30293862871489002</v>
      </c>
      <c r="AV10" s="14"/>
      <c r="AW10" s="14">
        <v>0.33230041718893499</v>
      </c>
      <c r="AX10" s="14">
        <v>0.332561262089762</v>
      </c>
      <c r="AY10" s="14"/>
      <c r="AZ10" s="14">
        <v>0.32357666188098899</v>
      </c>
      <c r="BA10" s="14">
        <v>0.336878120550204</v>
      </c>
    </row>
    <row r="11" spans="2:53" ht="43.5" x14ac:dyDescent="0.35">
      <c r="B11" s="15" t="s">
        <v>86</v>
      </c>
      <c r="C11" s="14">
        <v>8.4190816814565195E-2</v>
      </c>
      <c r="D11" s="14">
        <v>7.0577955004672996E-2</v>
      </c>
      <c r="E11" s="14">
        <v>9.6827225130241903E-2</v>
      </c>
      <c r="F11" s="14"/>
      <c r="G11" s="14">
        <v>8.0904374664020701E-2</v>
      </c>
      <c r="H11" s="14">
        <v>0.104527166615177</v>
      </c>
      <c r="I11" s="14">
        <v>0.101847241535847</v>
      </c>
      <c r="J11" s="14">
        <v>9.3203467426901998E-2</v>
      </c>
      <c r="K11" s="14">
        <v>7.0458352724301704E-2</v>
      </c>
      <c r="L11" s="14">
        <v>5.7376581048539502E-2</v>
      </c>
      <c r="M11" s="14"/>
      <c r="N11" s="14">
        <v>5.98832401360858E-2</v>
      </c>
      <c r="O11" s="14">
        <v>7.1881447153061995E-2</v>
      </c>
      <c r="P11" s="14">
        <v>6.87453201137741E-2</v>
      </c>
      <c r="Q11" s="14">
        <v>0.13498524144694801</v>
      </c>
      <c r="R11" s="14"/>
      <c r="S11" s="14">
        <v>7.7353314651219002E-2</v>
      </c>
      <c r="T11" s="14">
        <v>7.6367514525469901E-2</v>
      </c>
      <c r="U11" s="14">
        <v>5.7522000814871299E-2</v>
      </c>
      <c r="V11" s="14">
        <v>7.7209432732903205E-2</v>
      </c>
      <c r="W11" s="14">
        <v>9.6365831254164494E-2</v>
      </c>
      <c r="X11" s="14">
        <v>0.123749437831338</v>
      </c>
      <c r="Y11" s="14">
        <v>9.5290367511070506E-2</v>
      </c>
      <c r="Z11" s="14">
        <v>4.4711329033863302E-2</v>
      </c>
      <c r="AA11" s="14">
        <v>8.4021619198786396E-2</v>
      </c>
      <c r="AB11" s="14">
        <v>7.5274420580020901E-2</v>
      </c>
      <c r="AC11" s="14">
        <v>0.135284019963303</v>
      </c>
      <c r="AD11" s="14">
        <v>5.9415428773598997E-2</v>
      </c>
      <c r="AE11" s="14"/>
      <c r="AF11" s="14">
        <v>6.4481827990702997E-2</v>
      </c>
      <c r="AG11" s="14">
        <v>8.6273766566024701E-2</v>
      </c>
      <c r="AH11" s="14">
        <v>4.7694616300834901E-2</v>
      </c>
      <c r="AI11" s="14">
        <v>0.116526570959554</v>
      </c>
      <c r="AJ11" s="14"/>
      <c r="AK11" s="14">
        <v>5.7374774088848599E-2</v>
      </c>
      <c r="AL11" s="14">
        <v>7.8052679427477206E-2</v>
      </c>
      <c r="AM11" s="14">
        <v>0.105238258554038</v>
      </c>
      <c r="AN11" s="14">
        <v>3.7487976308426603E-2</v>
      </c>
      <c r="AO11" s="14"/>
      <c r="AP11" s="14">
        <v>5.2050810480544503E-2</v>
      </c>
      <c r="AQ11" s="14">
        <v>6.9511413981928602E-2</v>
      </c>
      <c r="AR11" s="14">
        <v>9.6749235302378306E-2</v>
      </c>
      <c r="AS11" s="14"/>
      <c r="AT11" s="14">
        <v>7.4896926986916704E-2</v>
      </c>
      <c r="AU11" s="14">
        <v>8.8506900200016503E-2</v>
      </c>
      <c r="AV11" s="14"/>
      <c r="AW11" s="14">
        <v>6.4972407185846001E-2</v>
      </c>
      <c r="AX11" s="14">
        <v>0.17153245462323799</v>
      </c>
      <c r="AY11" s="14"/>
      <c r="AZ11" s="14">
        <v>7.5320830461331201E-2</v>
      </c>
      <c r="BA11" s="14">
        <v>9.1706302784813495E-2</v>
      </c>
    </row>
    <row r="12" spans="2:53" ht="43.5" x14ac:dyDescent="0.35">
      <c r="B12" s="15" t="s">
        <v>87</v>
      </c>
      <c r="C12" s="14">
        <v>4.2832066435820798E-2</v>
      </c>
      <c r="D12" s="14">
        <v>4.2483326604765399E-2</v>
      </c>
      <c r="E12" s="14">
        <v>4.2366570649137299E-2</v>
      </c>
      <c r="F12" s="14"/>
      <c r="G12" s="14">
        <v>2.5554175389622E-2</v>
      </c>
      <c r="H12" s="14">
        <v>2.7217491593203798E-2</v>
      </c>
      <c r="I12" s="14">
        <v>2.98039643887754E-2</v>
      </c>
      <c r="J12" s="14">
        <v>5.3523797320513697E-2</v>
      </c>
      <c r="K12" s="14">
        <v>6.2420984171895802E-2</v>
      </c>
      <c r="L12" s="14">
        <v>5.5708980283165802E-2</v>
      </c>
      <c r="M12" s="14"/>
      <c r="N12" s="14">
        <v>2.2107263155247001E-2</v>
      </c>
      <c r="O12" s="14">
        <v>2.71678710395763E-2</v>
      </c>
      <c r="P12" s="14">
        <v>3.8358181099873101E-2</v>
      </c>
      <c r="Q12" s="14">
        <v>8.2683088091325005E-2</v>
      </c>
      <c r="R12" s="14"/>
      <c r="S12" s="14">
        <v>5.4186298535652301E-2</v>
      </c>
      <c r="T12" s="14">
        <v>2.1910809430837799E-2</v>
      </c>
      <c r="U12" s="14">
        <v>5.7219282731243701E-2</v>
      </c>
      <c r="V12" s="14">
        <v>4.69885204131937E-2</v>
      </c>
      <c r="W12" s="14">
        <v>3.3493393352452903E-2</v>
      </c>
      <c r="X12" s="14">
        <v>5.5422326599254099E-2</v>
      </c>
      <c r="Y12" s="14">
        <v>5.07103557770077E-2</v>
      </c>
      <c r="Z12" s="14">
        <v>6.7008690191477094E-2</v>
      </c>
      <c r="AA12" s="14">
        <v>1.7153671963530698E-2</v>
      </c>
      <c r="AB12" s="14">
        <v>4.4283100585103201E-2</v>
      </c>
      <c r="AC12" s="14">
        <v>3.7872665485918201E-2</v>
      </c>
      <c r="AD12" s="14">
        <v>5.8469444733209398E-2</v>
      </c>
      <c r="AE12" s="14"/>
      <c r="AF12" s="14">
        <v>4.2133158363097299E-2</v>
      </c>
      <c r="AG12" s="14">
        <v>5.3562012521567899E-2</v>
      </c>
      <c r="AH12" s="14">
        <v>4.1958410764702699E-2</v>
      </c>
      <c r="AI12" s="14">
        <v>4.4415035530724699E-2</v>
      </c>
      <c r="AJ12" s="14"/>
      <c r="AK12" s="14">
        <v>3.1920156316182703E-2</v>
      </c>
      <c r="AL12" s="14">
        <v>4.6565052531646903E-2</v>
      </c>
      <c r="AM12" s="14">
        <v>4.2183237456606501E-2</v>
      </c>
      <c r="AN12" s="14">
        <v>3.3058416819422003E-2</v>
      </c>
      <c r="AO12" s="14"/>
      <c r="AP12" s="14">
        <v>2.98031649975148E-2</v>
      </c>
      <c r="AQ12" s="14">
        <v>5.4227285872652402E-2</v>
      </c>
      <c r="AR12" s="14">
        <v>4.6799150290283302E-2</v>
      </c>
      <c r="AS12" s="14"/>
      <c r="AT12" s="14">
        <v>3.9525291220335497E-2</v>
      </c>
      <c r="AU12" s="14">
        <v>4.4729383165702997E-2</v>
      </c>
      <c r="AV12" s="14"/>
      <c r="AW12" s="14">
        <v>4.2380045235011203E-2</v>
      </c>
      <c r="AX12" s="14">
        <v>4.4253598529843098E-2</v>
      </c>
      <c r="AY12" s="14"/>
      <c r="AZ12" s="14">
        <v>3.7202382141744601E-2</v>
      </c>
      <c r="BA12" s="14">
        <v>4.7602064003362803E-2</v>
      </c>
    </row>
    <row r="13" spans="2:53" ht="43.5" x14ac:dyDescent="0.35">
      <c r="B13" s="15" t="s">
        <v>88</v>
      </c>
      <c r="C13" s="14">
        <v>6.1396642150116599E-3</v>
      </c>
      <c r="D13" s="14">
        <v>8.6041934453443495E-3</v>
      </c>
      <c r="E13" s="14">
        <v>3.7556344208085901E-3</v>
      </c>
      <c r="F13" s="14"/>
      <c r="G13" s="14">
        <v>7.0425923242880203E-3</v>
      </c>
      <c r="H13" s="14">
        <v>5.9128567663726504E-3</v>
      </c>
      <c r="I13" s="14">
        <v>1.0671692823739899E-2</v>
      </c>
      <c r="J13" s="14">
        <v>2.5411152683806602E-3</v>
      </c>
      <c r="K13" s="14">
        <v>3.2483098226953099E-3</v>
      </c>
      <c r="L13" s="14">
        <v>6.9187224256218203E-3</v>
      </c>
      <c r="M13" s="14"/>
      <c r="N13" s="14">
        <v>3.36587431024393E-3</v>
      </c>
      <c r="O13" s="14">
        <v>9.3221378498926193E-3</v>
      </c>
      <c r="P13" s="14">
        <v>4.6445017994693602E-3</v>
      </c>
      <c r="Q13" s="14">
        <v>7.2510242459718098E-3</v>
      </c>
      <c r="R13" s="14"/>
      <c r="S13" s="14">
        <v>6.5458860738174304E-3</v>
      </c>
      <c r="T13" s="14">
        <v>1.11811200683808E-2</v>
      </c>
      <c r="U13" s="14">
        <v>5.3399748495099996E-3</v>
      </c>
      <c r="V13" s="14">
        <v>4.8005047163864898E-3</v>
      </c>
      <c r="W13" s="14">
        <v>1.44929626338865E-2</v>
      </c>
      <c r="X13" s="14">
        <v>5.0406554337307898E-3</v>
      </c>
      <c r="Y13" s="14">
        <v>0</v>
      </c>
      <c r="Z13" s="14">
        <v>2.2407813188051798E-2</v>
      </c>
      <c r="AA13" s="14">
        <v>0</v>
      </c>
      <c r="AB13" s="14">
        <v>6.10840470507163E-3</v>
      </c>
      <c r="AC13" s="14">
        <v>0</v>
      </c>
      <c r="AD13" s="14">
        <v>0</v>
      </c>
      <c r="AE13" s="14"/>
      <c r="AF13" s="14">
        <v>7.0224477729543804E-3</v>
      </c>
      <c r="AG13" s="14">
        <v>8.8914529958647095E-3</v>
      </c>
      <c r="AH13" s="14">
        <v>6.9839982519676602E-3</v>
      </c>
      <c r="AI13" s="14">
        <v>7.0116005278240004E-3</v>
      </c>
      <c r="AJ13" s="14"/>
      <c r="AK13" s="14">
        <v>7.0031062691912399E-3</v>
      </c>
      <c r="AL13" s="14">
        <v>5.8312589274983799E-3</v>
      </c>
      <c r="AM13" s="14">
        <v>0</v>
      </c>
      <c r="AN13" s="14">
        <v>5.4685018580462397E-3</v>
      </c>
      <c r="AO13" s="14"/>
      <c r="AP13" s="14">
        <v>5.3767984651780397E-3</v>
      </c>
      <c r="AQ13" s="14">
        <v>6.1360354739855199E-3</v>
      </c>
      <c r="AR13" s="14">
        <v>4.7558342038093301E-3</v>
      </c>
      <c r="AS13" s="14"/>
      <c r="AT13" s="14">
        <v>1.1529104968939099E-2</v>
      </c>
      <c r="AU13" s="14">
        <v>3.5475825675794501E-3</v>
      </c>
      <c r="AV13" s="14"/>
      <c r="AW13" s="14">
        <v>7.4068060266150697E-3</v>
      </c>
      <c r="AX13" s="14">
        <v>0</v>
      </c>
      <c r="AY13" s="14"/>
      <c r="AZ13" s="14">
        <v>3.9325221122836198E-3</v>
      </c>
      <c r="BA13" s="14">
        <v>8.0097624143565908E-3</v>
      </c>
    </row>
    <row r="14" spans="2:53" x14ac:dyDescent="0.35">
      <c r="B14" s="15" t="s">
        <v>71</v>
      </c>
      <c r="C14" s="23">
        <v>1.37567297509793E-2</v>
      </c>
      <c r="D14" s="23">
        <v>1.0635900597620899E-2</v>
      </c>
      <c r="E14" s="23">
        <v>1.68605975070375E-2</v>
      </c>
      <c r="F14" s="23"/>
      <c r="G14" s="23">
        <v>7.9839585972021707E-3</v>
      </c>
      <c r="H14" s="23">
        <v>1.63888338583346E-2</v>
      </c>
      <c r="I14" s="23">
        <v>1.7622121524152601E-2</v>
      </c>
      <c r="J14" s="23">
        <v>2.00194837722911E-2</v>
      </c>
      <c r="K14" s="23">
        <v>3.45088015516829E-3</v>
      </c>
      <c r="L14" s="23">
        <v>1.4163999458619099E-2</v>
      </c>
      <c r="M14" s="23"/>
      <c r="N14" s="23">
        <v>8.6260744373700595E-3</v>
      </c>
      <c r="O14" s="23">
        <v>9.3510721690656402E-3</v>
      </c>
      <c r="P14" s="23">
        <v>2.4505198462061301E-2</v>
      </c>
      <c r="Q14" s="23">
        <v>1.46877626704241E-2</v>
      </c>
      <c r="R14" s="23"/>
      <c r="S14" s="23">
        <v>3.7262175600563901E-3</v>
      </c>
      <c r="T14" s="23">
        <v>1.4318750687744901E-2</v>
      </c>
      <c r="U14" s="23">
        <v>1.1356983339255401E-2</v>
      </c>
      <c r="V14" s="23">
        <v>1.1501993102422999E-2</v>
      </c>
      <c r="W14" s="23">
        <v>3.2613569927403198E-2</v>
      </c>
      <c r="X14" s="23">
        <v>1.08576068946033E-2</v>
      </c>
      <c r="Y14" s="23">
        <v>2.3759783678868999E-2</v>
      </c>
      <c r="Z14" s="23">
        <v>1.143734686455E-2</v>
      </c>
      <c r="AA14" s="23">
        <v>9.4296840981886107E-3</v>
      </c>
      <c r="AB14" s="23">
        <v>1.36134771968615E-2</v>
      </c>
      <c r="AC14" s="23">
        <v>1.8796970809239501E-2</v>
      </c>
      <c r="AD14" s="23">
        <v>2.0258326150114001E-2</v>
      </c>
      <c r="AE14" s="23"/>
      <c r="AF14" s="23">
        <v>1.30821203321193E-2</v>
      </c>
      <c r="AG14" s="23">
        <v>5.4842197196796104E-3</v>
      </c>
      <c r="AH14" s="23">
        <v>6.8631115463509999E-3</v>
      </c>
      <c r="AI14" s="23">
        <v>1.3657935188364801E-2</v>
      </c>
      <c r="AJ14" s="23"/>
      <c r="AK14" s="23">
        <v>5.2383316617952702E-3</v>
      </c>
      <c r="AL14" s="23">
        <v>1.00097636568351E-2</v>
      </c>
      <c r="AM14" s="23">
        <v>2.23217197340888E-2</v>
      </c>
      <c r="AN14" s="23">
        <v>5.2543095540463101E-3</v>
      </c>
      <c r="AO14" s="23"/>
      <c r="AP14" s="23">
        <v>8.0579584365046107E-3</v>
      </c>
      <c r="AQ14" s="23">
        <v>4.3110729269205204E-3</v>
      </c>
      <c r="AR14" s="23">
        <v>1.6825643937846101E-2</v>
      </c>
      <c r="AS14" s="23"/>
      <c r="AT14" s="23">
        <v>1.1048633776873699E-2</v>
      </c>
      <c r="AU14" s="23">
        <v>1.2407288010736499E-2</v>
      </c>
      <c r="AV14" s="23"/>
      <c r="AW14" s="23">
        <v>1.12296044576379E-2</v>
      </c>
      <c r="AX14" s="23">
        <v>2.4766105888602102E-2</v>
      </c>
      <c r="AY14" s="23"/>
      <c r="AZ14" s="23">
        <v>1.0534485674225101E-2</v>
      </c>
      <c r="BA14" s="23">
        <v>1.6486917734045699E-2</v>
      </c>
    </row>
    <row r="15" spans="2:53" x14ac:dyDescent="0.35">
      <c r="B15" s="16"/>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BA28"/>
  <sheetViews>
    <sheetView showGridLines="0" topLeftCell="A4" workbookViewId="0">
      <pane xSplit="2" topLeftCell="AD1" activePane="topRight" state="frozen"/>
      <selection pane="topRight" activeCell="E20" sqref="E2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435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429</v>
      </c>
      <c r="C9" s="14">
        <v>2.3287200432877599E-2</v>
      </c>
      <c r="D9" s="14">
        <v>1.9299425009278399E-2</v>
      </c>
      <c r="E9" s="14">
        <v>2.7275833373743098E-2</v>
      </c>
      <c r="F9" s="14"/>
      <c r="G9" s="14">
        <v>3.5561575967728E-2</v>
      </c>
      <c r="H9" s="14">
        <v>3.07950567280799E-2</v>
      </c>
      <c r="I9" s="14">
        <v>4.1885390689581102E-2</v>
      </c>
      <c r="J9" s="14">
        <v>1.6031791970179701E-2</v>
      </c>
      <c r="K9" s="14">
        <v>9.63030640208987E-3</v>
      </c>
      <c r="L9" s="14">
        <v>9.0178854637788207E-3</v>
      </c>
      <c r="M9" s="14"/>
      <c r="N9" s="14">
        <v>1.3750789197736601E-2</v>
      </c>
      <c r="O9" s="14">
        <v>2.0371812032598E-2</v>
      </c>
      <c r="P9" s="14">
        <v>2.37871455303478E-2</v>
      </c>
      <c r="Q9" s="14">
        <v>3.6622650024409703E-2</v>
      </c>
      <c r="R9" s="14"/>
      <c r="S9" s="14">
        <v>2.3859091092501099E-2</v>
      </c>
      <c r="T9" s="14">
        <v>7.14073122422023E-3</v>
      </c>
      <c r="U9" s="14">
        <v>2.8829852366009701E-2</v>
      </c>
      <c r="V9" s="14">
        <v>2.1090820270608199E-2</v>
      </c>
      <c r="W9" s="14">
        <v>1.9415739377774199E-2</v>
      </c>
      <c r="X9" s="14">
        <v>3.6607287444525599E-2</v>
      </c>
      <c r="Y9" s="14">
        <v>1.7488119102574199E-2</v>
      </c>
      <c r="Z9" s="14">
        <v>2.3585545784535301E-2</v>
      </c>
      <c r="AA9" s="14">
        <v>4.0290265888286797E-2</v>
      </c>
      <c r="AB9" s="14">
        <v>2.6216259863155102E-2</v>
      </c>
      <c r="AC9" s="14">
        <v>2.0434520380921601E-2</v>
      </c>
      <c r="AD9" s="14">
        <v>0</v>
      </c>
      <c r="AE9" s="14"/>
      <c r="AF9" s="14">
        <v>1.9606121091957501E-2</v>
      </c>
      <c r="AG9" s="14">
        <v>2.5889904458066701E-2</v>
      </c>
      <c r="AH9" s="14">
        <v>1.3388181675010401E-2</v>
      </c>
      <c r="AI9" s="14">
        <v>3.5768905376060901E-2</v>
      </c>
      <c r="AJ9" s="14"/>
      <c r="AK9" s="14">
        <v>2.54684725454308E-2</v>
      </c>
      <c r="AL9" s="14">
        <v>2.68786790244019E-2</v>
      </c>
      <c r="AM9" s="14">
        <v>3.3473636054388203E-2</v>
      </c>
      <c r="AN9" s="14">
        <v>5.0234965511664498E-3</v>
      </c>
      <c r="AO9" s="14"/>
      <c r="AP9" s="14">
        <v>2.0309475772362001E-2</v>
      </c>
      <c r="AQ9" s="14">
        <v>4.1001913526049899E-2</v>
      </c>
      <c r="AR9" s="14">
        <v>2.41290252562564E-2</v>
      </c>
      <c r="AS9" s="14"/>
      <c r="AT9" s="14">
        <v>1.2745790393128099E-2</v>
      </c>
      <c r="AU9" s="14">
        <v>2.6103184089543301E-2</v>
      </c>
      <c r="AV9" s="14"/>
      <c r="AW9" s="14">
        <v>2.50096117102157E-2</v>
      </c>
      <c r="AX9" s="14">
        <v>2.2347135942762698E-2</v>
      </c>
      <c r="AY9" s="14"/>
      <c r="AZ9" s="14">
        <v>1.5693862343029601E-2</v>
      </c>
      <c r="BA9" s="14">
        <v>2.9720990024988798E-2</v>
      </c>
    </row>
    <row r="10" spans="2:53" x14ac:dyDescent="0.35">
      <c r="B10" s="15" t="s">
        <v>418</v>
      </c>
      <c r="C10" s="14">
        <v>5.1305710881671997E-2</v>
      </c>
      <c r="D10" s="14">
        <v>6.0025617100310999E-2</v>
      </c>
      <c r="E10" s="14">
        <v>4.2987374257109599E-2</v>
      </c>
      <c r="F10" s="14"/>
      <c r="G10" s="14">
        <v>8.7857262513251697E-2</v>
      </c>
      <c r="H10" s="14">
        <v>9.5096717285792595E-2</v>
      </c>
      <c r="I10" s="14">
        <v>4.6314974698194997E-2</v>
      </c>
      <c r="J10" s="14">
        <v>4.7007521077824299E-2</v>
      </c>
      <c r="K10" s="14">
        <v>1.5996610659700199E-2</v>
      </c>
      <c r="L10" s="14">
        <v>2.27166050686648E-2</v>
      </c>
      <c r="M10" s="14"/>
      <c r="N10" s="14">
        <v>5.2235703829994803E-2</v>
      </c>
      <c r="O10" s="14">
        <v>3.50744268251761E-2</v>
      </c>
      <c r="P10" s="14">
        <v>5.7341296581166601E-2</v>
      </c>
      <c r="Q10" s="14">
        <v>6.1050334563594197E-2</v>
      </c>
      <c r="R10" s="14"/>
      <c r="S10" s="14">
        <v>5.0274413807292903E-2</v>
      </c>
      <c r="T10" s="14">
        <v>5.5625336429231398E-2</v>
      </c>
      <c r="U10" s="14">
        <v>4.7617146155561098E-2</v>
      </c>
      <c r="V10" s="14">
        <v>4.7264983904318103E-2</v>
      </c>
      <c r="W10" s="14">
        <v>7.3278585841905206E-2</v>
      </c>
      <c r="X10" s="14">
        <v>6.6900796378696906E-2</v>
      </c>
      <c r="Y10" s="14">
        <v>8.7121279836503196E-2</v>
      </c>
      <c r="Z10" s="14">
        <v>3.7904556204615802E-2</v>
      </c>
      <c r="AA10" s="14">
        <v>3.7202461992289299E-2</v>
      </c>
      <c r="AB10" s="14">
        <v>3.7089217393056602E-2</v>
      </c>
      <c r="AC10" s="14">
        <v>3.7866308755499699E-2</v>
      </c>
      <c r="AD10" s="14">
        <v>0</v>
      </c>
      <c r="AE10" s="14"/>
      <c r="AF10" s="14">
        <v>3.8852223217078798E-2</v>
      </c>
      <c r="AG10" s="14">
        <v>6.1718734827880803E-2</v>
      </c>
      <c r="AH10" s="14">
        <v>4.07358709537292E-2</v>
      </c>
      <c r="AI10" s="14">
        <v>4.06605795154786E-2</v>
      </c>
      <c r="AJ10" s="14"/>
      <c r="AK10" s="14">
        <v>5.0039804651992502E-2</v>
      </c>
      <c r="AL10" s="14">
        <v>6.19075297448353E-2</v>
      </c>
      <c r="AM10" s="14">
        <v>3.2762318419287E-2</v>
      </c>
      <c r="AN10" s="14">
        <v>5.2924959344562497E-2</v>
      </c>
      <c r="AO10" s="14"/>
      <c r="AP10" s="14">
        <v>4.9065667739526003E-2</v>
      </c>
      <c r="AQ10" s="14">
        <v>7.5085829866835596E-2</v>
      </c>
      <c r="AR10" s="14">
        <v>3.8486635992429401E-2</v>
      </c>
      <c r="AS10" s="14"/>
      <c r="AT10" s="14">
        <v>4.1263478886167597E-2</v>
      </c>
      <c r="AU10" s="14">
        <v>5.6764986193612699E-2</v>
      </c>
      <c r="AV10" s="14"/>
      <c r="AW10" s="14">
        <v>5.6329046788365103E-2</v>
      </c>
      <c r="AX10" s="14">
        <v>3.6837933373153199E-2</v>
      </c>
      <c r="AY10" s="14"/>
      <c r="AZ10" s="14">
        <v>4.9633568262975998E-2</v>
      </c>
      <c r="BA10" s="14">
        <v>5.2722507243087198E-2</v>
      </c>
    </row>
    <row r="11" spans="2:53" x14ac:dyDescent="0.35">
      <c r="B11" s="15" t="s">
        <v>419</v>
      </c>
      <c r="C11" s="14">
        <v>8.8467372585948695E-2</v>
      </c>
      <c r="D11" s="14">
        <v>9.5535324478769099E-2</v>
      </c>
      <c r="E11" s="14">
        <v>8.1909934494974093E-2</v>
      </c>
      <c r="F11" s="14"/>
      <c r="G11" s="14">
        <v>0.13806999513467499</v>
      </c>
      <c r="H11" s="14">
        <v>0.14009636504079701</v>
      </c>
      <c r="I11" s="14">
        <v>0.10269049127386499</v>
      </c>
      <c r="J11" s="14">
        <v>8.33429519493048E-2</v>
      </c>
      <c r="K11" s="14">
        <v>2.98872814524993E-2</v>
      </c>
      <c r="L11" s="14">
        <v>4.55866816226407E-2</v>
      </c>
      <c r="M11" s="14"/>
      <c r="N11" s="14">
        <v>6.7466316220328906E-2</v>
      </c>
      <c r="O11" s="14">
        <v>8.9149487591161994E-2</v>
      </c>
      <c r="P11" s="14">
        <v>8.4392083296227799E-2</v>
      </c>
      <c r="Q11" s="14">
        <v>0.115658419019619</v>
      </c>
      <c r="R11" s="14"/>
      <c r="S11" s="14">
        <v>0.14268375519207499</v>
      </c>
      <c r="T11" s="14">
        <v>6.9677623843799205E-2</v>
      </c>
      <c r="U11" s="14">
        <v>8.6489622438603697E-2</v>
      </c>
      <c r="V11" s="14">
        <v>7.4210435289900095E-2</v>
      </c>
      <c r="W11" s="14">
        <v>6.71466439169211E-2</v>
      </c>
      <c r="X11" s="14">
        <v>8.9716512230536005E-2</v>
      </c>
      <c r="Y11" s="14">
        <v>5.1843387949150603E-2</v>
      </c>
      <c r="Z11" s="14">
        <v>0.113879231640028</v>
      </c>
      <c r="AA11" s="14">
        <v>7.4540476581950094E-2</v>
      </c>
      <c r="AB11" s="14">
        <v>8.3163901786443603E-2</v>
      </c>
      <c r="AC11" s="14">
        <v>8.8389742869446203E-2</v>
      </c>
      <c r="AD11" s="14">
        <v>0.141913243724512</v>
      </c>
      <c r="AE11" s="14"/>
      <c r="AF11" s="14">
        <v>7.7950876321700405E-2</v>
      </c>
      <c r="AG11" s="14">
        <v>9.9201794579526395E-2</v>
      </c>
      <c r="AH11" s="14">
        <v>5.4937378267914498E-2</v>
      </c>
      <c r="AI11" s="14">
        <v>9.9086705616232604E-2</v>
      </c>
      <c r="AJ11" s="14"/>
      <c r="AK11" s="14">
        <v>7.2733943762881198E-2</v>
      </c>
      <c r="AL11" s="14">
        <v>8.6026661718076394E-2</v>
      </c>
      <c r="AM11" s="14">
        <v>8.9089236658115398E-2</v>
      </c>
      <c r="AN11" s="14">
        <v>7.09229113864632E-2</v>
      </c>
      <c r="AO11" s="14"/>
      <c r="AP11" s="14">
        <v>5.5399460418917398E-2</v>
      </c>
      <c r="AQ11" s="14">
        <v>0.113410890128864</v>
      </c>
      <c r="AR11" s="14">
        <v>9.7314630484384504E-2</v>
      </c>
      <c r="AS11" s="14"/>
      <c r="AT11" s="14">
        <v>7.7247134591050703E-2</v>
      </c>
      <c r="AU11" s="14">
        <v>9.3870846981076006E-2</v>
      </c>
      <c r="AV11" s="14"/>
      <c r="AW11" s="14">
        <v>9.7375440609465999E-2</v>
      </c>
      <c r="AX11" s="14">
        <v>7.4775456640898297E-2</v>
      </c>
      <c r="AY11" s="14"/>
      <c r="AZ11" s="14">
        <v>8.0303353009422096E-2</v>
      </c>
      <c r="BA11" s="14">
        <v>9.5384697161746704E-2</v>
      </c>
    </row>
    <row r="12" spans="2:53" x14ac:dyDescent="0.35">
      <c r="B12" s="15" t="s">
        <v>420</v>
      </c>
      <c r="C12" s="14">
        <v>8.5169556062054202E-2</v>
      </c>
      <c r="D12" s="14">
        <v>8.7255420031217307E-2</v>
      </c>
      <c r="E12" s="14">
        <v>8.3467442370508294E-2</v>
      </c>
      <c r="F12" s="14"/>
      <c r="G12" s="14">
        <v>0.129661772273162</v>
      </c>
      <c r="H12" s="14">
        <v>8.9939218904098006E-2</v>
      </c>
      <c r="I12" s="14">
        <v>9.9761523459548307E-2</v>
      </c>
      <c r="J12" s="14">
        <v>8.5434963698889296E-2</v>
      </c>
      <c r="K12" s="14">
        <v>5.6266213485197003E-2</v>
      </c>
      <c r="L12" s="14">
        <v>5.9187105499402502E-2</v>
      </c>
      <c r="M12" s="14"/>
      <c r="N12" s="14">
        <v>6.6036618522451504E-2</v>
      </c>
      <c r="O12" s="14">
        <v>8.3286927125551205E-2</v>
      </c>
      <c r="P12" s="14">
        <v>0.1143618304499</v>
      </c>
      <c r="Q12" s="14">
        <v>8.3676944379553198E-2</v>
      </c>
      <c r="R12" s="14"/>
      <c r="S12" s="14">
        <v>0.120201387217916</v>
      </c>
      <c r="T12" s="14">
        <v>9.4503793024628704E-2</v>
      </c>
      <c r="U12" s="14">
        <v>7.2052349227338996E-2</v>
      </c>
      <c r="V12" s="14">
        <v>0.106440500923024</v>
      </c>
      <c r="W12" s="14">
        <v>8.0776107277674897E-2</v>
      </c>
      <c r="X12" s="14">
        <v>7.7247846714639398E-2</v>
      </c>
      <c r="Y12" s="14">
        <v>7.3330947068569005E-2</v>
      </c>
      <c r="Z12" s="14">
        <v>9.4120044545576195E-2</v>
      </c>
      <c r="AA12" s="14">
        <v>6.1065240444091499E-2</v>
      </c>
      <c r="AB12" s="14">
        <v>5.3954031194011702E-2</v>
      </c>
      <c r="AC12" s="14">
        <v>3.7907823016317302E-2</v>
      </c>
      <c r="AD12" s="14">
        <v>0.16755040676834701</v>
      </c>
      <c r="AE12" s="14"/>
      <c r="AF12" s="14">
        <v>7.9727977984913906E-2</v>
      </c>
      <c r="AG12" s="14">
        <v>8.5804274121720994E-2</v>
      </c>
      <c r="AH12" s="14">
        <v>7.1823358220267905E-2</v>
      </c>
      <c r="AI12" s="14">
        <v>0.10505433397903</v>
      </c>
      <c r="AJ12" s="14"/>
      <c r="AK12" s="14">
        <v>7.2907609843188406E-2</v>
      </c>
      <c r="AL12" s="14">
        <v>9.5493151847910504E-2</v>
      </c>
      <c r="AM12" s="14">
        <v>7.2319701131723493E-2</v>
      </c>
      <c r="AN12" s="14">
        <v>6.9624130997470196E-2</v>
      </c>
      <c r="AO12" s="14"/>
      <c r="AP12" s="14">
        <v>8.7372864200521899E-2</v>
      </c>
      <c r="AQ12" s="14">
        <v>9.56435151664011E-2</v>
      </c>
      <c r="AR12" s="14">
        <v>7.8590082630333E-2</v>
      </c>
      <c r="AS12" s="14"/>
      <c r="AT12" s="14">
        <v>8.75161930459393E-2</v>
      </c>
      <c r="AU12" s="14">
        <v>8.503072556296E-2</v>
      </c>
      <c r="AV12" s="14"/>
      <c r="AW12" s="14">
        <v>9.5569320643098199E-2</v>
      </c>
      <c r="AX12" s="14">
        <v>6.8261680336554303E-2</v>
      </c>
      <c r="AY12" s="14"/>
      <c r="AZ12" s="14">
        <v>8.4271557632542501E-2</v>
      </c>
      <c r="BA12" s="14">
        <v>8.5930424718389894E-2</v>
      </c>
    </row>
    <row r="13" spans="2:53" x14ac:dyDescent="0.35">
      <c r="B13" s="15" t="s">
        <v>421</v>
      </c>
      <c r="C13" s="14">
        <v>9.6981423909869094E-2</v>
      </c>
      <c r="D13" s="14">
        <v>0.104657920487261</v>
      </c>
      <c r="E13" s="14">
        <v>8.9862936343615002E-2</v>
      </c>
      <c r="F13" s="14"/>
      <c r="G13" s="14">
        <v>9.9612192358050702E-2</v>
      </c>
      <c r="H13" s="14">
        <v>0.10754479663172101</v>
      </c>
      <c r="I13" s="14">
        <v>0.10043426147307</v>
      </c>
      <c r="J13" s="14">
        <v>7.6846981027798897E-2</v>
      </c>
      <c r="K13" s="14">
        <v>8.6633691018034906E-2</v>
      </c>
      <c r="L13" s="14">
        <v>0.10716544693515399</v>
      </c>
      <c r="M13" s="14"/>
      <c r="N13" s="14">
        <v>0.10179731102774101</v>
      </c>
      <c r="O13" s="14">
        <v>9.2557495318795993E-2</v>
      </c>
      <c r="P13" s="14">
        <v>0.103484465494409</v>
      </c>
      <c r="Q13" s="14">
        <v>9.24033566762123E-2</v>
      </c>
      <c r="R13" s="14"/>
      <c r="S13" s="14">
        <v>0.103273337378775</v>
      </c>
      <c r="T13" s="14">
        <v>0.10331122465766999</v>
      </c>
      <c r="U13" s="14">
        <v>9.1847999716219805E-2</v>
      </c>
      <c r="V13" s="14">
        <v>9.4718267608262297E-2</v>
      </c>
      <c r="W13" s="14">
        <v>0.112787124041209</v>
      </c>
      <c r="X13" s="14">
        <v>0.111843874289975</v>
      </c>
      <c r="Y13" s="14">
        <v>0.109666228418672</v>
      </c>
      <c r="Z13" s="14">
        <v>4.8244901893614897E-2</v>
      </c>
      <c r="AA13" s="14">
        <v>9.3482111761758094E-2</v>
      </c>
      <c r="AB13" s="14">
        <v>9.55975625973077E-2</v>
      </c>
      <c r="AC13" s="14">
        <v>7.4936756999126705E-2</v>
      </c>
      <c r="AD13" s="14">
        <v>6.3620383362991598E-2</v>
      </c>
      <c r="AE13" s="14"/>
      <c r="AF13" s="14">
        <v>9.7188738070917505E-2</v>
      </c>
      <c r="AG13" s="14">
        <v>0.10530581920222901</v>
      </c>
      <c r="AH13" s="14">
        <v>9.2192012503525794E-2</v>
      </c>
      <c r="AI13" s="14">
        <v>9.2924355040052697E-2</v>
      </c>
      <c r="AJ13" s="14"/>
      <c r="AK13" s="14">
        <v>0.108194783143822</v>
      </c>
      <c r="AL13" s="14">
        <v>8.8481902409652105E-2</v>
      </c>
      <c r="AM13" s="14">
        <v>0.100688258948371</v>
      </c>
      <c r="AN13" s="14">
        <v>7.3436211813145705E-2</v>
      </c>
      <c r="AO13" s="14"/>
      <c r="AP13" s="14">
        <v>0.10211883928671101</v>
      </c>
      <c r="AQ13" s="14">
        <v>8.0709885786977006E-2</v>
      </c>
      <c r="AR13" s="14">
        <v>0.108560315861572</v>
      </c>
      <c r="AS13" s="14"/>
      <c r="AT13" s="14">
        <v>0.112620635543193</v>
      </c>
      <c r="AU13" s="14">
        <v>8.9708832063045502E-2</v>
      </c>
      <c r="AV13" s="14"/>
      <c r="AW13" s="14">
        <v>0.10188285436694799</v>
      </c>
      <c r="AX13" s="14">
        <v>7.8576653718535602E-2</v>
      </c>
      <c r="AY13" s="14"/>
      <c r="AZ13" s="14">
        <v>0.10331690541517199</v>
      </c>
      <c r="BA13" s="14">
        <v>9.1613408619686407E-2</v>
      </c>
    </row>
    <row r="14" spans="2:53" x14ac:dyDescent="0.35">
      <c r="B14" s="15" t="s">
        <v>422</v>
      </c>
      <c r="C14" s="14">
        <v>8.9339387922386507E-2</v>
      </c>
      <c r="D14" s="14">
        <v>0.10113554133743199</v>
      </c>
      <c r="E14" s="14">
        <v>7.8165141654973694E-2</v>
      </c>
      <c r="F14" s="14"/>
      <c r="G14" s="14">
        <v>0.106260599271307</v>
      </c>
      <c r="H14" s="14">
        <v>8.0526863092519496E-2</v>
      </c>
      <c r="I14" s="14">
        <v>7.1516852798133607E-2</v>
      </c>
      <c r="J14" s="14">
        <v>0.101731371213495</v>
      </c>
      <c r="K14" s="14">
        <v>0.10449022114124901</v>
      </c>
      <c r="L14" s="14">
        <v>7.9484302326427406E-2</v>
      </c>
      <c r="M14" s="14"/>
      <c r="N14" s="14">
        <v>0.11589176862664601</v>
      </c>
      <c r="O14" s="14">
        <v>8.5516133482885406E-2</v>
      </c>
      <c r="P14" s="14">
        <v>7.6263278658490002E-2</v>
      </c>
      <c r="Q14" s="14">
        <v>7.7708628261169505E-2</v>
      </c>
      <c r="R14" s="14"/>
      <c r="S14" s="14">
        <v>0.10176737203170701</v>
      </c>
      <c r="T14" s="14">
        <v>8.2899293181397299E-2</v>
      </c>
      <c r="U14" s="14">
        <v>0.102943062575755</v>
      </c>
      <c r="V14" s="14">
        <v>7.9810359452024193E-2</v>
      </c>
      <c r="W14" s="14">
        <v>8.2493507456192897E-2</v>
      </c>
      <c r="X14" s="14">
        <v>0.134978442158627</v>
      </c>
      <c r="Y14" s="14">
        <v>4.5433269551815599E-2</v>
      </c>
      <c r="Z14" s="14">
        <v>5.6907031586701497E-2</v>
      </c>
      <c r="AA14" s="14">
        <v>0.11386355481146</v>
      </c>
      <c r="AB14" s="14">
        <v>8.0813539723624303E-2</v>
      </c>
      <c r="AC14" s="14">
        <v>5.7939336552194798E-2</v>
      </c>
      <c r="AD14" s="14">
        <v>7.8903187385522697E-2</v>
      </c>
      <c r="AE14" s="14"/>
      <c r="AF14" s="14">
        <v>9.4202796590844698E-2</v>
      </c>
      <c r="AG14" s="14">
        <v>0.102653890342156</v>
      </c>
      <c r="AH14" s="14">
        <v>7.8524010912737696E-2</v>
      </c>
      <c r="AI14" s="14">
        <v>8.4285315043251097E-2</v>
      </c>
      <c r="AJ14" s="14"/>
      <c r="AK14" s="14">
        <v>0.102266419678955</v>
      </c>
      <c r="AL14" s="14">
        <v>0.10025849004389201</v>
      </c>
      <c r="AM14" s="14">
        <v>8.4188628624172604E-2</v>
      </c>
      <c r="AN14" s="14">
        <v>7.3308317878949397E-2</v>
      </c>
      <c r="AO14" s="14"/>
      <c r="AP14" s="14">
        <v>9.8938407545080903E-2</v>
      </c>
      <c r="AQ14" s="14">
        <v>8.8960507055046004E-2</v>
      </c>
      <c r="AR14" s="14">
        <v>8.3587380774519202E-2</v>
      </c>
      <c r="AS14" s="14"/>
      <c r="AT14" s="14">
        <v>0.127932791224868</v>
      </c>
      <c r="AU14" s="14">
        <v>7.0398883947322896E-2</v>
      </c>
      <c r="AV14" s="14"/>
      <c r="AW14" s="14">
        <v>0.10240853286766501</v>
      </c>
      <c r="AX14" s="14">
        <v>4.1654321874407998E-2</v>
      </c>
      <c r="AY14" s="14"/>
      <c r="AZ14" s="14">
        <v>8.4546160113085495E-2</v>
      </c>
      <c r="BA14" s="14">
        <v>9.3400660952403194E-2</v>
      </c>
    </row>
    <row r="15" spans="2:53" x14ac:dyDescent="0.35">
      <c r="B15" s="15" t="s">
        <v>423</v>
      </c>
      <c r="C15" s="14">
        <v>8.8539672351231793E-2</v>
      </c>
      <c r="D15" s="14">
        <v>7.6926314874659299E-2</v>
      </c>
      <c r="E15" s="14">
        <v>9.8263973862200801E-2</v>
      </c>
      <c r="F15" s="14"/>
      <c r="G15" s="14">
        <v>0.103165180765166</v>
      </c>
      <c r="H15" s="14">
        <v>9.5128051038623707E-2</v>
      </c>
      <c r="I15" s="14">
        <v>7.9841296541727405E-2</v>
      </c>
      <c r="J15" s="14">
        <v>9.8995957831799E-2</v>
      </c>
      <c r="K15" s="14">
        <v>8.8810717725868502E-2</v>
      </c>
      <c r="L15" s="14">
        <v>7.1847681432883503E-2</v>
      </c>
      <c r="M15" s="14"/>
      <c r="N15" s="14">
        <v>0.10602463673568401</v>
      </c>
      <c r="O15" s="14">
        <v>9.9181687880628103E-2</v>
      </c>
      <c r="P15" s="14">
        <v>7.0313620776121397E-2</v>
      </c>
      <c r="Q15" s="14">
        <v>7.6164600194042698E-2</v>
      </c>
      <c r="R15" s="14"/>
      <c r="S15" s="14">
        <v>6.8944142273506301E-2</v>
      </c>
      <c r="T15" s="14">
        <v>6.4929984652314393E-2</v>
      </c>
      <c r="U15" s="14">
        <v>7.6401317005090494E-2</v>
      </c>
      <c r="V15" s="14">
        <v>0.110658042299146</v>
      </c>
      <c r="W15" s="14">
        <v>7.3709141893568003E-2</v>
      </c>
      <c r="X15" s="14">
        <v>6.4730675303789398E-2</v>
      </c>
      <c r="Y15" s="14">
        <v>0.13440786967500901</v>
      </c>
      <c r="Z15" s="14">
        <v>8.9309197534162499E-2</v>
      </c>
      <c r="AA15" s="14">
        <v>0.12230912362593099</v>
      </c>
      <c r="AB15" s="14">
        <v>8.3895935373233907E-2</v>
      </c>
      <c r="AC15" s="14">
        <v>0.124050662824097</v>
      </c>
      <c r="AD15" s="14">
        <v>6.1590151140665801E-2</v>
      </c>
      <c r="AE15" s="14"/>
      <c r="AF15" s="14">
        <v>8.9538511594851503E-2</v>
      </c>
      <c r="AG15" s="14">
        <v>9.0608362302746506E-2</v>
      </c>
      <c r="AH15" s="14">
        <v>8.9801365898982993E-2</v>
      </c>
      <c r="AI15" s="14">
        <v>7.3707953219594502E-2</v>
      </c>
      <c r="AJ15" s="14"/>
      <c r="AK15" s="14">
        <v>5.7202683316350901E-2</v>
      </c>
      <c r="AL15" s="14">
        <v>0.100795783617732</v>
      </c>
      <c r="AM15" s="14">
        <v>0.113946811904512</v>
      </c>
      <c r="AN15" s="14">
        <v>9.7439355853319906E-2</v>
      </c>
      <c r="AO15" s="14"/>
      <c r="AP15" s="14">
        <v>7.4250281197023593E-2</v>
      </c>
      <c r="AQ15" s="14">
        <v>8.6791661587189095E-2</v>
      </c>
      <c r="AR15" s="14">
        <v>0.10159658183305401</v>
      </c>
      <c r="AS15" s="14"/>
      <c r="AT15" s="14">
        <v>9.3185981681960198E-2</v>
      </c>
      <c r="AU15" s="14">
        <v>8.5813072025434298E-2</v>
      </c>
      <c r="AV15" s="14"/>
      <c r="AW15" s="14">
        <v>9.65187304196303E-2</v>
      </c>
      <c r="AX15" s="14">
        <v>8.3388808113797605E-2</v>
      </c>
      <c r="AY15" s="14"/>
      <c r="AZ15" s="14">
        <v>8.4342154151208396E-2</v>
      </c>
      <c r="BA15" s="14">
        <v>9.2096204220148997E-2</v>
      </c>
    </row>
    <row r="16" spans="2:53" x14ac:dyDescent="0.35">
      <c r="B16" s="15" t="s">
        <v>424</v>
      </c>
      <c r="C16" s="14">
        <v>8.0038515452127798E-2</v>
      </c>
      <c r="D16" s="14">
        <v>7.9427242610494497E-2</v>
      </c>
      <c r="E16" s="14">
        <v>8.0951708952859996E-2</v>
      </c>
      <c r="F16" s="14"/>
      <c r="G16" s="14">
        <v>5.2667144459877101E-2</v>
      </c>
      <c r="H16" s="14">
        <v>8.0834430793608802E-2</v>
      </c>
      <c r="I16" s="14">
        <v>9.8348666539382401E-2</v>
      </c>
      <c r="J16" s="14">
        <v>8.1961540737730404E-2</v>
      </c>
      <c r="K16" s="14">
        <v>8.8129710217133006E-2</v>
      </c>
      <c r="L16" s="14">
        <v>7.5646089305960507E-2</v>
      </c>
      <c r="M16" s="14"/>
      <c r="N16" s="14">
        <v>0.108397615483218</v>
      </c>
      <c r="O16" s="14">
        <v>7.9152016626622607E-2</v>
      </c>
      <c r="P16" s="14">
        <v>7.4290160546372205E-2</v>
      </c>
      <c r="Q16" s="14">
        <v>5.1403205420904999E-2</v>
      </c>
      <c r="R16" s="14"/>
      <c r="S16" s="14">
        <v>6.20061131208203E-2</v>
      </c>
      <c r="T16" s="14">
        <v>0.10016616173766101</v>
      </c>
      <c r="U16" s="14">
        <v>8.56964122680276E-2</v>
      </c>
      <c r="V16" s="14">
        <v>3.7198408119740803E-2</v>
      </c>
      <c r="W16" s="14">
        <v>9.2543214004346494E-2</v>
      </c>
      <c r="X16" s="14">
        <v>9.4234496873400297E-2</v>
      </c>
      <c r="Y16" s="14">
        <v>7.5251172814533002E-2</v>
      </c>
      <c r="Z16" s="14">
        <v>0.149279786232932</v>
      </c>
      <c r="AA16" s="14">
        <v>5.16757304260849E-2</v>
      </c>
      <c r="AB16" s="14">
        <v>0.108951360855447</v>
      </c>
      <c r="AC16" s="14">
        <v>5.3674841438904899E-2</v>
      </c>
      <c r="AD16" s="14">
        <v>0.101226270013673</v>
      </c>
      <c r="AE16" s="14"/>
      <c r="AF16" s="14">
        <v>9.0790023939242806E-2</v>
      </c>
      <c r="AG16" s="14">
        <v>8.9875035430380001E-2</v>
      </c>
      <c r="AH16" s="14">
        <v>8.4165660932112196E-2</v>
      </c>
      <c r="AI16" s="14">
        <v>4.1768935779389497E-2</v>
      </c>
      <c r="AJ16" s="14"/>
      <c r="AK16" s="14">
        <v>9.0444221774180197E-2</v>
      </c>
      <c r="AL16" s="14">
        <v>8.4838064107805394E-2</v>
      </c>
      <c r="AM16" s="14">
        <v>6.8098791751221299E-2</v>
      </c>
      <c r="AN16" s="14">
        <v>0.10540942421798</v>
      </c>
      <c r="AO16" s="14"/>
      <c r="AP16" s="14">
        <v>8.6203481191076903E-2</v>
      </c>
      <c r="AQ16" s="14">
        <v>9.1564758046738998E-2</v>
      </c>
      <c r="AR16" s="14">
        <v>7.5143471452757002E-2</v>
      </c>
      <c r="AS16" s="14"/>
      <c r="AT16" s="14">
        <v>9.1598753637096297E-2</v>
      </c>
      <c r="AU16" s="14">
        <v>7.5891336051340297E-2</v>
      </c>
      <c r="AV16" s="14"/>
      <c r="AW16" s="14">
        <v>9.0581399319855094E-2</v>
      </c>
      <c r="AX16" s="14">
        <v>5.6781788901940897E-2</v>
      </c>
      <c r="AY16" s="14"/>
      <c r="AZ16" s="14">
        <v>9.1614573763389703E-2</v>
      </c>
      <c r="BA16" s="14">
        <v>7.0230191023607599E-2</v>
      </c>
    </row>
    <row r="17" spans="2:53" x14ac:dyDescent="0.35">
      <c r="B17" s="15" t="s">
        <v>425</v>
      </c>
      <c r="C17" s="14">
        <v>6.9971530382294797E-2</v>
      </c>
      <c r="D17" s="14">
        <v>6.5272008371095605E-2</v>
      </c>
      <c r="E17" s="14">
        <v>7.3841986434345794E-2</v>
      </c>
      <c r="F17" s="14"/>
      <c r="G17" s="14">
        <v>2.22890377315892E-2</v>
      </c>
      <c r="H17" s="14">
        <v>5.5420726973386999E-2</v>
      </c>
      <c r="I17" s="14">
        <v>6.8631526531738804E-2</v>
      </c>
      <c r="J17" s="14">
        <v>6.1759516104126097E-2</v>
      </c>
      <c r="K17" s="14">
        <v>9.8549674337208404E-2</v>
      </c>
      <c r="L17" s="14">
        <v>0.101956909574973</v>
      </c>
      <c r="M17" s="14"/>
      <c r="N17" s="14">
        <v>7.7577997014145902E-2</v>
      </c>
      <c r="O17" s="14">
        <v>6.4662781677300801E-2</v>
      </c>
      <c r="P17" s="14">
        <v>7.3956214996171499E-2</v>
      </c>
      <c r="Q17" s="14">
        <v>6.5026014723905706E-2</v>
      </c>
      <c r="R17" s="14"/>
      <c r="S17" s="14">
        <v>5.3531749919087601E-2</v>
      </c>
      <c r="T17" s="14">
        <v>7.1839018262868606E-2</v>
      </c>
      <c r="U17" s="14">
        <v>6.1287626341594403E-2</v>
      </c>
      <c r="V17" s="14">
        <v>6.8320866151382498E-2</v>
      </c>
      <c r="W17" s="14">
        <v>8.1710980273476203E-2</v>
      </c>
      <c r="X17" s="14">
        <v>8.8330485941843603E-2</v>
      </c>
      <c r="Y17" s="14">
        <v>8.5398016008220307E-2</v>
      </c>
      <c r="Z17" s="14">
        <v>0.101236963150566</v>
      </c>
      <c r="AA17" s="14">
        <v>7.1587005630698197E-2</v>
      </c>
      <c r="AB17" s="14">
        <v>3.8371726624005502E-2</v>
      </c>
      <c r="AC17" s="14">
        <v>0.11219288105846401</v>
      </c>
      <c r="AD17" s="14">
        <v>1.96626254953387E-2</v>
      </c>
      <c r="AE17" s="14"/>
      <c r="AF17" s="14">
        <v>8.7841700184114996E-2</v>
      </c>
      <c r="AG17" s="14">
        <v>7.5401285881666197E-2</v>
      </c>
      <c r="AH17" s="14">
        <v>5.8176203375813001E-2</v>
      </c>
      <c r="AI17" s="14">
        <v>5.5414039717108302E-2</v>
      </c>
      <c r="AJ17" s="14"/>
      <c r="AK17" s="14">
        <v>0.10118234055333999</v>
      </c>
      <c r="AL17" s="14">
        <v>7.2998680844357705E-2</v>
      </c>
      <c r="AM17" s="14">
        <v>8.1049556072232701E-2</v>
      </c>
      <c r="AN17" s="14">
        <v>7.3828068170600294E-2</v>
      </c>
      <c r="AO17" s="14"/>
      <c r="AP17" s="14">
        <v>9.4983375438695603E-2</v>
      </c>
      <c r="AQ17" s="14">
        <v>7.7826499711403499E-2</v>
      </c>
      <c r="AR17" s="14">
        <v>8.7593399744353595E-2</v>
      </c>
      <c r="AS17" s="14"/>
      <c r="AT17" s="14">
        <v>7.9624409007640298E-2</v>
      </c>
      <c r="AU17" s="14">
        <v>6.6574922614358198E-2</v>
      </c>
      <c r="AV17" s="14"/>
      <c r="AW17" s="14">
        <v>7.3702791903126494E-2</v>
      </c>
      <c r="AX17" s="14">
        <v>4.2442371148036701E-2</v>
      </c>
      <c r="AY17" s="14"/>
      <c r="AZ17" s="14">
        <v>7.3488850981273807E-2</v>
      </c>
      <c r="BA17" s="14">
        <v>6.6991325840621105E-2</v>
      </c>
    </row>
    <row r="18" spans="2:53" x14ac:dyDescent="0.35">
      <c r="B18" s="15" t="s">
        <v>430</v>
      </c>
      <c r="C18" s="14">
        <v>5.7052712241893802E-2</v>
      </c>
      <c r="D18" s="14">
        <v>5.9498901789919401E-2</v>
      </c>
      <c r="E18" s="14">
        <v>5.4887534886095199E-2</v>
      </c>
      <c r="F18" s="14"/>
      <c r="G18" s="14">
        <v>4.2185174865809999E-2</v>
      </c>
      <c r="H18" s="14">
        <v>4.3322165231670297E-2</v>
      </c>
      <c r="I18" s="14">
        <v>4.1078313482253999E-2</v>
      </c>
      <c r="J18" s="14">
        <v>5.2901702633790001E-2</v>
      </c>
      <c r="K18" s="14">
        <v>9.5274269504295198E-2</v>
      </c>
      <c r="L18" s="14">
        <v>6.86777058914146E-2</v>
      </c>
      <c r="M18" s="14"/>
      <c r="N18" s="14">
        <v>6.6259400574341806E-2</v>
      </c>
      <c r="O18" s="14">
        <v>5.62269938783546E-2</v>
      </c>
      <c r="P18" s="14">
        <v>6.4864271867944703E-2</v>
      </c>
      <c r="Q18" s="14">
        <v>4.2104250350422402E-2</v>
      </c>
      <c r="R18" s="14"/>
      <c r="S18" s="14">
        <v>2.91877344801089E-2</v>
      </c>
      <c r="T18" s="14">
        <v>5.2421930553990803E-2</v>
      </c>
      <c r="U18" s="14">
        <v>3.8827452721513202E-2</v>
      </c>
      <c r="V18" s="14">
        <v>6.9932720145580399E-2</v>
      </c>
      <c r="W18" s="14">
        <v>8.1374394389580496E-2</v>
      </c>
      <c r="X18" s="14">
        <v>4.2593970633368797E-2</v>
      </c>
      <c r="Y18" s="14">
        <v>6.1681404529403801E-2</v>
      </c>
      <c r="Z18" s="14">
        <v>4.4474940680277499E-2</v>
      </c>
      <c r="AA18" s="14">
        <v>7.5404799031209502E-2</v>
      </c>
      <c r="AB18" s="14">
        <v>6.8354283551129894E-2</v>
      </c>
      <c r="AC18" s="14">
        <v>8.4798689390468002E-2</v>
      </c>
      <c r="AD18" s="14">
        <v>6.0593507460839503E-2</v>
      </c>
      <c r="AE18" s="14"/>
      <c r="AF18" s="14">
        <v>6.2663129167637194E-2</v>
      </c>
      <c r="AG18" s="14">
        <v>4.9211510854038402E-2</v>
      </c>
      <c r="AH18" s="14">
        <v>7.6431494723613394E-2</v>
      </c>
      <c r="AI18" s="14">
        <v>3.8721556383675901E-2</v>
      </c>
      <c r="AJ18" s="14"/>
      <c r="AK18" s="14">
        <v>5.5656686540601803E-2</v>
      </c>
      <c r="AL18" s="14">
        <v>5.14004523338355E-2</v>
      </c>
      <c r="AM18" s="14">
        <v>7.0715921191810596E-2</v>
      </c>
      <c r="AN18" s="14">
        <v>6.5859925781628803E-2</v>
      </c>
      <c r="AO18" s="14"/>
      <c r="AP18" s="14">
        <v>6.9007252519818901E-2</v>
      </c>
      <c r="AQ18" s="14">
        <v>3.5495705784818601E-2</v>
      </c>
      <c r="AR18" s="14">
        <v>7.3364122126521505E-2</v>
      </c>
      <c r="AS18" s="14"/>
      <c r="AT18" s="14">
        <v>6.7094603047953699E-2</v>
      </c>
      <c r="AU18" s="14">
        <v>5.2505395826321799E-2</v>
      </c>
      <c r="AV18" s="14"/>
      <c r="AW18" s="14">
        <v>5.6255012528288399E-2</v>
      </c>
      <c r="AX18" s="14">
        <v>7.2598315105390304E-2</v>
      </c>
      <c r="AY18" s="14"/>
      <c r="AZ18" s="14">
        <v>6.4398586238774397E-2</v>
      </c>
      <c r="BA18" s="14">
        <v>5.08285974840803E-2</v>
      </c>
    </row>
    <row r="19" spans="2:53" x14ac:dyDescent="0.35">
      <c r="B19" s="15" t="s">
        <v>431</v>
      </c>
      <c r="C19" s="14">
        <v>2.6741239359108802E-2</v>
      </c>
      <c r="D19" s="14">
        <v>2.0743997338714699E-2</v>
      </c>
      <c r="E19" s="14">
        <v>3.2707091358452803E-2</v>
      </c>
      <c r="F19" s="14"/>
      <c r="G19" s="14">
        <v>1.8850264064497399E-2</v>
      </c>
      <c r="H19" s="14">
        <v>1.9474942008194301E-2</v>
      </c>
      <c r="I19" s="14">
        <v>1.4110110438402001E-2</v>
      </c>
      <c r="J19" s="14">
        <v>2.8049870647620299E-2</v>
      </c>
      <c r="K19" s="14">
        <v>4.0217196075209703E-2</v>
      </c>
      <c r="L19" s="14">
        <v>3.8011060578227403E-2</v>
      </c>
      <c r="M19" s="14"/>
      <c r="N19" s="14">
        <v>3.0577819435722801E-2</v>
      </c>
      <c r="O19" s="14">
        <v>2.7671099451848799E-2</v>
      </c>
      <c r="P19" s="14">
        <v>1.7575445310113499E-2</v>
      </c>
      <c r="Q19" s="14">
        <v>3.01683865711573E-2</v>
      </c>
      <c r="R19" s="14"/>
      <c r="S19" s="14">
        <v>1.6015174991486601E-2</v>
      </c>
      <c r="T19" s="14">
        <v>3.63574125924934E-2</v>
      </c>
      <c r="U19" s="14">
        <v>2.8546976036213499E-2</v>
      </c>
      <c r="V19" s="14">
        <v>1.4699214952724001E-2</v>
      </c>
      <c r="W19" s="14">
        <v>2.7308091985601302E-2</v>
      </c>
      <c r="X19" s="14">
        <v>2.56796059763723E-2</v>
      </c>
      <c r="Y19" s="14">
        <v>2.8475703277407099E-2</v>
      </c>
      <c r="Z19" s="14">
        <v>2.4021002935150901E-2</v>
      </c>
      <c r="AA19" s="14">
        <v>3.0862507146513202E-2</v>
      </c>
      <c r="AB19" s="14">
        <v>1.29702249615291E-2</v>
      </c>
      <c r="AC19" s="14">
        <v>4.5830776511077101E-2</v>
      </c>
      <c r="AD19" s="14">
        <v>6.1887452280434102E-2</v>
      </c>
      <c r="AE19" s="14"/>
      <c r="AF19" s="14">
        <v>2.96409061106475E-2</v>
      </c>
      <c r="AG19" s="14">
        <v>2.4458054503740199E-2</v>
      </c>
      <c r="AH19" s="14">
        <v>2.0855496921563701E-2</v>
      </c>
      <c r="AI19" s="14">
        <v>2.2354780795553301E-2</v>
      </c>
      <c r="AJ19" s="14"/>
      <c r="AK19" s="14">
        <v>1.98207738683947E-2</v>
      </c>
      <c r="AL19" s="14">
        <v>2.7896448018020902E-2</v>
      </c>
      <c r="AM19" s="14">
        <v>2.0206334902982698E-2</v>
      </c>
      <c r="AN19" s="14">
        <v>2.1765512713732699E-2</v>
      </c>
      <c r="AO19" s="14"/>
      <c r="AP19" s="14">
        <v>3.2509674486224202E-2</v>
      </c>
      <c r="AQ19" s="14">
        <v>3.1576533818757697E-2</v>
      </c>
      <c r="AR19" s="14">
        <v>2.0229019744451401E-2</v>
      </c>
      <c r="AS19" s="14"/>
      <c r="AT19" s="14">
        <v>1.8271815329560601E-2</v>
      </c>
      <c r="AU19" s="14">
        <v>3.0874286165906099E-2</v>
      </c>
      <c r="AV19" s="14"/>
      <c r="AW19" s="14">
        <v>2.53457066653268E-2</v>
      </c>
      <c r="AX19" s="14">
        <v>2.9563059368657298E-2</v>
      </c>
      <c r="AY19" s="14"/>
      <c r="AZ19" s="14">
        <v>2.7407834765212101E-2</v>
      </c>
      <c r="BA19" s="14">
        <v>2.61764370896472E-2</v>
      </c>
    </row>
    <row r="20" spans="2:53" x14ac:dyDescent="0.35">
      <c r="B20" s="15" t="s">
        <v>432</v>
      </c>
      <c r="C20" s="14">
        <v>1.1560958814159699E-2</v>
      </c>
      <c r="D20" s="14">
        <v>8.5814819428634993E-3</v>
      </c>
      <c r="E20" s="14">
        <v>1.4518035826125699E-2</v>
      </c>
      <c r="F20" s="14"/>
      <c r="G20" s="14">
        <v>1.04250367765752E-2</v>
      </c>
      <c r="H20" s="14">
        <v>5.3920630834426104E-3</v>
      </c>
      <c r="I20" s="14">
        <v>1.09479004493611E-2</v>
      </c>
      <c r="J20" s="14">
        <v>1.2225633887668799E-2</v>
      </c>
      <c r="K20" s="14">
        <v>1.3086085935312E-2</v>
      </c>
      <c r="L20" s="14">
        <v>1.6274728942358201E-2</v>
      </c>
      <c r="M20" s="14"/>
      <c r="N20" s="14">
        <v>1.0574971275355199E-2</v>
      </c>
      <c r="O20" s="14">
        <v>1.4434521400873E-2</v>
      </c>
      <c r="P20" s="14">
        <v>7.4155901698549397E-3</v>
      </c>
      <c r="Q20" s="14">
        <v>9.7256769036409198E-3</v>
      </c>
      <c r="R20" s="14"/>
      <c r="S20" s="14">
        <v>1.6652738294428902E-2</v>
      </c>
      <c r="T20" s="14">
        <v>1.46131669142645E-2</v>
      </c>
      <c r="U20" s="14">
        <v>1.1268126950849101E-2</v>
      </c>
      <c r="V20" s="14">
        <v>0</v>
      </c>
      <c r="W20" s="14">
        <v>6.4327431103245597E-3</v>
      </c>
      <c r="X20" s="14">
        <v>1.00404198434643E-2</v>
      </c>
      <c r="Y20" s="14">
        <v>5.6654897043409303E-3</v>
      </c>
      <c r="Z20" s="14">
        <v>1.22589418293361E-2</v>
      </c>
      <c r="AA20" s="14">
        <v>1.7125147885178899E-2</v>
      </c>
      <c r="AB20" s="14">
        <v>2.4990291331630901E-2</v>
      </c>
      <c r="AC20" s="14">
        <v>0</v>
      </c>
      <c r="AD20" s="14">
        <v>0</v>
      </c>
      <c r="AE20" s="14"/>
      <c r="AF20" s="14">
        <v>1.7571437411954799E-2</v>
      </c>
      <c r="AG20" s="14">
        <v>1.0394610061686699E-2</v>
      </c>
      <c r="AH20" s="14">
        <v>6.5775484662383603E-3</v>
      </c>
      <c r="AI20" s="14">
        <v>7.8213795135686492E-3</v>
      </c>
      <c r="AJ20" s="14"/>
      <c r="AK20" s="14">
        <v>1.52823396765168E-2</v>
      </c>
      <c r="AL20" s="14">
        <v>1.43511962204389E-2</v>
      </c>
      <c r="AM20" s="14">
        <v>1.6074759502575298E-2</v>
      </c>
      <c r="AN20" s="14">
        <v>1.0580698370568299E-2</v>
      </c>
      <c r="AO20" s="14"/>
      <c r="AP20" s="14">
        <v>1.66908212050817E-2</v>
      </c>
      <c r="AQ20" s="14">
        <v>9.5642675628482693E-3</v>
      </c>
      <c r="AR20" s="14">
        <v>1.26121084561237E-2</v>
      </c>
      <c r="AS20" s="14"/>
      <c r="AT20" s="14">
        <v>1.2699099110908E-2</v>
      </c>
      <c r="AU20" s="14">
        <v>1.12304255675067E-2</v>
      </c>
      <c r="AV20" s="14"/>
      <c r="AW20" s="14">
        <v>1.37493123138472E-2</v>
      </c>
      <c r="AX20" s="14">
        <v>3.1728040105323801E-3</v>
      </c>
      <c r="AY20" s="14"/>
      <c r="AZ20" s="14">
        <v>1.5849798822116099E-2</v>
      </c>
      <c r="BA20" s="14">
        <v>7.9270505278540102E-3</v>
      </c>
    </row>
    <row r="21" spans="2:53" x14ac:dyDescent="0.35">
      <c r="B21" s="15" t="s">
        <v>433</v>
      </c>
      <c r="C21" s="14">
        <v>1.7799223482731798E-2</v>
      </c>
      <c r="D21" s="14">
        <v>1.64530562437574E-2</v>
      </c>
      <c r="E21" s="14">
        <v>1.9184901449711599E-2</v>
      </c>
      <c r="F21" s="14"/>
      <c r="G21" s="14">
        <v>1.8441248425202499E-2</v>
      </c>
      <c r="H21" s="14">
        <v>1.9327265807018601E-2</v>
      </c>
      <c r="I21" s="14">
        <v>2.1664227305347498E-2</v>
      </c>
      <c r="J21" s="14">
        <v>1.6922782508576401E-2</v>
      </c>
      <c r="K21" s="14">
        <v>2.4311038481718901E-2</v>
      </c>
      <c r="L21" s="14">
        <v>9.3026839770947306E-3</v>
      </c>
      <c r="M21" s="14"/>
      <c r="N21" s="14">
        <v>1.24553473927634E-2</v>
      </c>
      <c r="O21" s="14">
        <v>2.7855877925013501E-2</v>
      </c>
      <c r="P21" s="14">
        <v>9.5942749302502291E-3</v>
      </c>
      <c r="Q21" s="14">
        <v>1.8893691451695699E-2</v>
      </c>
      <c r="R21" s="14"/>
      <c r="S21" s="14">
        <v>9.8693686636535695E-3</v>
      </c>
      <c r="T21" s="14">
        <v>2.83899541464427E-2</v>
      </c>
      <c r="U21" s="14">
        <v>3.5780379725333301E-2</v>
      </c>
      <c r="V21" s="14">
        <v>1.59459269624086E-2</v>
      </c>
      <c r="W21" s="14">
        <v>3.40888988579627E-2</v>
      </c>
      <c r="X21" s="14">
        <v>5.0696955294791696E-3</v>
      </c>
      <c r="Y21" s="14">
        <v>0</v>
      </c>
      <c r="Z21" s="14">
        <v>2.255631241854E-2</v>
      </c>
      <c r="AA21" s="14">
        <v>4.2824674035387301E-3</v>
      </c>
      <c r="AB21" s="14">
        <v>2.96145197581557E-2</v>
      </c>
      <c r="AC21" s="14">
        <v>1.9493197489351799E-2</v>
      </c>
      <c r="AD21" s="14">
        <v>1.9148311549776101E-2</v>
      </c>
      <c r="AE21" s="14"/>
      <c r="AF21" s="14">
        <v>1.5255092851568199E-2</v>
      </c>
      <c r="AG21" s="14">
        <v>1.8934761910091299E-2</v>
      </c>
      <c r="AH21" s="14">
        <v>2.77309978786506E-2</v>
      </c>
      <c r="AI21" s="14">
        <v>6.6841813822587403E-3</v>
      </c>
      <c r="AJ21" s="14"/>
      <c r="AK21" s="14">
        <v>2.32570032192124E-2</v>
      </c>
      <c r="AL21" s="14">
        <v>2.4569413782730101E-2</v>
      </c>
      <c r="AM21" s="14">
        <v>1.61054154946275E-2</v>
      </c>
      <c r="AN21" s="14">
        <v>2.1309389833451101E-2</v>
      </c>
      <c r="AO21" s="14"/>
      <c r="AP21" s="14">
        <v>1.7357758081771899E-2</v>
      </c>
      <c r="AQ21" s="14">
        <v>2.0380132732092601E-2</v>
      </c>
      <c r="AR21" s="14">
        <v>1.55329286520731E-2</v>
      </c>
      <c r="AS21" s="14"/>
      <c r="AT21" s="14">
        <v>2.1245659576627801E-2</v>
      </c>
      <c r="AU21" s="14">
        <v>1.64347444953616E-2</v>
      </c>
      <c r="AV21" s="14"/>
      <c r="AW21" s="14">
        <v>1.6342186401587001E-2</v>
      </c>
      <c r="AX21" s="14">
        <v>2.7237999816435599E-2</v>
      </c>
      <c r="AY21" s="14"/>
      <c r="AZ21" s="14">
        <v>1.5934823789334099E-2</v>
      </c>
      <c r="BA21" s="14">
        <v>1.9378918104647199E-2</v>
      </c>
    </row>
    <row r="22" spans="2:53" x14ac:dyDescent="0.35">
      <c r="B22" s="15" t="s">
        <v>434</v>
      </c>
      <c r="C22" s="14">
        <v>7.3216377533978898E-3</v>
      </c>
      <c r="D22" s="14">
        <v>8.9191483689962103E-3</v>
      </c>
      <c r="E22" s="14">
        <v>5.7894959788336899E-3</v>
      </c>
      <c r="F22" s="14"/>
      <c r="G22" s="14">
        <v>1.4543580474706601E-2</v>
      </c>
      <c r="H22" s="14">
        <v>5.3915565997542103E-3</v>
      </c>
      <c r="I22" s="14">
        <v>3.06158483982119E-3</v>
      </c>
      <c r="J22" s="14">
        <v>1.43941545282892E-2</v>
      </c>
      <c r="K22" s="14">
        <v>6.7420070234514903E-3</v>
      </c>
      <c r="L22" s="14">
        <v>2.2078118709693102E-3</v>
      </c>
      <c r="M22" s="14"/>
      <c r="N22" s="14">
        <v>6.9042273513016603E-3</v>
      </c>
      <c r="O22" s="14">
        <v>7.3612250195581302E-3</v>
      </c>
      <c r="P22" s="14">
        <v>7.7059241766461398E-3</v>
      </c>
      <c r="Q22" s="14">
        <v>7.5256433042297302E-3</v>
      </c>
      <c r="R22" s="14"/>
      <c r="S22" s="14">
        <v>0</v>
      </c>
      <c r="T22" s="14">
        <v>1.03733590318216E-2</v>
      </c>
      <c r="U22" s="14">
        <v>0</v>
      </c>
      <c r="V22" s="14">
        <v>5.1514957529354196E-3</v>
      </c>
      <c r="W22" s="14">
        <v>6.5410867254400004E-3</v>
      </c>
      <c r="X22" s="14">
        <v>1.5207274284176399E-2</v>
      </c>
      <c r="Y22" s="14">
        <v>2.52218778351865E-2</v>
      </c>
      <c r="Z22" s="14">
        <v>0</v>
      </c>
      <c r="AA22" s="14">
        <v>0</v>
      </c>
      <c r="AB22" s="14">
        <v>1.8496996342734499E-2</v>
      </c>
      <c r="AC22" s="14">
        <v>0</v>
      </c>
      <c r="AD22" s="14">
        <v>0</v>
      </c>
      <c r="AE22" s="14"/>
      <c r="AF22" s="14">
        <v>1.4157177850305E-3</v>
      </c>
      <c r="AG22" s="14">
        <v>7.4168312437461296E-3</v>
      </c>
      <c r="AH22" s="14">
        <v>1.29823977599598E-2</v>
      </c>
      <c r="AI22" s="14">
        <v>3.2842768937352898E-3</v>
      </c>
      <c r="AJ22" s="14"/>
      <c r="AK22" s="14">
        <v>5.0909990712656701E-3</v>
      </c>
      <c r="AL22" s="14">
        <v>9.9611436717245705E-3</v>
      </c>
      <c r="AM22" s="14">
        <v>3.9390441269824402E-3</v>
      </c>
      <c r="AN22" s="14">
        <v>4.9590342056825302E-3</v>
      </c>
      <c r="AO22" s="14"/>
      <c r="AP22" s="14">
        <v>5.5602059012144498E-3</v>
      </c>
      <c r="AQ22" s="14">
        <v>1.21000736666912E-2</v>
      </c>
      <c r="AR22" s="14">
        <v>2.4751592733820698E-3</v>
      </c>
      <c r="AS22" s="14"/>
      <c r="AT22" s="14">
        <v>6.9536253552970502E-3</v>
      </c>
      <c r="AU22" s="14">
        <v>6.0379128235843096E-3</v>
      </c>
      <c r="AV22" s="14"/>
      <c r="AW22" s="14">
        <v>2.5539804330299899E-3</v>
      </c>
      <c r="AX22" s="14">
        <v>2.3560825384550899E-2</v>
      </c>
      <c r="AY22" s="14"/>
      <c r="AZ22" s="14">
        <v>7.4825610908910599E-3</v>
      </c>
      <c r="BA22" s="14">
        <v>7.1852883795598399E-3</v>
      </c>
    </row>
    <row r="23" spans="2:53" x14ac:dyDescent="0.35">
      <c r="B23" s="15" t="s">
        <v>109</v>
      </c>
      <c r="C23" s="23">
        <v>0.20642385836824501</v>
      </c>
      <c r="D23" s="23">
        <v>0.19626860001523</v>
      </c>
      <c r="E23" s="23">
        <v>0.21618660875645099</v>
      </c>
      <c r="F23" s="23"/>
      <c r="G23" s="23">
        <v>0.120409934918401</v>
      </c>
      <c r="H23" s="23">
        <v>0.131709780781292</v>
      </c>
      <c r="I23" s="23">
        <v>0.199712879479573</v>
      </c>
      <c r="J23" s="23">
        <v>0.222393260182908</v>
      </c>
      <c r="K23" s="23">
        <v>0.241974976541033</v>
      </c>
      <c r="L23" s="23">
        <v>0.29291730151005102</v>
      </c>
      <c r="M23" s="23"/>
      <c r="N23" s="23">
        <v>0.164049477312568</v>
      </c>
      <c r="O23" s="23">
        <v>0.21749751376363199</v>
      </c>
      <c r="P23" s="23">
        <v>0.21465439721598401</v>
      </c>
      <c r="Q23" s="23">
        <v>0.23186819815544299</v>
      </c>
      <c r="R23" s="23"/>
      <c r="S23" s="23">
        <v>0.20173362153664001</v>
      </c>
      <c r="T23" s="23">
        <v>0.20775100974719601</v>
      </c>
      <c r="U23" s="23">
        <v>0.23241167647189001</v>
      </c>
      <c r="V23" s="23">
        <v>0.25455795816794502</v>
      </c>
      <c r="W23" s="23">
        <v>0.16039374084802299</v>
      </c>
      <c r="X23" s="23">
        <v>0.13681861639710599</v>
      </c>
      <c r="Y23" s="23">
        <v>0.199015234228615</v>
      </c>
      <c r="Z23" s="23">
        <v>0.182221543563963</v>
      </c>
      <c r="AA23" s="23">
        <v>0.20630910737100999</v>
      </c>
      <c r="AB23" s="23">
        <v>0.237520148644535</v>
      </c>
      <c r="AC23" s="23">
        <v>0.24248446271413099</v>
      </c>
      <c r="AD23" s="23">
        <v>0.2239044608179</v>
      </c>
      <c r="AE23" s="23"/>
      <c r="AF23" s="23">
        <v>0.19775474767754</v>
      </c>
      <c r="AG23" s="23">
        <v>0.15312513028032501</v>
      </c>
      <c r="AH23" s="23">
        <v>0.27167802150988002</v>
      </c>
      <c r="AI23" s="23">
        <v>0.29246270174500999</v>
      </c>
      <c r="AJ23" s="23"/>
      <c r="AK23" s="23">
        <v>0.200451918353867</v>
      </c>
      <c r="AL23" s="23">
        <v>0.154142402614587</v>
      </c>
      <c r="AM23" s="23">
        <v>0.19734158521699799</v>
      </c>
      <c r="AN23" s="23">
        <v>0.25360856288127898</v>
      </c>
      <c r="AO23" s="23"/>
      <c r="AP23" s="23">
        <v>0.19023243501597401</v>
      </c>
      <c r="AQ23" s="23">
        <v>0.139887825559287</v>
      </c>
      <c r="AR23" s="23">
        <v>0.18078513771779001</v>
      </c>
      <c r="AS23" s="23"/>
      <c r="AT23" s="23">
        <v>0.150000029568609</v>
      </c>
      <c r="AU23" s="23">
        <v>0.23276044559262599</v>
      </c>
      <c r="AV23" s="23"/>
      <c r="AW23" s="23">
        <v>0.146376073029551</v>
      </c>
      <c r="AX23" s="23">
        <v>0.33880084626434598</v>
      </c>
      <c r="AY23" s="23"/>
      <c r="AZ23" s="23">
        <v>0.201715409621573</v>
      </c>
      <c r="BA23" s="23">
        <v>0.21041329860953201</v>
      </c>
    </row>
    <row r="24" spans="2:53" x14ac:dyDescent="0.35">
      <c r="B24" s="16"/>
    </row>
    <row r="25" spans="2:53" x14ac:dyDescent="0.35">
      <c r="B25" t="s">
        <v>76</v>
      </c>
    </row>
    <row r="26" spans="2:53" x14ac:dyDescent="0.35">
      <c r="B26" t="s">
        <v>77</v>
      </c>
    </row>
    <row r="28" spans="2:53" x14ac:dyDescent="0.35">
      <c r="B2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J18"/>
  <sheetViews>
    <sheetView showGridLines="0" workbookViewId="0">
      <pane xSplit="2" topLeftCell="C1" activePane="topRight" state="frozen"/>
      <selection pane="topRight" activeCell="F12" sqref="F12"/>
    </sheetView>
  </sheetViews>
  <sheetFormatPr defaultColWidth="10.90625" defaultRowHeight="14.5" x14ac:dyDescent="0.35"/>
  <cols>
    <col min="2" max="2" width="25.7265625" customWidth="1"/>
    <col min="3" max="10" width="20.7265625" customWidth="1"/>
  </cols>
  <sheetData>
    <row r="2" spans="2:10" ht="40" customHeight="1" x14ac:dyDescent="0.35">
      <c r="D2" s="29" t="s">
        <v>574</v>
      </c>
      <c r="E2" s="26"/>
      <c r="F2" s="26"/>
      <c r="G2" s="26"/>
      <c r="H2" s="26"/>
      <c r="I2" s="26"/>
      <c r="J2" s="26"/>
    </row>
    <row r="6" spans="2:10" ht="50" customHeight="1" x14ac:dyDescent="0.35">
      <c r="B6" s="17" t="s">
        <v>15</v>
      </c>
      <c r="C6" s="17" t="s">
        <v>436</v>
      </c>
      <c r="D6" s="17" t="s">
        <v>575</v>
      </c>
      <c r="E6" s="17" t="s">
        <v>576</v>
      </c>
      <c r="F6" s="17" t="s">
        <v>578</v>
      </c>
      <c r="G6" s="17" t="s">
        <v>437</v>
      </c>
      <c r="H6" s="17" t="s">
        <v>438</v>
      </c>
      <c r="I6" s="17" t="s">
        <v>439</v>
      </c>
    </row>
    <row r="7" spans="2:10" x14ac:dyDescent="0.35">
      <c r="B7" s="15" t="s">
        <v>440</v>
      </c>
      <c r="C7" s="14">
        <v>3.8130740172540499E-2</v>
      </c>
      <c r="D7" s="14">
        <v>3.8668574706257897E-2</v>
      </c>
      <c r="E7" s="14">
        <v>3.6727608219930701E-2</v>
      </c>
      <c r="F7" s="14">
        <v>3.1094441412964399E-2</v>
      </c>
      <c r="G7" s="14">
        <v>3.7541266056812503E-2</v>
      </c>
      <c r="H7" s="14">
        <v>0</v>
      </c>
      <c r="I7" s="14">
        <v>1.9252066846846799E-2</v>
      </c>
    </row>
    <row r="8" spans="2:10" x14ac:dyDescent="0.35">
      <c r="B8" s="15" t="s">
        <v>441</v>
      </c>
      <c r="C8" s="14">
        <v>0.135661797820473</v>
      </c>
      <c r="D8" s="14">
        <v>3.6701035676539998E-2</v>
      </c>
      <c r="E8" s="14">
        <v>4.2982924509063401E-2</v>
      </c>
      <c r="F8" s="14">
        <v>6.5851164578845697E-2</v>
      </c>
      <c r="G8" s="14">
        <v>9.9371635754544593E-2</v>
      </c>
      <c r="H8" s="14">
        <v>1.87932947846291E-2</v>
      </c>
      <c r="I8" s="14">
        <v>2.5134746304507901E-2</v>
      </c>
    </row>
    <row r="9" spans="2:10" ht="29" x14ac:dyDescent="0.35">
      <c r="B9" s="15" t="s">
        <v>442</v>
      </c>
      <c r="C9" s="14">
        <v>0.135572526408171</v>
      </c>
      <c r="D9" s="14">
        <v>0.145130512127538</v>
      </c>
      <c r="E9" s="14">
        <v>9.5801727859898003E-2</v>
      </c>
      <c r="F9" s="14">
        <v>0.13381147611081801</v>
      </c>
      <c r="G9" s="14">
        <v>0.160147776376977</v>
      </c>
      <c r="H9" s="14">
        <v>4.5379342842846802E-2</v>
      </c>
      <c r="I9" s="14">
        <v>0.100717693078077</v>
      </c>
    </row>
    <row r="10" spans="2:10" x14ac:dyDescent="0.35">
      <c r="B10" s="15" t="s">
        <v>443</v>
      </c>
      <c r="C10" s="14">
        <v>0.19084912478712901</v>
      </c>
      <c r="D10" s="14">
        <v>0.118882209810987</v>
      </c>
      <c r="E10" s="14">
        <v>0.13803980408723299</v>
      </c>
      <c r="F10" s="14">
        <v>0.175678222353462</v>
      </c>
      <c r="G10" s="14">
        <v>0.149136076901281</v>
      </c>
      <c r="H10" s="14">
        <v>0.10172317498182699</v>
      </c>
      <c r="I10" s="14">
        <v>0.11172150998589001</v>
      </c>
    </row>
    <row r="11" spans="2:10" x14ac:dyDescent="0.35">
      <c r="B11" s="15" t="s">
        <v>444</v>
      </c>
      <c r="C11" s="14">
        <v>0.49978581081168699</v>
      </c>
      <c r="D11" s="14">
        <v>0.66061766767867702</v>
      </c>
      <c r="E11" s="14">
        <v>0.68644793532387505</v>
      </c>
      <c r="F11" s="14">
        <v>0.593564695543911</v>
      </c>
      <c r="G11" s="14">
        <v>0.55380324491038502</v>
      </c>
      <c r="H11" s="14">
        <v>0.83410418739069703</v>
      </c>
      <c r="I11" s="14">
        <v>0.74317398378467903</v>
      </c>
    </row>
    <row r="12" spans="2:10" x14ac:dyDescent="0.35">
      <c r="B12" s="16" t="s">
        <v>412</v>
      </c>
      <c r="C12" s="16"/>
      <c r="D12" s="16"/>
      <c r="E12" s="16"/>
      <c r="F12" s="16"/>
      <c r="G12" s="16"/>
      <c r="H12" s="16"/>
      <c r="I12" s="16"/>
    </row>
    <row r="13" spans="2:10" x14ac:dyDescent="0.35">
      <c r="B13" t="s">
        <v>76</v>
      </c>
    </row>
    <row r="14" spans="2:10" x14ac:dyDescent="0.35">
      <c r="B14" t="s">
        <v>77</v>
      </c>
    </row>
    <row r="18" spans="2:2" x14ac:dyDescent="0.35">
      <c r="B18"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BA18"/>
  <sheetViews>
    <sheetView showGridLines="0" workbookViewId="0">
      <pane xSplit="2" topLeftCell="Y1" activePane="topRight" state="frozen"/>
      <selection pane="topRight" activeCell="B14" sqref="B14"/>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445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157</v>
      </c>
      <c r="D7" s="10">
        <v>65</v>
      </c>
      <c r="E7" s="10">
        <v>92</v>
      </c>
      <c r="F7" s="10"/>
      <c r="G7" s="10">
        <v>11</v>
      </c>
      <c r="H7" s="10">
        <v>16</v>
      </c>
      <c r="I7" s="10">
        <v>22</v>
      </c>
      <c r="J7" s="10">
        <v>34</v>
      </c>
      <c r="K7" s="10">
        <v>28</v>
      </c>
      <c r="L7" s="10">
        <v>46</v>
      </c>
      <c r="M7" s="10"/>
      <c r="N7" s="10">
        <v>15</v>
      </c>
      <c r="O7" s="10">
        <v>52</v>
      </c>
      <c r="P7" s="10">
        <v>31</v>
      </c>
      <c r="Q7" s="10">
        <v>59</v>
      </c>
      <c r="R7" s="10"/>
      <c r="S7" s="10">
        <v>14</v>
      </c>
      <c r="T7" s="10">
        <v>25</v>
      </c>
      <c r="U7" s="10">
        <v>17</v>
      </c>
      <c r="V7" s="10">
        <v>15</v>
      </c>
      <c r="W7" s="10">
        <v>9</v>
      </c>
      <c r="X7" s="10">
        <v>12</v>
      </c>
      <c r="Y7" s="10">
        <v>12</v>
      </c>
      <c r="Z7" s="10">
        <v>6</v>
      </c>
      <c r="AA7" s="10">
        <v>15</v>
      </c>
      <c r="AB7" s="10">
        <v>14</v>
      </c>
      <c r="AC7" s="10">
        <v>15</v>
      </c>
      <c r="AD7" s="10">
        <v>3</v>
      </c>
      <c r="AE7" s="10"/>
      <c r="AF7" s="10">
        <v>38</v>
      </c>
      <c r="AG7" s="10">
        <v>42</v>
      </c>
      <c r="AH7" s="10">
        <v>9</v>
      </c>
      <c r="AI7" s="10">
        <v>28</v>
      </c>
      <c r="AJ7" s="10"/>
      <c r="AK7" s="10">
        <v>21</v>
      </c>
      <c r="AL7" s="10">
        <v>51</v>
      </c>
      <c r="AM7" s="10">
        <v>19</v>
      </c>
      <c r="AN7" s="10">
        <v>20</v>
      </c>
      <c r="AO7" s="10"/>
      <c r="AP7" s="10">
        <v>18</v>
      </c>
      <c r="AQ7" s="10">
        <v>29</v>
      </c>
      <c r="AR7" s="10">
        <v>28</v>
      </c>
      <c r="AS7" s="10"/>
      <c r="AT7" s="10">
        <v>12</v>
      </c>
      <c r="AU7" s="10">
        <v>144</v>
      </c>
      <c r="AV7" s="10"/>
      <c r="AW7" s="10" t="s">
        <v>79</v>
      </c>
      <c r="AX7" s="10">
        <v>157</v>
      </c>
      <c r="AY7" s="10"/>
      <c r="AZ7" s="10">
        <v>74</v>
      </c>
      <c r="BA7" s="10">
        <v>83</v>
      </c>
    </row>
    <row r="8" spans="2:53" ht="30" customHeight="1" x14ac:dyDescent="0.35">
      <c r="B8" s="11" t="s">
        <v>20</v>
      </c>
      <c r="C8" s="11">
        <v>154</v>
      </c>
      <c r="D8" s="11">
        <v>63</v>
      </c>
      <c r="E8" s="11">
        <v>90</v>
      </c>
      <c r="F8" s="11"/>
      <c r="G8" s="11">
        <v>14</v>
      </c>
      <c r="H8" s="11">
        <v>16</v>
      </c>
      <c r="I8" s="11">
        <v>21</v>
      </c>
      <c r="J8" s="11">
        <v>32</v>
      </c>
      <c r="K8" s="11">
        <v>26</v>
      </c>
      <c r="L8" s="11">
        <v>45</v>
      </c>
      <c r="M8" s="11"/>
      <c r="N8" s="11">
        <v>14</v>
      </c>
      <c r="O8" s="11">
        <v>50</v>
      </c>
      <c r="P8" s="11">
        <v>34</v>
      </c>
      <c r="Q8" s="11">
        <v>56</v>
      </c>
      <c r="R8" s="11"/>
      <c r="S8" s="11">
        <v>15</v>
      </c>
      <c r="T8" s="11">
        <v>24</v>
      </c>
      <c r="U8" s="11">
        <v>16</v>
      </c>
      <c r="V8" s="11">
        <v>14</v>
      </c>
      <c r="W8" s="11">
        <v>8</v>
      </c>
      <c r="X8" s="11">
        <v>11</v>
      </c>
      <c r="Y8" s="11">
        <v>11</v>
      </c>
      <c r="Z8" s="11">
        <v>5</v>
      </c>
      <c r="AA8" s="11">
        <v>15</v>
      </c>
      <c r="AB8" s="11">
        <v>16</v>
      </c>
      <c r="AC8" s="11">
        <v>15</v>
      </c>
      <c r="AD8" s="11">
        <v>4</v>
      </c>
      <c r="AE8" s="11"/>
      <c r="AF8" s="11">
        <v>37</v>
      </c>
      <c r="AG8" s="11">
        <v>40</v>
      </c>
      <c r="AH8" s="11">
        <v>8</v>
      </c>
      <c r="AI8" s="11">
        <v>27</v>
      </c>
      <c r="AJ8" s="11"/>
      <c r="AK8" s="11">
        <v>21</v>
      </c>
      <c r="AL8" s="11">
        <v>50</v>
      </c>
      <c r="AM8" s="11">
        <v>18</v>
      </c>
      <c r="AN8" s="11">
        <v>19</v>
      </c>
      <c r="AO8" s="11"/>
      <c r="AP8" s="11">
        <v>18</v>
      </c>
      <c r="AQ8" s="11">
        <v>28</v>
      </c>
      <c r="AR8" s="11">
        <v>27</v>
      </c>
      <c r="AS8" s="11"/>
      <c r="AT8" s="11">
        <v>12</v>
      </c>
      <c r="AU8" s="11">
        <v>141</v>
      </c>
      <c r="AV8" s="11"/>
      <c r="AW8" s="11" t="s">
        <v>79</v>
      </c>
      <c r="AX8" s="11">
        <v>154</v>
      </c>
      <c r="AY8" s="11"/>
      <c r="AZ8" s="11">
        <v>73</v>
      </c>
      <c r="BA8" s="11">
        <v>81</v>
      </c>
    </row>
    <row r="9" spans="2:53" x14ac:dyDescent="0.35">
      <c r="B9" s="15" t="s">
        <v>440</v>
      </c>
      <c r="C9" s="14">
        <v>3.8130740172540499E-2</v>
      </c>
      <c r="D9" s="14">
        <v>2.85598612812159E-2</v>
      </c>
      <c r="E9" s="14">
        <v>4.4848179705821001E-2</v>
      </c>
      <c r="F9" s="14"/>
      <c r="G9" s="14">
        <v>8.5823477148428598E-2</v>
      </c>
      <c r="H9" s="14">
        <v>6.4912470227874997E-2</v>
      </c>
      <c r="I9" s="14">
        <v>0</v>
      </c>
      <c r="J9" s="14">
        <v>0</v>
      </c>
      <c r="K9" s="14">
        <v>3.5799054128848803E-2</v>
      </c>
      <c r="L9" s="14">
        <v>6.0915489668304602E-2</v>
      </c>
      <c r="M9" s="14"/>
      <c r="N9" s="14">
        <v>0</v>
      </c>
      <c r="O9" s="14">
        <v>3.6903122524969099E-2</v>
      </c>
      <c r="P9" s="14">
        <v>6.5013827212400593E-2</v>
      </c>
      <c r="Q9" s="14">
        <v>3.2772692580867499E-2</v>
      </c>
      <c r="R9" s="14"/>
      <c r="S9" s="14">
        <v>6.3120982832016295E-2</v>
      </c>
      <c r="T9" s="14">
        <v>7.8668614835734604E-2</v>
      </c>
      <c r="U9" s="14">
        <v>5.5869749995151999E-2</v>
      </c>
      <c r="V9" s="14">
        <v>0</v>
      </c>
      <c r="W9" s="14">
        <v>0.13935836599350099</v>
      </c>
      <c r="X9" s="14">
        <v>0</v>
      </c>
      <c r="Y9" s="14">
        <v>9.3418812606683096E-2</v>
      </c>
      <c r="Z9" s="14">
        <v>0</v>
      </c>
      <c r="AA9" s="14">
        <v>0</v>
      </c>
      <c r="AB9" s="14">
        <v>0</v>
      </c>
      <c r="AC9" s="14">
        <v>0</v>
      </c>
      <c r="AD9" s="14">
        <v>0</v>
      </c>
      <c r="AE9" s="14"/>
      <c r="AF9" s="14">
        <v>4.9297600939394802E-2</v>
      </c>
      <c r="AG9" s="14">
        <v>5.4874293147418103E-2</v>
      </c>
      <c r="AH9" s="14">
        <v>0</v>
      </c>
      <c r="AI9" s="14">
        <v>0</v>
      </c>
      <c r="AJ9" s="14"/>
      <c r="AK9" s="14">
        <v>0</v>
      </c>
      <c r="AL9" s="14">
        <v>4.3422831960526598E-2</v>
      </c>
      <c r="AM9" s="14">
        <v>9.9763779318018095E-2</v>
      </c>
      <c r="AN9" s="14">
        <v>4.7854362737008001E-2</v>
      </c>
      <c r="AO9" s="14"/>
      <c r="AP9" s="14">
        <v>0</v>
      </c>
      <c r="AQ9" s="14">
        <v>4.1922358522795203E-2</v>
      </c>
      <c r="AR9" s="14">
        <v>6.7215199342072193E-2</v>
      </c>
      <c r="AS9" s="14"/>
      <c r="AT9" s="14">
        <v>0.100501502972457</v>
      </c>
      <c r="AU9" s="14">
        <v>3.3241189649265999E-2</v>
      </c>
      <c r="AV9" s="14"/>
      <c r="AW9" s="14" t="s">
        <v>80</v>
      </c>
      <c r="AX9" s="14">
        <v>3.8130740172540499E-2</v>
      </c>
      <c r="AY9" s="14"/>
      <c r="AZ9" s="14">
        <v>2.5320679440278802E-2</v>
      </c>
      <c r="BA9" s="14">
        <v>4.9654648639808403E-2</v>
      </c>
    </row>
    <row r="10" spans="2:53" x14ac:dyDescent="0.35">
      <c r="B10" s="15" t="s">
        <v>441</v>
      </c>
      <c r="C10" s="14">
        <v>0.135661797820473</v>
      </c>
      <c r="D10" s="14">
        <v>0.14194606039905999</v>
      </c>
      <c r="E10" s="14">
        <v>0.13125111053017799</v>
      </c>
      <c r="F10" s="14"/>
      <c r="G10" s="14">
        <v>7.5274206726072698E-2</v>
      </c>
      <c r="H10" s="14">
        <v>0.14931948968610201</v>
      </c>
      <c r="I10" s="14">
        <v>0.31367989420731301</v>
      </c>
      <c r="J10" s="14">
        <v>3.09601113042418E-2</v>
      </c>
      <c r="K10" s="14">
        <v>7.2458134238148994E-2</v>
      </c>
      <c r="L10" s="14">
        <v>0.17753050875021101</v>
      </c>
      <c r="M10" s="14"/>
      <c r="N10" s="14">
        <v>0.28139842845631202</v>
      </c>
      <c r="O10" s="14">
        <v>0.118364918562918</v>
      </c>
      <c r="P10" s="14">
        <v>0.158436927749979</v>
      </c>
      <c r="Q10" s="14">
        <v>0.100435012912615</v>
      </c>
      <c r="R10" s="14"/>
      <c r="S10" s="14">
        <v>6.6987349717533798E-2</v>
      </c>
      <c r="T10" s="14">
        <v>7.7870414011315198E-2</v>
      </c>
      <c r="U10" s="14">
        <v>0.23262908514866501</v>
      </c>
      <c r="V10" s="14">
        <v>0.27833698511508498</v>
      </c>
      <c r="W10" s="14">
        <v>0</v>
      </c>
      <c r="X10" s="14">
        <v>0</v>
      </c>
      <c r="Y10" s="14">
        <v>0</v>
      </c>
      <c r="Z10" s="14">
        <v>0.161623192416772</v>
      </c>
      <c r="AA10" s="14">
        <v>0.130710560801863</v>
      </c>
      <c r="AB10" s="14">
        <v>0.348176558681911</v>
      </c>
      <c r="AC10" s="14">
        <v>0.130416870549876</v>
      </c>
      <c r="AD10" s="14">
        <v>0</v>
      </c>
      <c r="AE10" s="14"/>
      <c r="AF10" s="14">
        <v>0.112544650103596</v>
      </c>
      <c r="AG10" s="14">
        <v>0.14226110394515601</v>
      </c>
      <c r="AH10" s="14">
        <v>0.23756211591266299</v>
      </c>
      <c r="AI10" s="14">
        <v>0.142570908400836</v>
      </c>
      <c r="AJ10" s="14"/>
      <c r="AK10" s="14">
        <v>0.104595762603269</v>
      </c>
      <c r="AL10" s="14">
        <v>0.15435702574051399</v>
      </c>
      <c r="AM10" s="14">
        <v>5.0038987911816199E-2</v>
      </c>
      <c r="AN10" s="14">
        <v>0.20469798542620801</v>
      </c>
      <c r="AO10" s="14"/>
      <c r="AP10" s="14">
        <v>0.11823177179330201</v>
      </c>
      <c r="AQ10" s="14">
        <v>0.104608110694242</v>
      </c>
      <c r="AR10" s="14">
        <v>0.13602079722864499</v>
      </c>
      <c r="AS10" s="14"/>
      <c r="AT10" s="14">
        <v>7.7931177170427093E-2</v>
      </c>
      <c r="AU10" s="14">
        <v>0.141261489727176</v>
      </c>
      <c r="AV10" s="14"/>
      <c r="AW10" s="14" t="s">
        <v>80</v>
      </c>
      <c r="AX10" s="14">
        <v>0.135661797820473</v>
      </c>
      <c r="AY10" s="14"/>
      <c r="AZ10" s="14">
        <v>0.16712534592765199</v>
      </c>
      <c r="BA10" s="14">
        <v>0.1073572443901</v>
      </c>
    </row>
    <row r="11" spans="2:53" ht="29" x14ac:dyDescent="0.35">
      <c r="B11" s="15" t="s">
        <v>442</v>
      </c>
      <c r="C11" s="14">
        <v>0.135572526408171</v>
      </c>
      <c r="D11" s="14">
        <v>0.158772080520095</v>
      </c>
      <c r="E11" s="14">
        <v>0.11928963288131</v>
      </c>
      <c r="F11" s="14"/>
      <c r="G11" s="14">
        <v>0.15183878738936499</v>
      </c>
      <c r="H11" s="14">
        <v>0.11542244113559399</v>
      </c>
      <c r="I11" s="14">
        <v>9.0613031971469304E-2</v>
      </c>
      <c r="J11" s="14">
        <v>0.11059868541934401</v>
      </c>
      <c r="K11" s="14">
        <v>0.118167242256729</v>
      </c>
      <c r="L11" s="14">
        <v>0.186841020168276</v>
      </c>
      <c r="M11" s="14"/>
      <c r="N11" s="14">
        <v>0.38541004005683099</v>
      </c>
      <c r="O11" s="14">
        <v>0.146671100738995</v>
      </c>
      <c r="P11" s="14">
        <v>9.9253814733943499E-2</v>
      </c>
      <c r="Q11" s="14">
        <v>8.4332301025266204E-2</v>
      </c>
      <c r="R11" s="14"/>
      <c r="S11" s="14">
        <v>0.19320833166441101</v>
      </c>
      <c r="T11" s="14">
        <v>0.15462424186666099</v>
      </c>
      <c r="U11" s="14">
        <v>0.23231933556475001</v>
      </c>
      <c r="V11" s="14">
        <v>0.12962165829799499</v>
      </c>
      <c r="W11" s="14">
        <v>0</v>
      </c>
      <c r="X11" s="14">
        <v>0.172371089829256</v>
      </c>
      <c r="Y11" s="14">
        <v>0.162399504251725</v>
      </c>
      <c r="Z11" s="14">
        <v>0</v>
      </c>
      <c r="AA11" s="14">
        <v>0.20336321249450601</v>
      </c>
      <c r="AB11" s="14">
        <v>7.7464377187206293E-2</v>
      </c>
      <c r="AC11" s="14">
        <v>5.8804626981584902E-2</v>
      </c>
      <c r="AD11" s="14">
        <v>0</v>
      </c>
      <c r="AE11" s="14"/>
      <c r="AF11" s="14">
        <v>0.26421139455635001</v>
      </c>
      <c r="AG11" s="14">
        <v>0.13674388646166399</v>
      </c>
      <c r="AH11" s="14">
        <v>0.104938661011051</v>
      </c>
      <c r="AI11" s="14">
        <v>0.106254864166729</v>
      </c>
      <c r="AJ11" s="14"/>
      <c r="AK11" s="14">
        <v>0.19920869447443801</v>
      </c>
      <c r="AL11" s="14">
        <v>0.14697700482100901</v>
      </c>
      <c r="AM11" s="14">
        <v>0.149676925930116</v>
      </c>
      <c r="AN11" s="14">
        <v>0.247932875976313</v>
      </c>
      <c r="AO11" s="14"/>
      <c r="AP11" s="14">
        <v>0.22355399212180699</v>
      </c>
      <c r="AQ11" s="14">
        <v>0.19955407535258601</v>
      </c>
      <c r="AR11" s="14">
        <v>0.106265095890197</v>
      </c>
      <c r="AS11" s="14"/>
      <c r="AT11" s="14">
        <v>0.419978870663544</v>
      </c>
      <c r="AU11" s="14">
        <v>0.113035917690613</v>
      </c>
      <c r="AV11" s="14"/>
      <c r="AW11" s="14" t="s">
        <v>80</v>
      </c>
      <c r="AX11" s="14">
        <v>0.135572526408171</v>
      </c>
      <c r="AY11" s="14"/>
      <c r="AZ11" s="14">
        <v>0.108003213515726</v>
      </c>
      <c r="BA11" s="14">
        <v>0.16037383257824001</v>
      </c>
    </row>
    <row r="12" spans="2:53" x14ac:dyDescent="0.35">
      <c r="B12" s="15" t="s">
        <v>443</v>
      </c>
      <c r="C12" s="14">
        <v>0.19084912478712901</v>
      </c>
      <c r="D12" s="14">
        <v>0.244313115218496</v>
      </c>
      <c r="E12" s="14">
        <v>0.15332476291727501</v>
      </c>
      <c r="F12" s="14"/>
      <c r="G12" s="14">
        <v>0.37260596547027303</v>
      </c>
      <c r="H12" s="14">
        <v>0.23249414360047199</v>
      </c>
      <c r="I12" s="14">
        <v>0.160855296470895</v>
      </c>
      <c r="J12" s="14">
        <v>5.6665584218105199E-2</v>
      </c>
      <c r="K12" s="14">
        <v>0.25031599949922201</v>
      </c>
      <c r="L12" s="14">
        <v>0.19692028402143799</v>
      </c>
      <c r="M12" s="14"/>
      <c r="N12" s="14">
        <v>0.14285734910244499</v>
      </c>
      <c r="O12" s="14">
        <v>0.187299664612914</v>
      </c>
      <c r="P12" s="14">
        <v>0.19925461228880401</v>
      </c>
      <c r="Q12" s="14">
        <v>0.2010871557876</v>
      </c>
      <c r="R12" s="14"/>
      <c r="S12" s="14">
        <v>0.34755510319476501</v>
      </c>
      <c r="T12" s="14">
        <v>0.16533195264152101</v>
      </c>
      <c r="U12" s="14">
        <v>0.113000337107413</v>
      </c>
      <c r="V12" s="14">
        <v>6.5921696503096094E-2</v>
      </c>
      <c r="W12" s="14">
        <v>0.101832285644516</v>
      </c>
      <c r="X12" s="14">
        <v>0.16505311965372099</v>
      </c>
      <c r="Y12" s="14">
        <v>0.329468079276383</v>
      </c>
      <c r="Z12" s="14">
        <v>0</v>
      </c>
      <c r="AA12" s="14">
        <v>0.13041641487908701</v>
      </c>
      <c r="AB12" s="14">
        <v>0.220346878944497</v>
      </c>
      <c r="AC12" s="14">
        <v>0.30683540119334302</v>
      </c>
      <c r="AD12" s="14">
        <v>0.33153076431259998</v>
      </c>
      <c r="AE12" s="14"/>
      <c r="AF12" s="14">
        <v>0.18618186972984099</v>
      </c>
      <c r="AG12" s="14">
        <v>0.14473203194755399</v>
      </c>
      <c r="AH12" s="14">
        <v>0.43037827430807502</v>
      </c>
      <c r="AI12" s="14">
        <v>0.18400275217915299</v>
      </c>
      <c r="AJ12" s="14"/>
      <c r="AK12" s="14">
        <v>0.37924094386155899</v>
      </c>
      <c r="AL12" s="14">
        <v>0.13662710021642299</v>
      </c>
      <c r="AM12" s="14">
        <v>0.15417853888559199</v>
      </c>
      <c r="AN12" s="14">
        <v>0.141741096620214</v>
      </c>
      <c r="AO12" s="14"/>
      <c r="AP12" s="14">
        <v>0.449314049999609</v>
      </c>
      <c r="AQ12" s="14">
        <v>7.0420553000494407E-2</v>
      </c>
      <c r="AR12" s="14">
        <v>0.20392672730243999</v>
      </c>
      <c r="AS12" s="14"/>
      <c r="AT12" s="14">
        <v>0.15374434352351099</v>
      </c>
      <c r="AU12" s="14">
        <v>0.195099318517339</v>
      </c>
      <c r="AV12" s="14"/>
      <c r="AW12" s="14" t="s">
        <v>80</v>
      </c>
      <c r="AX12" s="14">
        <v>0.19084912478712901</v>
      </c>
      <c r="AY12" s="14"/>
      <c r="AZ12" s="14">
        <v>0.15552083639966399</v>
      </c>
      <c r="BA12" s="14">
        <v>0.22263039188581299</v>
      </c>
    </row>
    <row r="13" spans="2:53" x14ac:dyDescent="0.35">
      <c r="B13" s="15" t="s">
        <v>444</v>
      </c>
      <c r="C13" s="23">
        <v>0.49978581081168699</v>
      </c>
      <c r="D13" s="23">
        <v>0.42640888258113302</v>
      </c>
      <c r="E13" s="23">
        <v>0.55128631396541605</v>
      </c>
      <c r="F13" s="23"/>
      <c r="G13" s="23">
        <v>0.31445756326586</v>
      </c>
      <c r="H13" s="23">
        <v>0.43785145534995801</v>
      </c>
      <c r="I13" s="23">
        <v>0.43485177735032299</v>
      </c>
      <c r="J13" s="23">
        <v>0.80177561905830896</v>
      </c>
      <c r="K13" s="23">
        <v>0.52325956987705102</v>
      </c>
      <c r="L13" s="23">
        <v>0.37779269739177002</v>
      </c>
      <c r="M13" s="23"/>
      <c r="N13" s="23">
        <v>0.19033418238441199</v>
      </c>
      <c r="O13" s="23">
        <v>0.510761193560204</v>
      </c>
      <c r="P13" s="23">
        <v>0.47804081801487402</v>
      </c>
      <c r="Q13" s="23">
        <v>0.581372837693651</v>
      </c>
      <c r="R13" s="23"/>
      <c r="S13" s="23">
        <v>0.32912823259127399</v>
      </c>
      <c r="T13" s="23">
        <v>0.52350477664476802</v>
      </c>
      <c r="U13" s="23">
        <v>0.36618149218402002</v>
      </c>
      <c r="V13" s="23">
        <v>0.52611966008382405</v>
      </c>
      <c r="W13" s="23">
        <v>0.75880934836198299</v>
      </c>
      <c r="X13" s="23">
        <v>0.66257579051702298</v>
      </c>
      <c r="Y13" s="23">
        <v>0.414713603865209</v>
      </c>
      <c r="Z13" s="23">
        <v>0.83837680758322797</v>
      </c>
      <c r="AA13" s="23">
        <v>0.53550981182454305</v>
      </c>
      <c r="AB13" s="23">
        <v>0.354012185186386</v>
      </c>
      <c r="AC13" s="23">
        <v>0.50394310127519604</v>
      </c>
      <c r="AD13" s="23">
        <v>0.66846923568740002</v>
      </c>
      <c r="AE13" s="23"/>
      <c r="AF13" s="23">
        <v>0.38776448467081798</v>
      </c>
      <c r="AG13" s="23">
        <v>0.52138868449820797</v>
      </c>
      <c r="AH13" s="23">
        <v>0.22712094876821201</v>
      </c>
      <c r="AI13" s="23">
        <v>0.56717147525328204</v>
      </c>
      <c r="AJ13" s="23"/>
      <c r="AK13" s="23">
        <v>0.31695459906073398</v>
      </c>
      <c r="AL13" s="23">
        <v>0.51861603726152705</v>
      </c>
      <c r="AM13" s="23">
        <v>0.54634176795445799</v>
      </c>
      <c r="AN13" s="23">
        <v>0.35777367924025699</v>
      </c>
      <c r="AO13" s="23"/>
      <c r="AP13" s="23">
        <v>0.20890018608528299</v>
      </c>
      <c r="AQ13" s="23">
        <v>0.583494902429883</v>
      </c>
      <c r="AR13" s="23">
        <v>0.486572180236646</v>
      </c>
      <c r="AS13" s="23"/>
      <c r="AT13" s="23">
        <v>0.24784410567006099</v>
      </c>
      <c r="AU13" s="23">
        <v>0.51736208441560605</v>
      </c>
      <c r="AV13" s="23"/>
      <c r="AW13" s="23" t="s">
        <v>80</v>
      </c>
      <c r="AX13" s="23">
        <v>0.49978581081168699</v>
      </c>
      <c r="AY13" s="23"/>
      <c r="AZ13" s="23">
        <v>0.54402992471667799</v>
      </c>
      <c r="BA13" s="23">
        <v>0.459983882506038</v>
      </c>
    </row>
    <row r="14" spans="2:53" ht="72.5" x14ac:dyDescent="0.35">
      <c r="B14" s="38" t="s">
        <v>572</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BA18"/>
  <sheetViews>
    <sheetView showGridLines="0" topLeftCell="A2" workbookViewId="0">
      <pane xSplit="2" topLeftCell="AB1" activePane="topRight" state="frozen"/>
      <selection pane="topRight" activeCell="B14" sqref="B14"/>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446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157</v>
      </c>
      <c r="D7" s="10">
        <v>65</v>
      </c>
      <c r="E7" s="10">
        <v>92</v>
      </c>
      <c r="F7" s="10"/>
      <c r="G7" s="10">
        <v>11</v>
      </c>
      <c r="H7" s="10">
        <v>16</v>
      </c>
      <c r="I7" s="10">
        <v>22</v>
      </c>
      <c r="J7" s="10">
        <v>34</v>
      </c>
      <c r="K7" s="10">
        <v>28</v>
      </c>
      <c r="L7" s="10">
        <v>46</v>
      </c>
      <c r="M7" s="10"/>
      <c r="N7" s="10">
        <v>15</v>
      </c>
      <c r="O7" s="10">
        <v>52</v>
      </c>
      <c r="P7" s="10">
        <v>31</v>
      </c>
      <c r="Q7" s="10">
        <v>59</v>
      </c>
      <c r="R7" s="10"/>
      <c r="S7" s="10">
        <v>14</v>
      </c>
      <c r="T7" s="10">
        <v>25</v>
      </c>
      <c r="U7" s="10">
        <v>17</v>
      </c>
      <c r="V7" s="10">
        <v>15</v>
      </c>
      <c r="W7" s="10">
        <v>9</v>
      </c>
      <c r="X7" s="10">
        <v>12</v>
      </c>
      <c r="Y7" s="10">
        <v>12</v>
      </c>
      <c r="Z7" s="10">
        <v>6</v>
      </c>
      <c r="AA7" s="10">
        <v>15</v>
      </c>
      <c r="AB7" s="10">
        <v>14</v>
      </c>
      <c r="AC7" s="10">
        <v>15</v>
      </c>
      <c r="AD7" s="10">
        <v>3</v>
      </c>
      <c r="AE7" s="10"/>
      <c r="AF7" s="10">
        <v>38</v>
      </c>
      <c r="AG7" s="10">
        <v>42</v>
      </c>
      <c r="AH7" s="10">
        <v>9</v>
      </c>
      <c r="AI7" s="10">
        <v>28</v>
      </c>
      <c r="AJ7" s="10"/>
      <c r="AK7" s="10">
        <v>21</v>
      </c>
      <c r="AL7" s="10">
        <v>51</v>
      </c>
      <c r="AM7" s="10">
        <v>19</v>
      </c>
      <c r="AN7" s="10">
        <v>20</v>
      </c>
      <c r="AO7" s="10"/>
      <c r="AP7" s="10">
        <v>18</v>
      </c>
      <c r="AQ7" s="10">
        <v>29</v>
      </c>
      <c r="AR7" s="10">
        <v>28</v>
      </c>
      <c r="AS7" s="10"/>
      <c r="AT7" s="10">
        <v>12</v>
      </c>
      <c r="AU7" s="10">
        <v>144</v>
      </c>
      <c r="AV7" s="10"/>
      <c r="AW7" s="10" t="s">
        <v>79</v>
      </c>
      <c r="AX7" s="10">
        <v>157</v>
      </c>
      <c r="AY7" s="10"/>
      <c r="AZ7" s="10">
        <v>74</v>
      </c>
      <c r="BA7" s="10">
        <v>83</v>
      </c>
    </row>
    <row r="8" spans="2:53" ht="30" customHeight="1" x14ac:dyDescent="0.35">
      <c r="B8" s="11" t="s">
        <v>20</v>
      </c>
      <c r="C8" s="11">
        <v>154</v>
      </c>
      <c r="D8" s="11">
        <v>63</v>
      </c>
      <c r="E8" s="11">
        <v>90</v>
      </c>
      <c r="F8" s="11"/>
      <c r="G8" s="11">
        <v>14</v>
      </c>
      <c r="H8" s="11">
        <v>16</v>
      </c>
      <c r="I8" s="11">
        <v>21</v>
      </c>
      <c r="J8" s="11">
        <v>32</v>
      </c>
      <c r="K8" s="11">
        <v>26</v>
      </c>
      <c r="L8" s="11">
        <v>45</v>
      </c>
      <c r="M8" s="11"/>
      <c r="N8" s="11">
        <v>14</v>
      </c>
      <c r="O8" s="11">
        <v>50</v>
      </c>
      <c r="P8" s="11">
        <v>34</v>
      </c>
      <c r="Q8" s="11">
        <v>56</v>
      </c>
      <c r="R8" s="11"/>
      <c r="S8" s="11">
        <v>15</v>
      </c>
      <c r="T8" s="11">
        <v>24</v>
      </c>
      <c r="U8" s="11">
        <v>16</v>
      </c>
      <c r="V8" s="11">
        <v>14</v>
      </c>
      <c r="W8" s="11">
        <v>8</v>
      </c>
      <c r="X8" s="11">
        <v>11</v>
      </c>
      <c r="Y8" s="11">
        <v>11</v>
      </c>
      <c r="Z8" s="11">
        <v>5</v>
      </c>
      <c r="AA8" s="11">
        <v>15</v>
      </c>
      <c r="AB8" s="11">
        <v>16</v>
      </c>
      <c r="AC8" s="11">
        <v>15</v>
      </c>
      <c r="AD8" s="11">
        <v>4</v>
      </c>
      <c r="AE8" s="11"/>
      <c r="AF8" s="11">
        <v>37</v>
      </c>
      <c r="AG8" s="11">
        <v>40</v>
      </c>
      <c r="AH8" s="11">
        <v>8</v>
      </c>
      <c r="AI8" s="11">
        <v>27</v>
      </c>
      <c r="AJ8" s="11"/>
      <c r="AK8" s="11">
        <v>21</v>
      </c>
      <c r="AL8" s="11">
        <v>50</v>
      </c>
      <c r="AM8" s="11">
        <v>18</v>
      </c>
      <c r="AN8" s="11">
        <v>19</v>
      </c>
      <c r="AO8" s="11"/>
      <c r="AP8" s="11">
        <v>18</v>
      </c>
      <c r="AQ8" s="11">
        <v>28</v>
      </c>
      <c r="AR8" s="11">
        <v>27</v>
      </c>
      <c r="AS8" s="11"/>
      <c r="AT8" s="11">
        <v>12</v>
      </c>
      <c r="AU8" s="11">
        <v>141</v>
      </c>
      <c r="AV8" s="11"/>
      <c r="AW8" s="11" t="s">
        <v>79</v>
      </c>
      <c r="AX8" s="11">
        <v>154</v>
      </c>
      <c r="AY8" s="11"/>
      <c r="AZ8" s="11">
        <v>73</v>
      </c>
      <c r="BA8" s="11">
        <v>81</v>
      </c>
    </row>
    <row r="9" spans="2:53" x14ac:dyDescent="0.35">
      <c r="B9" s="15" t="s">
        <v>440</v>
      </c>
      <c r="C9" s="14">
        <v>3.8668574706257897E-2</v>
      </c>
      <c r="D9" s="14">
        <v>2.8639097681741901E-2</v>
      </c>
      <c r="E9" s="14">
        <v>4.5707887002193602E-2</v>
      </c>
      <c r="F9" s="14"/>
      <c r="G9" s="14">
        <v>8.5823477148428598E-2</v>
      </c>
      <c r="H9" s="14">
        <v>0</v>
      </c>
      <c r="I9" s="14">
        <v>4.4113367277542101E-2</v>
      </c>
      <c r="J9" s="14">
        <v>2.7892143358096099E-2</v>
      </c>
      <c r="K9" s="14">
        <v>3.50970657016315E-2</v>
      </c>
      <c r="L9" s="14">
        <v>4.5179994800058201E-2</v>
      </c>
      <c r="M9" s="14"/>
      <c r="N9" s="14">
        <v>0</v>
      </c>
      <c r="O9" s="14">
        <v>0</v>
      </c>
      <c r="P9" s="14">
        <v>3.4685185625193099E-2</v>
      </c>
      <c r="Q9" s="14">
        <v>8.4932406429830298E-2</v>
      </c>
      <c r="R9" s="14"/>
      <c r="S9" s="14">
        <v>0</v>
      </c>
      <c r="T9" s="14">
        <v>7.8375527633744294E-2</v>
      </c>
      <c r="U9" s="14">
        <v>0</v>
      </c>
      <c r="V9" s="14">
        <v>0</v>
      </c>
      <c r="W9" s="14">
        <v>0.249024764451407</v>
      </c>
      <c r="X9" s="14">
        <v>0</v>
      </c>
      <c r="Y9" s="14">
        <v>0</v>
      </c>
      <c r="Z9" s="14">
        <v>0</v>
      </c>
      <c r="AA9" s="14">
        <v>0</v>
      </c>
      <c r="AB9" s="14">
        <v>6.8670367042874297E-2</v>
      </c>
      <c r="AC9" s="14">
        <v>5.9301595014615398E-2</v>
      </c>
      <c r="AD9" s="14">
        <v>0</v>
      </c>
      <c r="AE9" s="14"/>
      <c r="AF9" s="14">
        <v>0</v>
      </c>
      <c r="AG9" s="14">
        <v>8.0231004089622707E-2</v>
      </c>
      <c r="AH9" s="14">
        <v>0</v>
      </c>
      <c r="AI9" s="14">
        <v>3.46383026541583E-2</v>
      </c>
      <c r="AJ9" s="14"/>
      <c r="AK9" s="14">
        <v>0</v>
      </c>
      <c r="AL9" s="14">
        <v>4.5257536339362102E-2</v>
      </c>
      <c r="AM9" s="14">
        <v>0.14797505745242501</v>
      </c>
      <c r="AN9" s="14">
        <v>0</v>
      </c>
      <c r="AO9" s="14"/>
      <c r="AP9" s="14">
        <v>6.2411983320724097E-2</v>
      </c>
      <c r="AQ9" s="14">
        <v>4.1922358522795203E-2</v>
      </c>
      <c r="AR9" s="14">
        <v>9.9697235332412704E-2</v>
      </c>
      <c r="AS9" s="14"/>
      <c r="AT9" s="14">
        <v>0.100501502972457</v>
      </c>
      <c r="AU9" s="14">
        <v>3.3826631726685999E-2</v>
      </c>
      <c r="AV9" s="14"/>
      <c r="AW9" s="14" t="s">
        <v>80</v>
      </c>
      <c r="AX9" s="14">
        <v>3.8668574706257897E-2</v>
      </c>
      <c r="AY9" s="14"/>
      <c r="AZ9" s="14">
        <v>3.77144887340779E-2</v>
      </c>
      <c r="BA9" s="14">
        <v>3.9526868795810202E-2</v>
      </c>
    </row>
    <row r="10" spans="2:53" x14ac:dyDescent="0.35">
      <c r="B10" s="15" t="s">
        <v>441</v>
      </c>
      <c r="C10" s="14">
        <v>3.6701035676539998E-2</v>
      </c>
      <c r="D10" s="14">
        <v>5.9384049192913999E-2</v>
      </c>
      <c r="E10" s="14">
        <v>2.0780682545027299E-2</v>
      </c>
      <c r="F10" s="14"/>
      <c r="G10" s="14">
        <v>0</v>
      </c>
      <c r="H10" s="14">
        <v>0</v>
      </c>
      <c r="I10" s="14">
        <v>8.5706738389061302E-2</v>
      </c>
      <c r="J10" s="14">
        <v>3.09601113042418E-2</v>
      </c>
      <c r="K10" s="14">
        <v>7.3365313876381899E-2</v>
      </c>
      <c r="L10" s="14">
        <v>2.04207653139242E-2</v>
      </c>
      <c r="M10" s="14"/>
      <c r="N10" s="14">
        <v>0</v>
      </c>
      <c r="O10" s="14">
        <v>5.4855189604533797E-2</v>
      </c>
      <c r="P10" s="14">
        <v>5.8858916635681699E-2</v>
      </c>
      <c r="Q10" s="14">
        <v>1.67156166350973E-2</v>
      </c>
      <c r="R10" s="14"/>
      <c r="S10" s="14">
        <v>0.129505257027306</v>
      </c>
      <c r="T10" s="14">
        <v>3.9756718351217399E-2</v>
      </c>
      <c r="U10" s="14">
        <v>5.4179309653802799E-2</v>
      </c>
      <c r="V10" s="14">
        <v>0.13778590575083099</v>
      </c>
      <c r="W10" s="14">
        <v>0</v>
      </c>
      <c r="X10" s="14">
        <v>0</v>
      </c>
      <c r="Y10" s="14">
        <v>0</v>
      </c>
      <c r="Z10" s="14">
        <v>0</v>
      </c>
      <c r="AA10" s="14">
        <v>0</v>
      </c>
      <c r="AB10" s="14">
        <v>0</v>
      </c>
      <c r="AC10" s="14">
        <v>0</v>
      </c>
      <c r="AD10" s="14">
        <v>0</v>
      </c>
      <c r="AE10" s="14"/>
      <c r="AF10" s="14">
        <v>0</v>
      </c>
      <c r="AG10" s="14">
        <v>9.6275191690998102E-2</v>
      </c>
      <c r="AH10" s="14">
        <v>0</v>
      </c>
      <c r="AI10" s="14">
        <v>3.2278723337573201E-2</v>
      </c>
      <c r="AJ10" s="14"/>
      <c r="AK10" s="14">
        <v>0</v>
      </c>
      <c r="AL10" s="14">
        <v>7.6183969414144403E-2</v>
      </c>
      <c r="AM10" s="14">
        <v>0</v>
      </c>
      <c r="AN10" s="14">
        <v>0</v>
      </c>
      <c r="AO10" s="14"/>
      <c r="AP10" s="14">
        <v>0</v>
      </c>
      <c r="AQ10" s="14">
        <v>3.2955281694165103E-2</v>
      </c>
      <c r="AR10" s="14">
        <v>3.4282917141499697E-2</v>
      </c>
      <c r="AS10" s="14"/>
      <c r="AT10" s="14">
        <v>0</v>
      </c>
      <c r="AU10" s="14">
        <v>3.9949704273218797E-2</v>
      </c>
      <c r="AV10" s="14"/>
      <c r="AW10" s="14" t="s">
        <v>80</v>
      </c>
      <c r="AX10" s="14">
        <v>3.6701035676539998E-2</v>
      </c>
      <c r="AY10" s="14"/>
      <c r="AZ10" s="14">
        <v>2.7206773673810501E-2</v>
      </c>
      <c r="BA10" s="14">
        <v>4.5242057344623603E-2</v>
      </c>
    </row>
    <row r="11" spans="2:53" ht="29" x14ac:dyDescent="0.35">
      <c r="B11" s="15" t="s">
        <v>442</v>
      </c>
      <c r="C11" s="14">
        <v>0.145130512127538</v>
      </c>
      <c r="D11" s="14">
        <v>0.14755046201355099</v>
      </c>
      <c r="E11" s="14">
        <v>0.14343204041794499</v>
      </c>
      <c r="F11" s="14"/>
      <c r="G11" s="14">
        <v>0.37050369642910502</v>
      </c>
      <c r="H11" s="14">
        <v>5.7099357871078602E-2</v>
      </c>
      <c r="I11" s="14">
        <v>0.14696701453741101</v>
      </c>
      <c r="J11" s="14">
        <v>5.59868707801651E-2</v>
      </c>
      <c r="K11" s="14">
        <v>3.5591470797378497E-2</v>
      </c>
      <c r="L11" s="14">
        <v>0.234582559431535</v>
      </c>
      <c r="M11" s="14"/>
      <c r="N11" s="14">
        <v>0.412771983060845</v>
      </c>
      <c r="O11" s="14">
        <v>0.17320447222036101</v>
      </c>
      <c r="P11" s="14">
        <v>6.1538172594592599E-2</v>
      </c>
      <c r="Q11" s="14">
        <v>0.102699947724638</v>
      </c>
      <c r="R11" s="14"/>
      <c r="S11" s="14">
        <v>0.26761158156912601</v>
      </c>
      <c r="T11" s="14">
        <v>7.7644414779872495E-2</v>
      </c>
      <c r="U11" s="14">
        <v>0.29558102732636399</v>
      </c>
      <c r="V11" s="14">
        <v>0.14103934397613799</v>
      </c>
      <c r="W11" s="14">
        <v>0</v>
      </c>
      <c r="X11" s="14">
        <v>9.0512356650888595E-2</v>
      </c>
      <c r="Y11" s="14">
        <v>0.162399504251725</v>
      </c>
      <c r="Z11" s="14">
        <v>0</v>
      </c>
      <c r="AA11" s="14">
        <v>0.196231772230155</v>
      </c>
      <c r="AB11" s="14">
        <v>0.20333178686438999</v>
      </c>
      <c r="AC11" s="14">
        <v>5.8804626981584902E-2</v>
      </c>
      <c r="AD11" s="14">
        <v>0</v>
      </c>
      <c r="AE11" s="14"/>
      <c r="AF11" s="14">
        <v>0.21174409062906699</v>
      </c>
      <c r="AG11" s="14">
        <v>0.13784583421802499</v>
      </c>
      <c r="AH11" s="14">
        <v>0.23413547983534699</v>
      </c>
      <c r="AI11" s="14">
        <v>0.113742808206006</v>
      </c>
      <c r="AJ11" s="14"/>
      <c r="AK11" s="14">
        <v>9.6544493159038194E-2</v>
      </c>
      <c r="AL11" s="14">
        <v>0.15356051145261901</v>
      </c>
      <c r="AM11" s="14">
        <v>0.25710753462618802</v>
      </c>
      <c r="AN11" s="14">
        <v>0.30505825798680197</v>
      </c>
      <c r="AO11" s="14"/>
      <c r="AP11" s="14">
        <v>0.10892998942385899</v>
      </c>
      <c r="AQ11" s="14">
        <v>0.20874888672286501</v>
      </c>
      <c r="AR11" s="14">
        <v>0.17435685747545901</v>
      </c>
      <c r="AS11" s="14"/>
      <c r="AT11" s="14">
        <v>0.31186807529166</v>
      </c>
      <c r="AU11" s="14">
        <v>0.13233047333917999</v>
      </c>
      <c r="AV11" s="14"/>
      <c r="AW11" s="14" t="s">
        <v>80</v>
      </c>
      <c r="AX11" s="14">
        <v>0.145130512127538</v>
      </c>
      <c r="AY11" s="14"/>
      <c r="AZ11" s="14">
        <v>0.13439687096241301</v>
      </c>
      <c r="BA11" s="14">
        <v>0.1547864771454</v>
      </c>
    </row>
    <row r="12" spans="2:53" x14ac:dyDescent="0.35">
      <c r="B12" s="15" t="s">
        <v>443</v>
      </c>
      <c r="C12" s="14">
        <v>0.118882209810987</v>
      </c>
      <c r="D12" s="14">
        <v>0.196225876684059</v>
      </c>
      <c r="E12" s="14">
        <v>6.4597602158810094E-2</v>
      </c>
      <c r="F12" s="14"/>
      <c r="G12" s="14">
        <v>0.14306959090990101</v>
      </c>
      <c r="H12" s="14">
        <v>0.19601082796348701</v>
      </c>
      <c r="I12" s="14">
        <v>0.101819997765285</v>
      </c>
      <c r="J12" s="14">
        <v>5.5177036950690601E-2</v>
      </c>
      <c r="K12" s="14">
        <v>0.138670896017939</v>
      </c>
      <c r="L12" s="14">
        <v>0.126734001079011</v>
      </c>
      <c r="M12" s="14"/>
      <c r="N12" s="14">
        <v>0.189416661144194</v>
      </c>
      <c r="O12" s="14">
        <v>0.128808774058736</v>
      </c>
      <c r="P12" s="14">
        <v>0.134595098059307</v>
      </c>
      <c r="Q12" s="14">
        <v>8.2889983270741097E-2</v>
      </c>
      <c r="R12" s="14"/>
      <c r="S12" s="14">
        <v>6.0626314943914898E-2</v>
      </c>
      <c r="T12" s="14">
        <v>0.200691938721615</v>
      </c>
      <c r="U12" s="14">
        <v>0.17110106137575801</v>
      </c>
      <c r="V12" s="14">
        <v>0</v>
      </c>
      <c r="W12" s="14">
        <v>0.101832285644516</v>
      </c>
      <c r="X12" s="14">
        <v>0</v>
      </c>
      <c r="Y12" s="14">
        <v>0</v>
      </c>
      <c r="Z12" s="14">
        <v>0</v>
      </c>
      <c r="AA12" s="14">
        <v>0.12979040690159199</v>
      </c>
      <c r="AB12" s="14">
        <v>0.15418958598195301</v>
      </c>
      <c r="AC12" s="14">
        <v>0.30823838726927699</v>
      </c>
      <c r="AD12" s="14">
        <v>0</v>
      </c>
      <c r="AE12" s="14"/>
      <c r="AF12" s="14">
        <v>0.178239086164594</v>
      </c>
      <c r="AG12" s="14">
        <v>6.7287411590845406E-2</v>
      </c>
      <c r="AH12" s="14">
        <v>0.21153275325954801</v>
      </c>
      <c r="AI12" s="14">
        <v>7.0042960121458706E-2</v>
      </c>
      <c r="AJ12" s="14"/>
      <c r="AK12" s="14">
        <v>0.183044882811839</v>
      </c>
      <c r="AL12" s="14">
        <v>0.12973960819654101</v>
      </c>
      <c r="AM12" s="14">
        <v>0</v>
      </c>
      <c r="AN12" s="14">
        <v>0.19263311223893201</v>
      </c>
      <c r="AO12" s="14"/>
      <c r="AP12" s="14">
        <v>0.21339263325083299</v>
      </c>
      <c r="AQ12" s="14">
        <v>3.1958160038149497E-2</v>
      </c>
      <c r="AR12" s="14">
        <v>6.8024436487070697E-2</v>
      </c>
      <c r="AS12" s="14"/>
      <c r="AT12" s="14">
        <v>0.15005278821899601</v>
      </c>
      <c r="AU12" s="14">
        <v>0.11706567840294101</v>
      </c>
      <c r="AV12" s="14"/>
      <c r="AW12" s="14" t="s">
        <v>80</v>
      </c>
      <c r="AX12" s="14">
        <v>0.118882209810987</v>
      </c>
      <c r="AY12" s="14"/>
      <c r="AZ12" s="14">
        <v>0.103781924521716</v>
      </c>
      <c r="BA12" s="14">
        <v>0.13246640032656701</v>
      </c>
    </row>
    <row r="13" spans="2:53" x14ac:dyDescent="0.35">
      <c r="B13" s="15" t="s">
        <v>444</v>
      </c>
      <c r="C13" s="23">
        <v>0.66061766767867702</v>
      </c>
      <c r="D13" s="23">
        <v>0.56820051442773301</v>
      </c>
      <c r="E13" s="23">
        <v>0.72548178787602402</v>
      </c>
      <c r="F13" s="23"/>
      <c r="G13" s="23">
        <v>0.40060323551256499</v>
      </c>
      <c r="H13" s="23">
        <v>0.74688981416543399</v>
      </c>
      <c r="I13" s="23">
        <v>0.62139288203070098</v>
      </c>
      <c r="J13" s="23">
        <v>0.82998383760680605</v>
      </c>
      <c r="K13" s="23">
        <v>0.71727525360666899</v>
      </c>
      <c r="L13" s="23">
        <v>0.57308267937547097</v>
      </c>
      <c r="M13" s="23"/>
      <c r="N13" s="23">
        <v>0.39781135579496002</v>
      </c>
      <c r="O13" s="23">
        <v>0.64313156411636896</v>
      </c>
      <c r="P13" s="23">
        <v>0.71032262708522598</v>
      </c>
      <c r="Q13" s="23">
        <v>0.71276204593969295</v>
      </c>
      <c r="R13" s="23"/>
      <c r="S13" s="23">
        <v>0.542256846459654</v>
      </c>
      <c r="T13" s="23">
        <v>0.60353140051355103</v>
      </c>
      <c r="U13" s="23">
        <v>0.47913860164407601</v>
      </c>
      <c r="V13" s="23">
        <v>0.72117475027303102</v>
      </c>
      <c r="W13" s="23">
        <v>0.64914294990407595</v>
      </c>
      <c r="X13" s="23">
        <v>0.90948764334911103</v>
      </c>
      <c r="Y13" s="23">
        <v>0.837600495748275</v>
      </c>
      <c r="Z13" s="23">
        <v>1</v>
      </c>
      <c r="AA13" s="23">
        <v>0.67397782086825397</v>
      </c>
      <c r="AB13" s="23">
        <v>0.57380826011078301</v>
      </c>
      <c r="AC13" s="23">
        <v>0.57365539073452199</v>
      </c>
      <c r="AD13" s="23">
        <v>1</v>
      </c>
      <c r="AE13" s="23"/>
      <c r="AF13" s="23">
        <v>0.61001682320633899</v>
      </c>
      <c r="AG13" s="23">
        <v>0.61836055841050797</v>
      </c>
      <c r="AH13" s="23">
        <v>0.55433176690510499</v>
      </c>
      <c r="AI13" s="23">
        <v>0.74929720568080305</v>
      </c>
      <c r="AJ13" s="23"/>
      <c r="AK13" s="23">
        <v>0.72041062402912304</v>
      </c>
      <c r="AL13" s="23">
        <v>0.595258374597333</v>
      </c>
      <c r="AM13" s="23">
        <v>0.59491740792138703</v>
      </c>
      <c r="AN13" s="23">
        <v>0.50230862977426505</v>
      </c>
      <c r="AO13" s="23"/>
      <c r="AP13" s="23">
        <v>0.61526539400458402</v>
      </c>
      <c r="AQ13" s="23">
        <v>0.68441531302202596</v>
      </c>
      <c r="AR13" s="23">
        <v>0.62363855356355802</v>
      </c>
      <c r="AS13" s="23"/>
      <c r="AT13" s="23">
        <v>0.437577633516887</v>
      </c>
      <c r="AU13" s="23">
        <v>0.676827512257974</v>
      </c>
      <c r="AV13" s="23"/>
      <c r="AW13" s="23" t="s">
        <v>80</v>
      </c>
      <c r="AX13" s="23">
        <v>0.66061766767867702</v>
      </c>
      <c r="AY13" s="23"/>
      <c r="AZ13" s="23">
        <v>0.69689994210798301</v>
      </c>
      <c r="BA13" s="23">
        <v>0.627978196387599</v>
      </c>
    </row>
    <row r="14" spans="2:53" ht="72.5" x14ac:dyDescent="0.35">
      <c r="B14" s="38" t="s">
        <v>572</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BA18"/>
  <sheetViews>
    <sheetView showGridLines="0" workbookViewId="0">
      <pane xSplit="2" topLeftCell="AF1" activePane="topRight" state="frozen"/>
      <selection pane="topRight" activeCell="B14" sqref="B14"/>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447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157</v>
      </c>
      <c r="D7" s="10">
        <v>65</v>
      </c>
      <c r="E7" s="10">
        <v>92</v>
      </c>
      <c r="F7" s="10"/>
      <c r="G7" s="10">
        <v>11</v>
      </c>
      <c r="H7" s="10">
        <v>16</v>
      </c>
      <c r="I7" s="10">
        <v>22</v>
      </c>
      <c r="J7" s="10">
        <v>34</v>
      </c>
      <c r="K7" s="10">
        <v>28</v>
      </c>
      <c r="L7" s="10">
        <v>46</v>
      </c>
      <c r="M7" s="10"/>
      <c r="N7" s="10">
        <v>15</v>
      </c>
      <c r="O7" s="10">
        <v>52</v>
      </c>
      <c r="P7" s="10">
        <v>31</v>
      </c>
      <c r="Q7" s="10">
        <v>59</v>
      </c>
      <c r="R7" s="10"/>
      <c r="S7" s="10">
        <v>14</v>
      </c>
      <c r="T7" s="10">
        <v>25</v>
      </c>
      <c r="U7" s="10">
        <v>17</v>
      </c>
      <c r="V7" s="10">
        <v>15</v>
      </c>
      <c r="W7" s="10">
        <v>9</v>
      </c>
      <c r="X7" s="10">
        <v>12</v>
      </c>
      <c r="Y7" s="10">
        <v>12</v>
      </c>
      <c r="Z7" s="10">
        <v>6</v>
      </c>
      <c r="AA7" s="10">
        <v>15</v>
      </c>
      <c r="AB7" s="10">
        <v>14</v>
      </c>
      <c r="AC7" s="10">
        <v>15</v>
      </c>
      <c r="AD7" s="10">
        <v>3</v>
      </c>
      <c r="AE7" s="10"/>
      <c r="AF7" s="10">
        <v>38</v>
      </c>
      <c r="AG7" s="10">
        <v>42</v>
      </c>
      <c r="AH7" s="10">
        <v>9</v>
      </c>
      <c r="AI7" s="10">
        <v>28</v>
      </c>
      <c r="AJ7" s="10"/>
      <c r="AK7" s="10">
        <v>21</v>
      </c>
      <c r="AL7" s="10">
        <v>51</v>
      </c>
      <c r="AM7" s="10">
        <v>19</v>
      </c>
      <c r="AN7" s="10">
        <v>20</v>
      </c>
      <c r="AO7" s="10"/>
      <c r="AP7" s="10">
        <v>18</v>
      </c>
      <c r="AQ7" s="10">
        <v>29</v>
      </c>
      <c r="AR7" s="10">
        <v>28</v>
      </c>
      <c r="AS7" s="10"/>
      <c r="AT7" s="10">
        <v>12</v>
      </c>
      <c r="AU7" s="10">
        <v>144</v>
      </c>
      <c r="AV7" s="10"/>
      <c r="AW7" s="10" t="s">
        <v>79</v>
      </c>
      <c r="AX7" s="10">
        <v>157</v>
      </c>
      <c r="AY7" s="10"/>
      <c r="AZ7" s="10">
        <v>74</v>
      </c>
      <c r="BA7" s="10">
        <v>83</v>
      </c>
    </row>
    <row r="8" spans="2:53" ht="30" customHeight="1" x14ac:dyDescent="0.35">
      <c r="B8" s="11" t="s">
        <v>20</v>
      </c>
      <c r="C8" s="11">
        <v>154</v>
      </c>
      <c r="D8" s="11">
        <v>63</v>
      </c>
      <c r="E8" s="11">
        <v>90</v>
      </c>
      <c r="F8" s="11"/>
      <c r="G8" s="11">
        <v>14</v>
      </c>
      <c r="H8" s="11">
        <v>16</v>
      </c>
      <c r="I8" s="11">
        <v>21</v>
      </c>
      <c r="J8" s="11">
        <v>32</v>
      </c>
      <c r="K8" s="11">
        <v>26</v>
      </c>
      <c r="L8" s="11">
        <v>45</v>
      </c>
      <c r="M8" s="11"/>
      <c r="N8" s="11">
        <v>14</v>
      </c>
      <c r="O8" s="11">
        <v>50</v>
      </c>
      <c r="P8" s="11">
        <v>34</v>
      </c>
      <c r="Q8" s="11">
        <v>56</v>
      </c>
      <c r="R8" s="11"/>
      <c r="S8" s="11">
        <v>15</v>
      </c>
      <c r="T8" s="11">
        <v>24</v>
      </c>
      <c r="U8" s="11">
        <v>16</v>
      </c>
      <c r="V8" s="11">
        <v>14</v>
      </c>
      <c r="W8" s="11">
        <v>8</v>
      </c>
      <c r="X8" s="11">
        <v>11</v>
      </c>
      <c r="Y8" s="11">
        <v>11</v>
      </c>
      <c r="Z8" s="11">
        <v>5</v>
      </c>
      <c r="AA8" s="11">
        <v>15</v>
      </c>
      <c r="AB8" s="11">
        <v>16</v>
      </c>
      <c r="AC8" s="11">
        <v>15</v>
      </c>
      <c r="AD8" s="11">
        <v>4</v>
      </c>
      <c r="AE8" s="11"/>
      <c r="AF8" s="11">
        <v>37</v>
      </c>
      <c r="AG8" s="11">
        <v>40</v>
      </c>
      <c r="AH8" s="11">
        <v>8</v>
      </c>
      <c r="AI8" s="11">
        <v>27</v>
      </c>
      <c r="AJ8" s="11"/>
      <c r="AK8" s="11">
        <v>21</v>
      </c>
      <c r="AL8" s="11">
        <v>50</v>
      </c>
      <c r="AM8" s="11">
        <v>18</v>
      </c>
      <c r="AN8" s="11">
        <v>19</v>
      </c>
      <c r="AO8" s="11"/>
      <c r="AP8" s="11">
        <v>18</v>
      </c>
      <c r="AQ8" s="11">
        <v>28</v>
      </c>
      <c r="AR8" s="11">
        <v>27</v>
      </c>
      <c r="AS8" s="11"/>
      <c r="AT8" s="11">
        <v>12</v>
      </c>
      <c r="AU8" s="11">
        <v>141</v>
      </c>
      <c r="AV8" s="11"/>
      <c r="AW8" s="11" t="s">
        <v>79</v>
      </c>
      <c r="AX8" s="11">
        <v>154</v>
      </c>
      <c r="AY8" s="11"/>
      <c r="AZ8" s="11">
        <v>73</v>
      </c>
      <c r="BA8" s="11">
        <v>81</v>
      </c>
    </row>
    <row r="9" spans="2:53" x14ac:dyDescent="0.35">
      <c r="B9" s="15" t="s">
        <v>440</v>
      </c>
      <c r="C9" s="14">
        <v>3.6727608219930701E-2</v>
      </c>
      <c r="D9" s="14">
        <v>5.6831295268707997E-2</v>
      </c>
      <c r="E9" s="14">
        <v>2.2617587219814699E-2</v>
      </c>
      <c r="F9" s="14"/>
      <c r="G9" s="14">
        <v>0</v>
      </c>
      <c r="H9" s="14">
        <v>0</v>
      </c>
      <c r="I9" s="14">
        <v>4.4113367277542101E-2</v>
      </c>
      <c r="J9" s="14">
        <v>2.7892143358096099E-2</v>
      </c>
      <c r="K9" s="14">
        <v>0</v>
      </c>
      <c r="L9" s="14">
        <v>8.4958960834074407E-2</v>
      </c>
      <c r="M9" s="14"/>
      <c r="N9" s="14">
        <v>0</v>
      </c>
      <c r="O9" s="14">
        <v>3.6031870345805697E-2</v>
      </c>
      <c r="P9" s="14">
        <v>0</v>
      </c>
      <c r="Q9" s="14">
        <v>6.8602409337685202E-2</v>
      </c>
      <c r="R9" s="14"/>
      <c r="S9" s="14">
        <v>0</v>
      </c>
      <c r="T9" s="14">
        <v>7.8375527633744294E-2</v>
      </c>
      <c r="U9" s="14">
        <v>0.111739499990304</v>
      </c>
      <c r="V9" s="14">
        <v>0</v>
      </c>
      <c r="W9" s="14">
        <v>0</v>
      </c>
      <c r="X9" s="14">
        <v>0</v>
      </c>
      <c r="Y9" s="14">
        <v>0</v>
      </c>
      <c r="Z9" s="14">
        <v>0</v>
      </c>
      <c r="AA9" s="14">
        <v>0</v>
      </c>
      <c r="AB9" s="14">
        <v>6.8670367042874297E-2</v>
      </c>
      <c r="AC9" s="14">
        <v>5.9301595014615398E-2</v>
      </c>
      <c r="AD9" s="14">
        <v>0</v>
      </c>
      <c r="AE9" s="14"/>
      <c r="AF9" s="14">
        <v>2.42056454803103E-2</v>
      </c>
      <c r="AG9" s="14">
        <v>2.7917149384551102E-2</v>
      </c>
      <c r="AH9" s="14">
        <v>0.106999647541642</v>
      </c>
      <c r="AI9" s="14">
        <v>3.46383026541583E-2</v>
      </c>
      <c r="AJ9" s="14"/>
      <c r="AK9" s="14">
        <v>0</v>
      </c>
      <c r="AL9" s="14">
        <v>2.2091249235514199E-2</v>
      </c>
      <c r="AM9" s="14">
        <v>9.8264701120101106E-2</v>
      </c>
      <c r="AN9" s="14">
        <v>9.5708725474016001E-2</v>
      </c>
      <c r="AO9" s="14"/>
      <c r="AP9" s="14">
        <v>6.2411983320724097E-2</v>
      </c>
      <c r="AQ9" s="14">
        <v>0</v>
      </c>
      <c r="AR9" s="14">
        <v>6.6205205127827904E-2</v>
      </c>
      <c r="AS9" s="14"/>
      <c r="AT9" s="14">
        <v>0</v>
      </c>
      <c r="AU9" s="14">
        <v>3.9978628940620702E-2</v>
      </c>
      <c r="AV9" s="14"/>
      <c r="AW9" s="14" t="s">
        <v>80</v>
      </c>
      <c r="AX9" s="14">
        <v>3.6727608219930701E-2</v>
      </c>
      <c r="AY9" s="14"/>
      <c r="AZ9" s="14">
        <v>3.77144887340779E-2</v>
      </c>
      <c r="BA9" s="14">
        <v>3.5839812217174701E-2</v>
      </c>
    </row>
    <row r="10" spans="2:53" x14ac:dyDescent="0.35">
      <c r="B10" s="15" t="s">
        <v>441</v>
      </c>
      <c r="C10" s="14">
        <v>4.2982924509063401E-2</v>
      </c>
      <c r="D10" s="14">
        <v>5.8037313598901602E-2</v>
      </c>
      <c r="E10" s="14">
        <v>3.2416815631316299E-2</v>
      </c>
      <c r="F10" s="14"/>
      <c r="G10" s="14">
        <v>7.7284910242788898E-2</v>
      </c>
      <c r="H10" s="14">
        <v>5.7099357871078602E-2</v>
      </c>
      <c r="I10" s="14">
        <v>8.5706738389061302E-2</v>
      </c>
      <c r="J10" s="14">
        <v>3.09601113042418E-2</v>
      </c>
      <c r="K10" s="14">
        <v>3.5799054128848803E-2</v>
      </c>
      <c r="L10" s="14">
        <v>2.04207653139242E-2</v>
      </c>
      <c r="M10" s="14"/>
      <c r="N10" s="14">
        <v>0</v>
      </c>
      <c r="O10" s="14">
        <v>7.2953500029904694E-2</v>
      </c>
      <c r="P10" s="14">
        <v>2.9643525365729201E-2</v>
      </c>
      <c r="Q10" s="14">
        <v>3.5402383726134003E-2</v>
      </c>
      <c r="R10" s="14"/>
      <c r="S10" s="14">
        <v>0.13413450955143799</v>
      </c>
      <c r="T10" s="14">
        <v>3.9756718351217399E-2</v>
      </c>
      <c r="U10" s="14">
        <v>5.4179309653802799E-2</v>
      </c>
      <c r="V10" s="14">
        <v>0.13778590575083099</v>
      </c>
      <c r="W10" s="14">
        <v>0</v>
      </c>
      <c r="X10" s="14">
        <v>0</v>
      </c>
      <c r="Y10" s="14">
        <v>8.2174568217704497E-2</v>
      </c>
      <c r="Z10" s="14">
        <v>0</v>
      </c>
      <c r="AA10" s="14">
        <v>0</v>
      </c>
      <c r="AB10" s="14">
        <v>0</v>
      </c>
      <c r="AC10" s="14">
        <v>0</v>
      </c>
      <c r="AD10" s="14">
        <v>0</v>
      </c>
      <c r="AE10" s="14"/>
      <c r="AF10" s="14">
        <v>2.8469147864208601E-2</v>
      </c>
      <c r="AG10" s="14">
        <v>9.4133675145534002E-2</v>
      </c>
      <c r="AH10" s="14">
        <v>0</v>
      </c>
      <c r="AI10" s="14">
        <v>3.2278723337573201E-2</v>
      </c>
      <c r="AJ10" s="14"/>
      <c r="AK10" s="14">
        <v>0</v>
      </c>
      <c r="AL10" s="14">
        <v>9.5350832127809204E-2</v>
      </c>
      <c r="AM10" s="14">
        <v>0</v>
      </c>
      <c r="AN10" s="14">
        <v>0</v>
      </c>
      <c r="AO10" s="14"/>
      <c r="AP10" s="14">
        <v>0</v>
      </c>
      <c r="AQ10" s="14">
        <v>0.10295144482155801</v>
      </c>
      <c r="AR10" s="14">
        <v>3.4282917141499697E-2</v>
      </c>
      <c r="AS10" s="14"/>
      <c r="AT10" s="14">
        <v>7.7300905304462306E-2</v>
      </c>
      <c r="AU10" s="14">
        <v>4.0430783559499001E-2</v>
      </c>
      <c r="AV10" s="14"/>
      <c r="AW10" s="14" t="s">
        <v>80</v>
      </c>
      <c r="AX10" s="14">
        <v>4.2982924509063401E-2</v>
      </c>
      <c r="AY10" s="14"/>
      <c r="AZ10" s="14">
        <v>1.3702336563740499E-2</v>
      </c>
      <c r="BA10" s="14">
        <v>6.9323690755385206E-2</v>
      </c>
    </row>
    <row r="11" spans="2:53" ht="29" x14ac:dyDescent="0.35">
      <c r="B11" s="15" t="s">
        <v>442</v>
      </c>
      <c r="C11" s="14">
        <v>9.5801727859898003E-2</v>
      </c>
      <c r="D11" s="14">
        <v>9.3177485341675997E-2</v>
      </c>
      <c r="E11" s="14">
        <v>9.76435848760598E-2</v>
      </c>
      <c r="F11" s="14"/>
      <c r="G11" s="14">
        <v>0</v>
      </c>
      <c r="H11" s="14">
        <v>7.9020752092371194E-2</v>
      </c>
      <c r="I11" s="14">
        <v>0.14696701453741101</v>
      </c>
      <c r="J11" s="14">
        <v>2.7658397476248198E-2</v>
      </c>
      <c r="K11" s="14">
        <v>3.5591470797378497E-2</v>
      </c>
      <c r="L11" s="14">
        <v>0.190599856562294</v>
      </c>
      <c r="M11" s="14"/>
      <c r="N11" s="14">
        <v>0.277321126540791</v>
      </c>
      <c r="O11" s="14">
        <v>7.8664931177250597E-2</v>
      </c>
      <c r="P11" s="14">
        <v>6.7195291429574602E-2</v>
      </c>
      <c r="Q11" s="14">
        <v>8.2125076139912295E-2</v>
      </c>
      <c r="R11" s="14"/>
      <c r="S11" s="14">
        <v>6.3120982832016295E-2</v>
      </c>
      <c r="T11" s="14">
        <v>3.8911896484517199E-2</v>
      </c>
      <c r="U11" s="14">
        <v>0.23307191483334999</v>
      </c>
      <c r="V11" s="14">
        <v>6.6232160680221794E-2</v>
      </c>
      <c r="W11" s="14">
        <v>0</v>
      </c>
      <c r="X11" s="14">
        <v>0</v>
      </c>
      <c r="Y11" s="14">
        <v>8.0224936034020797E-2</v>
      </c>
      <c r="Z11" s="14">
        <v>0</v>
      </c>
      <c r="AA11" s="14">
        <v>0.13133656877935901</v>
      </c>
      <c r="AB11" s="14">
        <v>0.27998449194481501</v>
      </c>
      <c r="AC11" s="14">
        <v>5.8804626981584902E-2</v>
      </c>
      <c r="AD11" s="14">
        <v>0</v>
      </c>
      <c r="AE11" s="14"/>
      <c r="AF11" s="14">
        <v>0.104895713700147</v>
      </c>
      <c r="AG11" s="14">
        <v>0.11544826626441999</v>
      </c>
      <c r="AH11" s="14">
        <v>0.23413547983534699</v>
      </c>
      <c r="AI11" s="14">
        <v>0.113742808206006</v>
      </c>
      <c r="AJ11" s="14"/>
      <c r="AK11" s="14">
        <v>9.6544493159038194E-2</v>
      </c>
      <c r="AL11" s="14">
        <v>9.4561917468786394E-2</v>
      </c>
      <c r="AM11" s="14">
        <v>0.151566529352718</v>
      </c>
      <c r="AN11" s="14">
        <v>9.6064731052769595E-2</v>
      </c>
      <c r="AO11" s="14"/>
      <c r="AP11" s="14">
        <v>4.9937844886838202E-2</v>
      </c>
      <c r="AQ11" s="14">
        <v>0.138752723595472</v>
      </c>
      <c r="AR11" s="14">
        <v>0.102137114796912</v>
      </c>
      <c r="AS11" s="14"/>
      <c r="AT11" s="14">
        <v>0.23456716998719701</v>
      </c>
      <c r="AU11" s="14">
        <v>8.4992113030381899E-2</v>
      </c>
      <c r="AV11" s="14"/>
      <c r="AW11" s="14" t="s">
        <v>80</v>
      </c>
      <c r="AX11" s="14">
        <v>9.5801727859898003E-2</v>
      </c>
      <c r="AY11" s="14"/>
      <c r="AZ11" s="14">
        <v>8.3275084771114893E-2</v>
      </c>
      <c r="BA11" s="14">
        <v>0.10707067430554</v>
      </c>
    </row>
    <row r="12" spans="2:53" x14ac:dyDescent="0.35">
      <c r="B12" s="15" t="s">
        <v>443</v>
      </c>
      <c r="C12" s="14">
        <v>0.13803980408723299</v>
      </c>
      <c r="D12" s="14">
        <v>0.18021425401801699</v>
      </c>
      <c r="E12" s="14">
        <v>0.10843914562354599</v>
      </c>
      <c r="F12" s="14"/>
      <c r="G12" s="14">
        <v>0.44755797709806899</v>
      </c>
      <c r="H12" s="14">
        <v>5.8867887067926603E-2</v>
      </c>
      <c r="I12" s="14">
        <v>0</v>
      </c>
      <c r="J12" s="14">
        <v>5.6031964179294298E-2</v>
      </c>
      <c r="K12" s="14">
        <v>0.21612168819777799</v>
      </c>
      <c r="L12" s="14">
        <v>0.15015361935387</v>
      </c>
      <c r="M12" s="14"/>
      <c r="N12" s="14">
        <v>0.192472828456898</v>
      </c>
      <c r="O12" s="14">
        <v>0.16901660648266301</v>
      </c>
      <c r="P12" s="14">
        <v>0.157331486467187</v>
      </c>
      <c r="Q12" s="14">
        <v>8.5414120146811795E-2</v>
      </c>
      <c r="R12" s="14"/>
      <c r="S12" s="14">
        <v>0.26772761391190297</v>
      </c>
      <c r="T12" s="14">
        <v>0.20116580817390101</v>
      </c>
      <c r="U12" s="14">
        <v>0.120609836761359</v>
      </c>
      <c r="V12" s="14">
        <v>7.4807183295916096E-2</v>
      </c>
      <c r="W12" s="14">
        <v>0.249024764451407</v>
      </c>
      <c r="X12" s="14">
        <v>8.1796795070783607E-2</v>
      </c>
      <c r="Y12" s="14">
        <v>0</v>
      </c>
      <c r="Z12" s="14">
        <v>0</v>
      </c>
      <c r="AA12" s="14">
        <v>0.12979040690159199</v>
      </c>
      <c r="AB12" s="14">
        <v>0</v>
      </c>
      <c r="AC12" s="14">
        <v>0.30823838726927699</v>
      </c>
      <c r="AD12" s="14">
        <v>0</v>
      </c>
      <c r="AE12" s="14"/>
      <c r="AF12" s="14">
        <v>0.181776339538961</v>
      </c>
      <c r="AG12" s="14">
        <v>0.14647263976680699</v>
      </c>
      <c r="AH12" s="14">
        <v>0.220211170595251</v>
      </c>
      <c r="AI12" s="14">
        <v>3.6902016571241397E-2</v>
      </c>
      <c r="AJ12" s="14"/>
      <c r="AK12" s="14">
        <v>0.138691669456078</v>
      </c>
      <c r="AL12" s="14">
        <v>0.17692312802309201</v>
      </c>
      <c r="AM12" s="14">
        <v>0.155251361605794</v>
      </c>
      <c r="AN12" s="14">
        <v>0.202164142304012</v>
      </c>
      <c r="AO12" s="14"/>
      <c r="AP12" s="14">
        <v>0.27238477778785303</v>
      </c>
      <c r="AQ12" s="14">
        <v>7.9456545513699794E-2</v>
      </c>
      <c r="AR12" s="14">
        <v>0.139167903719363</v>
      </c>
      <c r="AS12" s="14"/>
      <c r="AT12" s="14">
        <v>0.17843268014288399</v>
      </c>
      <c r="AU12" s="14">
        <v>0.13558521777990201</v>
      </c>
      <c r="AV12" s="14"/>
      <c r="AW12" s="14" t="s">
        <v>80</v>
      </c>
      <c r="AX12" s="14">
        <v>0.13803980408723299</v>
      </c>
      <c r="AY12" s="14"/>
      <c r="AZ12" s="14">
        <v>0.104008433329269</v>
      </c>
      <c r="BA12" s="14">
        <v>0.16865436633070199</v>
      </c>
    </row>
    <row r="13" spans="2:53" x14ac:dyDescent="0.35">
      <c r="B13" s="15" t="s">
        <v>444</v>
      </c>
      <c r="C13" s="23">
        <v>0.68644793532387505</v>
      </c>
      <c r="D13" s="23">
        <v>0.61173965177269696</v>
      </c>
      <c r="E13" s="23">
        <v>0.73888286664926295</v>
      </c>
      <c r="F13" s="23"/>
      <c r="G13" s="23">
        <v>0.47515711265914201</v>
      </c>
      <c r="H13" s="23">
        <v>0.80501200296862396</v>
      </c>
      <c r="I13" s="23">
        <v>0.72321287979598503</v>
      </c>
      <c r="J13" s="23">
        <v>0.85745738368211999</v>
      </c>
      <c r="K13" s="23">
        <v>0.71248778687599501</v>
      </c>
      <c r="L13" s="23">
        <v>0.55386679793583704</v>
      </c>
      <c r="M13" s="23"/>
      <c r="N13" s="23">
        <v>0.53020604500231105</v>
      </c>
      <c r="O13" s="23">
        <v>0.64333309196437605</v>
      </c>
      <c r="P13" s="23">
        <v>0.74582969673750898</v>
      </c>
      <c r="Q13" s="23">
        <v>0.72845601064945698</v>
      </c>
      <c r="R13" s="23"/>
      <c r="S13" s="23">
        <v>0.535016893704643</v>
      </c>
      <c r="T13" s="23">
        <v>0.64179004935661998</v>
      </c>
      <c r="U13" s="23">
        <v>0.48039943876118402</v>
      </c>
      <c r="V13" s="23">
        <v>0.72117475027303102</v>
      </c>
      <c r="W13" s="23">
        <v>0.75097523554859202</v>
      </c>
      <c r="X13" s="23">
        <v>0.91820320492921603</v>
      </c>
      <c r="Y13" s="23">
        <v>0.837600495748275</v>
      </c>
      <c r="Z13" s="23">
        <v>1</v>
      </c>
      <c r="AA13" s="23">
        <v>0.738873024319049</v>
      </c>
      <c r="AB13" s="23">
        <v>0.65134514101231</v>
      </c>
      <c r="AC13" s="23">
        <v>0.57365539073452199</v>
      </c>
      <c r="AD13" s="23">
        <v>1</v>
      </c>
      <c r="AE13" s="23"/>
      <c r="AF13" s="23">
        <v>0.66065315341637398</v>
      </c>
      <c r="AG13" s="23">
        <v>0.61602826943868805</v>
      </c>
      <c r="AH13" s="23">
        <v>0.43865370202776</v>
      </c>
      <c r="AI13" s="23">
        <v>0.78243814923102095</v>
      </c>
      <c r="AJ13" s="23"/>
      <c r="AK13" s="23">
        <v>0.76476383738488396</v>
      </c>
      <c r="AL13" s="23">
        <v>0.61107287314479797</v>
      </c>
      <c r="AM13" s="23">
        <v>0.59491740792138703</v>
      </c>
      <c r="AN13" s="23">
        <v>0.60606240116920196</v>
      </c>
      <c r="AO13" s="23"/>
      <c r="AP13" s="23">
        <v>0.61526539400458402</v>
      </c>
      <c r="AQ13" s="23">
        <v>0.67883928606927102</v>
      </c>
      <c r="AR13" s="23">
        <v>0.65820685921439703</v>
      </c>
      <c r="AS13" s="23"/>
      <c r="AT13" s="23">
        <v>0.50969924456545701</v>
      </c>
      <c r="AU13" s="23">
        <v>0.69901325668959602</v>
      </c>
      <c r="AV13" s="23"/>
      <c r="AW13" s="23" t="s">
        <v>80</v>
      </c>
      <c r="AX13" s="23">
        <v>0.68644793532387505</v>
      </c>
      <c r="AY13" s="23"/>
      <c r="AZ13" s="23">
        <v>0.76129965660179799</v>
      </c>
      <c r="BA13" s="23">
        <v>0.61911145639119802</v>
      </c>
    </row>
    <row r="14" spans="2:53" ht="72.5" x14ac:dyDescent="0.35">
      <c r="B14" s="38" t="s">
        <v>572</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BA18"/>
  <sheetViews>
    <sheetView showGridLines="0" workbookViewId="0">
      <pane xSplit="2" topLeftCell="X1" activePane="topRight" state="frozen"/>
      <selection pane="topRight" activeCell="B18" sqref="B1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577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157</v>
      </c>
      <c r="D7" s="10">
        <v>65</v>
      </c>
      <c r="E7" s="10">
        <v>92</v>
      </c>
      <c r="F7" s="10"/>
      <c r="G7" s="10">
        <v>11</v>
      </c>
      <c r="H7" s="10">
        <v>16</v>
      </c>
      <c r="I7" s="10">
        <v>22</v>
      </c>
      <c r="J7" s="10">
        <v>34</v>
      </c>
      <c r="K7" s="10">
        <v>28</v>
      </c>
      <c r="L7" s="10">
        <v>46</v>
      </c>
      <c r="M7" s="10"/>
      <c r="N7" s="10">
        <v>15</v>
      </c>
      <c r="O7" s="10">
        <v>52</v>
      </c>
      <c r="P7" s="10">
        <v>31</v>
      </c>
      <c r="Q7" s="10">
        <v>59</v>
      </c>
      <c r="R7" s="10"/>
      <c r="S7" s="10">
        <v>14</v>
      </c>
      <c r="T7" s="10">
        <v>25</v>
      </c>
      <c r="U7" s="10">
        <v>17</v>
      </c>
      <c r="V7" s="10">
        <v>15</v>
      </c>
      <c r="W7" s="10">
        <v>9</v>
      </c>
      <c r="X7" s="10">
        <v>12</v>
      </c>
      <c r="Y7" s="10">
        <v>12</v>
      </c>
      <c r="Z7" s="10">
        <v>6</v>
      </c>
      <c r="AA7" s="10">
        <v>15</v>
      </c>
      <c r="AB7" s="10">
        <v>14</v>
      </c>
      <c r="AC7" s="10">
        <v>15</v>
      </c>
      <c r="AD7" s="10">
        <v>3</v>
      </c>
      <c r="AE7" s="10"/>
      <c r="AF7" s="10">
        <v>38</v>
      </c>
      <c r="AG7" s="10">
        <v>42</v>
      </c>
      <c r="AH7" s="10">
        <v>9</v>
      </c>
      <c r="AI7" s="10">
        <v>28</v>
      </c>
      <c r="AJ7" s="10"/>
      <c r="AK7" s="10">
        <v>21</v>
      </c>
      <c r="AL7" s="10">
        <v>51</v>
      </c>
      <c r="AM7" s="10">
        <v>19</v>
      </c>
      <c r="AN7" s="10">
        <v>20</v>
      </c>
      <c r="AO7" s="10"/>
      <c r="AP7" s="10">
        <v>18</v>
      </c>
      <c r="AQ7" s="10">
        <v>29</v>
      </c>
      <c r="AR7" s="10">
        <v>28</v>
      </c>
      <c r="AS7" s="10"/>
      <c r="AT7" s="10">
        <v>12</v>
      </c>
      <c r="AU7" s="10">
        <v>144</v>
      </c>
      <c r="AV7" s="10"/>
      <c r="AW7" s="10" t="s">
        <v>79</v>
      </c>
      <c r="AX7" s="10">
        <v>157</v>
      </c>
      <c r="AY7" s="10"/>
      <c r="AZ7" s="10">
        <v>74</v>
      </c>
      <c r="BA7" s="10">
        <v>83</v>
      </c>
    </row>
    <row r="8" spans="2:53" ht="30" customHeight="1" x14ac:dyDescent="0.35">
      <c r="B8" s="11" t="s">
        <v>20</v>
      </c>
      <c r="C8" s="11">
        <v>154</v>
      </c>
      <c r="D8" s="11">
        <v>63</v>
      </c>
      <c r="E8" s="11">
        <v>90</v>
      </c>
      <c r="F8" s="11"/>
      <c r="G8" s="11">
        <v>14</v>
      </c>
      <c r="H8" s="11">
        <v>16</v>
      </c>
      <c r="I8" s="11">
        <v>21</v>
      </c>
      <c r="J8" s="11">
        <v>32</v>
      </c>
      <c r="K8" s="11">
        <v>26</v>
      </c>
      <c r="L8" s="11">
        <v>45</v>
      </c>
      <c r="M8" s="11"/>
      <c r="N8" s="11">
        <v>14</v>
      </c>
      <c r="O8" s="11">
        <v>50</v>
      </c>
      <c r="P8" s="11">
        <v>34</v>
      </c>
      <c r="Q8" s="11">
        <v>56</v>
      </c>
      <c r="R8" s="11"/>
      <c r="S8" s="11">
        <v>15</v>
      </c>
      <c r="T8" s="11">
        <v>24</v>
      </c>
      <c r="U8" s="11">
        <v>16</v>
      </c>
      <c r="V8" s="11">
        <v>14</v>
      </c>
      <c r="W8" s="11">
        <v>8</v>
      </c>
      <c r="X8" s="11">
        <v>11</v>
      </c>
      <c r="Y8" s="11">
        <v>11</v>
      </c>
      <c r="Z8" s="11">
        <v>5</v>
      </c>
      <c r="AA8" s="11">
        <v>15</v>
      </c>
      <c r="AB8" s="11">
        <v>16</v>
      </c>
      <c r="AC8" s="11">
        <v>15</v>
      </c>
      <c r="AD8" s="11">
        <v>4</v>
      </c>
      <c r="AE8" s="11"/>
      <c r="AF8" s="11">
        <v>37</v>
      </c>
      <c r="AG8" s="11">
        <v>40</v>
      </c>
      <c r="AH8" s="11">
        <v>8</v>
      </c>
      <c r="AI8" s="11">
        <v>27</v>
      </c>
      <c r="AJ8" s="11"/>
      <c r="AK8" s="11">
        <v>21</v>
      </c>
      <c r="AL8" s="11">
        <v>50</v>
      </c>
      <c r="AM8" s="11">
        <v>18</v>
      </c>
      <c r="AN8" s="11">
        <v>19</v>
      </c>
      <c r="AO8" s="11"/>
      <c r="AP8" s="11">
        <v>18</v>
      </c>
      <c r="AQ8" s="11">
        <v>28</v>
      </c>
      <c r="AR8" s="11">
        <v>27</v>
      </c>
      <c r="AS8" s="11"/>
      <c r="AT8" s="11">
        <v>12</v>
      </c>
      <c r="AU8" s="11">
        <v>141</v>
      </c>
      <c r="AV8" s="11"/>
      <c r="AW8" s="11" t="s">
        <v>79</v>
      </c>
      <c r="AX8" s="11">
        <v>154</v>
      </c>
      <c r="AY8" s="11"/>
      <c r="AZ8" s="11">
        <v>73</v>
      </c>
      <c r="BA8" s="11">
        <v>81</v>
      </c>
    </row>
    <row r="9" spans="2:53" x14ac:dyDescent="0.35">
      <c r="B9" s="15" t="s">
        <v>440</v>
      </c>
      <c r="C9" s="14">
        <v>3.1094441412964399E-2</v>
      </c>
      <c r="D9" s="14">
        <v>2.85598612812159E-2</v>
      </c>
      <c r="E9" s="14">
        <v>3.2873367776008001E-2</v>
      </c>
      <c r="F9" s="14"/>
      <c r="G9" s="14">
        <v>0</v>
      </c>
      <c r="H9" s="14">
        <v>0</v>
      </c>
      <c r="I9" s="14">
        <v>4.4113367277542101E-2</v>
      </c>
      <c r="J9" s="14">
        <v>0</v>
      </c>
      <c r="K9" s="14">
        <v>0</v>
      </c>
      <c r="L9" s="14">
        <v>8.5687230909952797E-2</v>
      </c>
      <c r="M9" s="14"/>
      <c r="N9" s="14">
        <v>0</v>
      </c>
      <c r="O9" s="14">
        <v>1.80159351729028E-2</v>
      </c>
      <c r="P9" s="14">
        <v>0</v>
      </c>
      <c r="Q9" s="14">
        <v>6.9094860899473101E-2</v>
      </c>
      <c r="R9" s="14"/>
      <c r="S9" s="14">
        <v>6.3120982832016295E-2</v>
      </c>
      <c r="T9" s="14">
        <v>7.8375527633744294E-2</v>
      </c>
      <c r="U9" s="14">
        <v>5.5869749995151999E-2</v>
      </c>
      <c r="V9" s="14">
        <v>0</v>
      </c>
      <c r="W9" s="14">
        <v>0</v>
      </c>
      <c r="X9" s="14">
        <v>0</v>
      </c>
      <c r="Y9" s="14">
        <v>0</v>
      </c>
      <c r="Z9" s="14">
        <v>0</v>
      </c>
      <c r="AA9" s="14">
        <v>0</v>
      </c>
      <c r="AB9" s="14">
        <v>6.8670367042874297E-2</v>
      </c>
      <c r="AC9" s="14">
        <v>0</v>
      </c>
      <c r="AD9" s="14">
        <v>0</v>
      </c>
      <c r="AE9" s="14"/>
      <c r="AF9" s="14">
        <v>4.9297600939394802E-2</v>
      </c>
      <c r="AG9" s="14">
        <v>2.7917149384551102E-2</v>
      </c>
      <c r="AH9" s="14">
        <v>0</v>
      </c>
      <c r="AI9" s="14">
        <v>3.46383026541583E-2</v>
      </c>
      <c r="AJ9" s="14"/>
      <c r="AK9" s="14">
        <v>0</v>
      </c>
      <c r="AL9" s="14">
        <v>2.2091249235514199E-2</v>
      </c>
      <c r="AM9" s="14">
        <v>9.9763779318018095E-2</v>
      </c>
      <c r="AN9" s="14">
        <v>4.7854362737008001E-2</v>
      </c>
      <c r="AO9" s="14"/>
      <c r="AP9" s="14">
        <v>6.2411983320724097E-2</v>
      </c>
      <c r="AQ9" s="14">
        <v>0</v>
      </c>
      <c r="AR9" s="14">
        <v>6.7215199342072193E-2</v>
      </c>
      <c r="AS9" s="14"/>
      <c r="AT9" s="14">
        <v>0</v>
      </c>
      <c r="AU9" s="14">
        <v>3.38468306436078E-2</v>
      </c>
      <c r="AV9" s="14"/>
      <c r="AW9" s="14" t="s">
        <v>80</v>
      </c>
      <c r="AX9" s="14">
        <v>3.1094441412964399E-2</v>
      </c>
      <c r="AY9" s="14"/>
      <c r="AZ9" s="14">
        <v>3.8094964281063501E-2</v>
      </c>
      <c r="BA9" s="14">
        <v>2.4796783155044001E-2</v>
      </c>
    </row>
    <row r="10" spans="2:53" x14ac:dyDescent="0.35">
      <c r="B10" s="15" t="s">
        <v>441</v>
      </c>
      <c r="C10" s="14">
        <v>6.5851164578845697E-2</v>
      </c>
      <c r="D10" s="14">
        <v>5.8830346226885599E-2</v>
      </c>
      <c r="E10" s="14">
        <v>7.0778812633841795E-2</v>
      </c>
      <c r="F10" s="14"/>
      <c r="G10" s="14">
        <v>8.5823477148428598E-2</v>
      </c>
      <c r="H10" s="14">
        <v>6.4912470227874997E-2</v>
      </c>
      <c r="I10" s="14">
        <v>9.4141999511644203E-2</v>
      </c>
      <c r="J10" s="14">
        <v>3.09601113042418E-2</v>
      </c>
      <c r="K10" s="14">
        <v>3.5799054128848803E-2</v>
      </c>
      <c r="L10" s="14">
        <v>8.9384717116905196E-2</v>
      </c>
      <c r="M10" s="14"/>
      <c r="N10" s="14">
        <v>7.7233568474180503E-2</v>
      </c>
      <c r="O10" s="14">
        <v>9.6506086406312599E-2</v>
      </c>
      <c r="P10" s="14">
        <v>0.12592059834717301</v>
      </c>
      <c r="Q10" s="14">
        <v>0</v>
      </c>
      <c r="R10" s="14"/>
      <c r="S10" s="14">
        <v>6.2517907309771997E-2</v>
      </c>
      <c r="T10" s="14">
        <v>3.9756718351217399E-2</v>
      </c>
      <c r="U10" s="14">
        <v>5.4179309653802799E-2</v>
      </c>
      <c r="V10" s="14">
        <v>0.14573867428547399</v>
      </c>
      <c r="W10" s="14">
        <v>0.13935836599350099</v>
      </c>
      <c r="X10" s="14">
        <v>0</v>
      </c>
      <c r="Y10" s="14">
        <v>9.3418812606683096E-2</v>
      </c>
      <c r="Z10" s="14">
        <v>0</v>
      </c>
      <c r="AA10" s="14">
        <v>6.4895203450795802E-2</v>
      </c>
      <c r="AB10" s="14">
        <v>0.13675761056305999</v>
      </c>
      <c r="AC10" s="14">
        <v>0</v>
      </c>
      <c r="AD10" s="14">
        <v>0</v>
      </c>
      <c r="AE10" s="14"/>
      <c r="AF10" s="14">
        <v>8.3929630892702903E-2</v>
      </c>
      <c r="AG10" s="14">
        <v>0.102908329948539</v>
      </c>
      <c r="AH10" s="14">
        <v>0</v>
      </c>
      <c r="AI10" s="14">
        <v>7.3921336610639404E-2</v>
      </c>
      <c r="AJ10" s="14"/>
      <c r="AK10" s="14">
        <v>5.33201917639676E-2</v>
      </c>
      <c r="AL10" s="14">
        <v>8.1432868878860004E-2</v>
      </c>
      <c r="AM10" s="14">
        <v>0</v>
      </c>
      <c r="AN10" s="14">
        <v>0.107100730766314</v>
      </c>
      <c r="AO10" s="14"/>
      <c r="AP10" s="14">
        <v>5.8992144537020501E-2</v>
      </c>
      <c r="AQ10" s="14">
        <v>7.4877640216960306E-2</v>
      </c>
      <c r="AR10" s="14">
        <v>3.4568305650839598E-2</v>
      </c>
      <c r="AS10" s="14"/>
      <c r="AT10" s="14">
        <v>0.100501502972457</v>
      </c>
      <c r="AU10" s="14">
        <v>6.3415345145044003E-2</v>
      </c>
      <c r="AV10" s="14"/>
      <c r="AW10" s="14" t="s">
        <v>80</v>
      </c>
      <c r="AX10" s="14">
        <v>6.5851164578845697E-2</v>
      </c>
      <c r="AY10" s="14"/>
      <c r="AZ10" s="14">
        <v>5.6265926322309603E-2</v>
      </c>
      <c r="BA10" s="14">
        <v>7.4474028327421907E-2</v>
      </c>
    </row>
    <row r="11" spans="2:53" ht="29" x14ac:dyDescent="0.35">
      <c r="B11" s="15" t="s">
        <v>442</v>
      </c>
      <c r="C11" s="14">
        <v>0.13381147611081801</v>
      </c>
      <c r="D11" s="14">
        <v>0.13889581085826</v>
      </c>
      <c r="E11" s="14">
        <v>0.13024297298579501</v>
      </c>
      <c r="F11" s="14"/>
      <c r="G11" s="14">
        <v>0.295949819282528</v>
      </c>
      <c r="H11" s="14">
        <v>7.9020752092371194E-2</v>
      </c>
      <c r="I11" s="14">
        <v>0.18007788950508899</v>
      </c>
      <c r="J11" s="14">
        <v>2.8328473303916898E-2</v>
      </c>
      <c r="K11" s="14">
        <v>8.3567773834281198E-2</v>
      </c>
      <c r="L11" s="14">
        <v>0.187105795732952</v>
      </c>
      <c r="M11" s="14"/>
      <c r="N11" s="14">
        <v>0.32893134110170802</v>
      </c>
      <c r="O11" s="14">
        <v>0.114557559069886</v>
      </c>
      <c r="P11" s="14">
        <v>0.104506604142866</v>
      </c>
      <c r="Q11" s="14">
        <v>0.11898037131773601</v>
      </c>
      <c r="R11" s="14"/>
      <c r="S11" s="14">
        <v>0.20449059873710901</v>
      </c>
      <c r="T11" s="14">
        <v>7.7644414779872495E-2</v>
      </c>
      <c r="U11" s="14">
        <v>0.29707280409726</v>
      </c>
      <c r="V11" s="14">
        <v>0.19536555436633199</v>
      </c>
      <c r="W11" s="14">
        <v>0</v>
      </c>
      <c r="X11" s="14">
        <v>0</v>
      </c>
      <c r="Y11" s="14">
        <v>8.0224936034020797E-2</v>
      </c>
      <c r="Z11" s="14">
        <v>0</v>
      </c>
      <c r="AA11" s="14">
        <v>0.196231772230155</v>
      </c>
      <c r="AB11" s="14">
        <v>0.22069125856896199</v>
      </c>
      <c r="AC11" s="14">
        <v>6.0704581090549499E-2</v>
      </c>
      <c r="AD11" s="14">
        <v>0</v>
      </c>
      <c r="AE11" s="14"/>
      <c r="AF11" s="14">
        <v>0.13820306717153399</v>
      </c>
      <c r="AG11" s="14">
        <v>0.115989786257362</v>
      </c>
      <c r="AH11" s="14">
        <v>0.23413547983534699</v>
      </c>
      <c r="AI11" s="14">
        <v>7.2100194932940107E-2</v>
      </c>
      <c r="AJ11" s="14"/>
      <c r="AK11" s="14">
        <v>0.104163794201674</v>
      </c>
      <c r="AL11" s="14">
        <v>0.15512987033526199</v>
      </c>
      <c r="AM11" s="14">
        <v>0.30525691911540198</v>
      </c>
      <c r="AN11" s="14">
        <v>0.144940907129501</v>
      </c>
      <c r="AO11" s="14"/>
      <c r="AP11" s="14">
        <v>0.17350193234703201</v>
      </c>
      <c r="AQ11" s="14">
        <v>0.14449641639654401</v>
      </c>
      <c r="AR11" s="14">
        <v>0.20568501820912599</v>
      </c>
      <c r="AS11" s="14"/>
      <c r="AT11" s="14">
        <v>0.34267796535908202</v>
      </c>
      <c r="AU11" s="14">
        <v>0.117475848376333</v>
      </c>
      <c r="AV11" s="14"/>
      <c r="AW11" s="14" t="s">
        <v>80</v>
      </c>
      <c r="AX11" s="14">
        <v>0.13381147611081801</v>
      </c>
      <c r="AY11" s="14"/>
      <c r="AZ11" s="14">
        <v>0.112129999452647</v>
      </c>
      <c r="BA11" s="14">
        <v>0.15331609499328</v>
      </c>
    </row>
    <row r="12" spans="2:53" x14ac:dyDescent="0.35">
      <c r="B12" s="15" t="s">
        <v>443</v>
      </c>
      <c r="C12" s="14">
        <v>0.175678222353462</v>
      </c>
      <c r="D12" s="14">
        <v>0.28406883653280102</v>
      </c>
      <c r="E12" s="14">
        <v>9.9602931359565702E-2</v>
      </c>
      <c r="F12" s="14"/>
      <c r="G12" s="14">
        <v>0.217623468056478</v>
      </c>
      <c r="H12" s="14">
        <v>0.18626598253273599</v>
      </c>
      <c r="I12" s="14">
        <v>0.104211978459395</v>
      </c>
      <c r="J12" s="14">
        <v>0.110727577785035</v>
      </c>
      <c r="K12" s="14">
        <v>0.21133422146710301</v>
      </c>
      <c r="L12" s="14">
        <v>0.218616299298347</v>
      </c>
      <c r="M12" s="14"/>
      <c r="N12" s="14">
        <v>0.34254908676044499</v>
      </c>
      <c r="O12" s="14">
        <v>0.205004065321581</v>
      </c>
      <c r="P12" s="14">
        <v>0.189488224135266</v>
      </c>
      <c r="Q12" s="14">
        <v>9.9353856748151406E-2</v>
      </c>
      <c r="R12" s="14"/>
      <c r="S12" s="14">
        <v>0.20218293249643601</v>
      </c>
      <c r="T12" s="14">
        <v>0.23909872158370299</v>
      </c>
      <c r="U12" s="14">
        <v>0.112478697492601</v>
      </c>
      <c r="V12" s="14">
        <v>6.6854414761273906E-2</v>
      </c>
      <c r="W12" s="14">
        <v>0.21149868410242301</v>
      </c>
      <c r="X12" s="14">
        <v>9.0512356650888595E-2</v>
      </c>
      <c r="Y12" s="14">
        <v>0.16413488460027201</v>
      </c>
      <c r="Z12" s="14">
        <v>0</v>
      </c>
      <c r="AA12" s="14">
        <v>6.4895203450795802E-2</v>
      </c>
      <c r="AB12" s="14">
        <v>0.14572894763862199</v>
      </c>
      <c r="AC12" s="14">
        <v>0.43535231763425403</v>
      </c>
      <c r="AD12" s="14">
        <v>0.33153076431259998</v>
      </c>
      <c r="AE12" s="14"/>
      <c r="AF12" s="14">
        <v>0.26580787073228701</v>
      </c>
      <c r="AG12" s="14">
        <v>0.160422773106425</v>
      </c>
      <c r="AH12" s="14">
        <v>0.429329215946678</v>
      </c>
      <c r="AI12" s="14">
        <v>3.6902016571241397E-2</v>
      </c>
      <c r="AJ12" s="14"/>
      <c r="AK12" s="14">
        <v>0.29816095251074298</v>
      </c>
      <c r="AL12" s="14">
        <v>0.14868410883571501</v>
      </c>
      <c r="AM12" s="14">
        <v>9.8347889944445502E-2</v>
      </c>
      <c r="AN12" s="14">
        <v>0.294114866132834</v>
      </c>
      <c r="AO12" s="14"/>
      <c r="AP12" s="14">
        <v>0.28559115005192998</v>
      </c>
      <c r="AQ12" s="14">
        <v>6.4252470326320296E-2</v>
      </c>
      <c r="AR12" s="14">
        <v>0.206050200324885</v>
      </c>
      <c r="AS12" s="14"/>
      <c r="AT12" s="14">
        <v>0.228670786247232</v>
      </c>
      <c r="AU12" s="14">
        <v>0.172423932716326</v>
      </c>
      <c r="AV12" s="14"/>
      <c r="AW12" s="14" t="s">
        <v>80</v>
      </c>
      <c r="AX12" s="14">
        <v>0.175678222353462</v>
      </c>
      <c r="AY12" s="14"/>
      <c r="AZ12" s="14">
        <v>0.143549780703528</v>
      </c>
      <c r="BA12" s="14">
        <v>0.20458091286431501</v>
      </c>
    </row>
    <row r="13" spans="2:53" x14ac:dyDescent="0.35">
      <c r="B13" s="15" t="s">
        <v>444</v>
      </c>
      <c r="C13" s="23">
        <v>0.593564695543911</v>
      </c>
      <c r="D13" s="23">
        <v>0.48964514510083801</v>
      </c>
      <c r="E13" s="23">
        <v>0.66650191524478897</v>
      </c>
      <c r="F13" s="23"/>
      <c r="G13" s="23">
        <v>0.40060323551256499</v>
      </c>
      <c r="H13" s="23">
        <v>0.66980079514701796</v>
      </c>
      <c r="I13" s="23">
        <v>0.57745476524632899</v>
      </c>
      <c r="J13" s="23">
        <v>0.82998383760680605</v>
      </c>
      <c r="K13" s="23">
        <v>0.66929895056976696</v>
      </c>
      <c r="L13" s="23">
        <v>0.41920595694184298</v>
      </c>
      <c r="M13" s="23"/>
      <c r="N13" s="23">
        <v>0.25128600366366599</v>
      </c>
      <c r="O13" s="23">
        <v>0.56591635402931795</v>
      </c>
      <c r="P13" s="23">
        <v>0.58008457337469499</v>
      </c>
      <c r="Q13" s="23">
        <v>0.71257091103463899</v>
      </c>
      <c r="R13" s="23"/>
      <c r="S13" s="23">
        <v>0.46768757862466598</v>
      </c>
      <c r="T13" s="23">
        <v>0.56512461765146305</v>
      </c>
      <c r="U13" s="23">
        <v>0.48039943876118402</v>
      </c>
      <c r="V13" s="23">
        <v>0.59204135658692003</v>
      </c>
      <c r="W13" s="23">
        <v>0.64914294990407595</v>
      </c>
      <c r="X13" s="23">
        <v>0.90948764334911103</v>
      </c>
      <c r="Y13" s="23">
        <v>0.66222136675902399</v>
      </c>
      <c r="Z13" s="23">
        <v>1</v>
      </c>
      <c r="AA13" s="23">
        <v>0.67397782086825397</v>
      </c>
      <c r="AB13" s="23">
        <v>0.42815181618648201</v>
      </c>
      <c r="AC13" s="23">
        <v>0.50394310127519604</v>
      </c>
      <c r="AD13" s="23">
        <v>0.66846923568740002</v>
      </c>
      <c r="AE13" s="23"/>
      <c r="AF13" s="23">
        <v>0.46276183026408102</v>
      </c>
      <c r="AG13" s="23">
        <v>0.59276196130312298</v>
      </c>
      <c r="AH13" s="23">
        <v>0.33653530421797501</v>
      </c>
      <c r="AI13" s="23">
        <v>0.78243814923102095</v>
      </c>
      <c r="AJ13" s="23"/>
      <c r="AK13" s="23">
        <v>0.54435506152361501</v>
      </c>
      <c r="AL13" s="23">
        <v>0.59266190271464803</v>
      </c>
      <c r="AM13" s="23">
        <v>0.49663141162213398</v>
      </c>
      <c r="AN13" s="23">
        <v>0.40598913323434299</v>
      </c>
      <c r="AO13" s="23"/>
      <c r="AP13" s="23">
        <v>0.41950278974329303</v>
      </c>
      <c r="AQ13" s="23">
        <v>0.71637347306017496</v>
      </c>
      <c r="AR13" s="23">
        <v>0.48648127647307698</v>
      </c>
      <c r="AS13" s="23"/>
      <c r="AT13" s="23">
        <v>0.32814974542122899</v>
      </c>
      <c r="AU13" s="23">
        <v>0.61283804311868895</v>
      </c>
      <c r="AV13" s="23"/>
      <c r="AW13" s="23" t="s">
        <v>80</v>
      </c>
      <c r="AX13" s="23">
        <v>0.593564695543911</v>
      </c>
      <c r="AY13" s="23"/>
      <c r="AZ13" s="23">
        <v>0.64995932924045197</v>
      </c>
      <c r="BA13" s="23">
        <v>0.54283218065993899</v>
      </c>
    </row>
    <row r="14" spans="2:53" ht="72.5" x14ac:dyDescent="0.35">
      <c r="B14" s="38" t="s">
        <v>572</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BA18"/>
  <sheetViews>
    <sheetView showGridLines="0" workbookViewId="0">
      <pane xSplit="2" topLeftCell="AC1" activePane="topRight" state="frozen"/>
      <selection pane="topRight" activeCell="B14" sqref="B14"/>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448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157</v>
      </c>
      <c r="D7" s="10">
        <v>65</v>
      </c>
      <c r="E7" s="10">
        <v>92</v>
      </c>
      <c r="F7" s="10"/>
      <c r="G7" s="10">
        <v>11</v>
      </c>
      <c r="H7" s="10">
        <v>16</v>
      </c>
      <c r="I7" s="10">
        <v>22</v>
      </c>
      <c r="J7" s="10">
        <v>34</v>
      </c>
      <c r="K7" s="10">
        <v>28</v>
      </c>
      <c r="L7" s="10">
        <v>46</v>
      </c>
      <c r="M7" s="10"/>
      <c r="N7" s="10">
        <v>15</v>
      </c>
      <c r="O7" s="10">
        <v>52</v>
      </c>
      <c r="P7" s="10">
        <v>31</v>
      </c>
      <c r="Q7" s="10">
        <v>59</v>
      </c>
      <c r="R7" s="10"/>
      <c r="S7" s="10">
        <v>14</v>
      </c>
      <c r="T7" s="10">
        <v>25</v>
      </c>
      <c r="U7" s="10">
        <v>17</v>
      </c>
      <c r="V7" s="10">
        <v>15</v>
      </c>
      <c r="W7" s="10">
        <v>9</v>
      </c>
      <c r="X7" s="10">
        <v>12</v>
      </c>
      <c r="Y7" s="10">
        <v>12</v>
      </c>
      <c r="Z7" s="10">
        <v>6</v>
      </c>
      <c r="AA7" s="10">
        <v>15</v>
      </c>
      <c r="AB7" s="10">
        <v>14</v>
      </c>
      <c r="AC7" s="10">
        <v>15</v>
      </c>
      <c r="AD7" s="10">
        <v>3</v>
      </c>
      <c r="AE7" s="10"/>
      <c r="AF7" s="10">
        <v>38</v>
      </c>
      <c r="AG7" s="10">
        <v>42</v>
      </c>
      <c r="AH7" s="10">
        <v>9</v>
      </c>
      <c r="AI7" s="10">
        <v>28</v>
      </c>
      <c r="AJ7" s="10"/>
      <c r="AK7" s="10">
        <v>21</v>
      </c>
      <c r="AL7" s="10">
        <v>51</v>
      </c>
      <c r="AM7" s="10">
        <v>19</v>
      </c>
      <c r="AN7" s="10">
        <v>20</v>
      </c>
      <c r="AO7" s="10"/>
      <c r="AP7" s="10">
        <v>18</v>
      </c>
      <c r="AQ7" s="10">
        <v>29</v>
      </c>
      <c r="AR7" s="10">
        <v>28</v>
      </c>
      <c r="AS7" s="10"/>
      <c r="AT7" s="10">
        <v>12</v>
      </c>
      <c r="AU7" s="10">
        <v>144</v>
      </c>
      <c r="AV7" s="10"/>
      <c r="AW7" s="10" t="s">
        <v>79</v>
      </c>
      <c r="AX7" s="10">
        <v>157</v>
      </c>
      <c r="AY7" s="10"/>
      <c r="AZ7" s="10">
        <v>74</v>
      </c>
      <c r="BA7" s="10">
        <v>83</v>
      </c>
    </row>
    <row r="8" spans="2:53" ht="30" customHeight="1" x14ac:dyDescent="0.35">
      <c r="B8" s="11" t="s">
        <v>20</v>
      </c>
      <c r="C8" s="11">
        <v>154</v>
      </c>
      <c r="D8" s="11">
        <v>63</v>
      </c>
      <c r="E8" s="11">
        <v>90</v>
      </c>
      <c r="F8" s="11"/>
      <c r="G8" s="11">
        <v>14</v>
      </c>
      <c r="H8" s="11">
        <v>16</v>
      </c>
      <c r="I8" s="11">
        <v>21</v>
      </c>
      <c r="J8" s="11">
        <v>32</v>
      </c>
      <c r="K8" s="11">
        <v>26</v>
      </c>
      <c r="L8" s="11">
        <v>45</v>
      </c>
      <c r="M8" s="11"/>
      <c r="N8" s="11">
        <v>14</v>
      </c>
      <c r="O8" s="11">
        <v>50</v>
      </c>
      <c r="P8" s="11">
        <v>34</v>
      </c>
      <c r="Q8" s="11">
        <v>56</v>
      </c>
      <c r="R8" s="11"/>
      <c r="S8" s="11">
        <v>15</v>
      </c>
      <c r="T8" s="11">
        <v>24</v>
      </c>
      <c r="U8" s="11">
        <v>16</v>
      </c>
      <c r="V8" s="11">
        <v>14</v>
      </c>
      <c r="W8" s="11">
        <v>8</v>
      </c>
      <c r="X8" s="11">
        <v>11</v>
      </c>
      <c r="Y8" s="11">
        <v>11</v>
      </c>
      <c r="Z8" s="11">
        <v>5</v>
      </c>
      <c r="AA8" s="11">
        <v>15</v>
      </c>
      <c r="AB8" s="11">
        <v>16</v>
      </c>
      <c r="AC8" s="11">
        <v>15</v>
      </c>
      <c r="AD8" s="11">
        <v>4</v>
      </c>
      <c r="AE8" s="11"/>
      <c r="AF8" s="11">
        <v>37</v>
      </c>
      <c r="AG8" s="11">
        <v>40</v>
      </c>
      <c r="AH8" s="11">
        <v>8</v>
      </c>
      <c r="AI8" s="11">
        <v>27</v>
      </c>
      <c r="AJ8" s="11"/>
      <c r="AK8" s="11">
        <v>21</v>
      </c>
      <c r="AL8" s="11">
        <v>50</v>
      </c>
      <c r="AM8" s="11">
        <v>18</v>
      </c>
      <c r="AN8" s="11">
        <v>19</v>
      </c>
      <c r="AO8" s="11"/>
      <c r="AP8" s="11">
        <v>18</v>
      </c>
      <c r="AQ8" s="11">
        <v>28</v>
      </c>
      <c r="AR8" s="11">
        <v>27</v>
      </c>
      <c r="AS8" s="11"/>
      <c r="AT8" s="11">
        <v>12</v>
      </c>
      <c r="AU8" s="11">
        <v>141</v>
      </c>
      <c r="AV8" s="11"/>
      <c r="AW8" s="11" t="s">
        <v>79</v>
      </c>
      <c r="AX8" s="11">
        <v>154</v>
      </c>
      <c r="AY8" s="11"/>
      <c r="AZ8" s="11">
        <v>73</v>
      </c>
      <c r="BA8" s="11">
        <v>81</v>
      </c>
    </row>
    <row r="9" spans="2:53" x14ac:dyDescent="0.35">
      <c r="B9" s="15" t="s">
        <v>440</v>
      </c>
      <c r="C9" s="14">
        <v>3.7541266056812503E-2</v>
      </c>
      <c r="D9" s="14">
        <v>2.85598612812159E-2</v>
      </c>
      <c r="E9" s="14">
        <v>4.3844975903008003E-2</v>
      </c>
      <c r="F9" s="14"/>
      <c r="G9" s="14">
        <v>8.5823477148428598E-2</v>
      </c>
      <c r="H9" s="14">
        <v>0</v>
      </c>
      <c r="I9" s="14">
        <v>4.4113367277542101E-2</v>
      </c>
      <c r="J9" s="14">
        <v>0</v>
      </c>
      <c r="K9" s="14">
        <v>3.5799054128848803E-2</v>
      </c>
      <c r="L9" s="14">
        <v>6.0915489668304602E-2</v>
      </c>
      <c r="M9" s="14"/>
      <c r="N9" s="14">
        <v>0</v>
      </c>
      <c r="O9" s="14">
        <v>3.6903122524969099E-2</v>
      </c>
      <c r="P9" s="14">
        <v>3.4685185625193099E-2</v>
      </c>
      <c r="Q9" s="14">
        <v>4.9306518658279702E-2</v>
      </c>
      <c r="R9" s="14"/>
      <c r="S9" s="14">
        <v>6.3120982832016295E-2</v>
      </c>
      <c r="T9" s="14">
        <v>0.118132245984962</v>
      </c>
      <c r="U9" s="14">
        <v>5.5869749995151999E-2</v>
      </c>
      <c r="V9" s="14">
        <v>0</v>
      </c>
      <c r="W9" s="14">
        <v>0.13935836599350099</v>
      </c>
      <c r="X9" s="14">
        <v>0</v>
      </c>
      <c r="Y9" s="14">
        <v>0</v>
      </c>
      <c r="Z9" s="14">
        <v>0</v>
      </c>
      <c r="AA9" s="14">
        <v>0</v>
      </c>
      <c r="AB9" s="14">
        <v>0</v>
      </c>
      <c r="AC9" s="14">
        <v>0</v>
      </c>
      <c r="AD9" s="14">
        <v>0</v>
      </c>
      <c r="AE9" s="14"/>
      <c r="AF9" s="14">
        <v>2.5091955459084402E-2</v>
      </c>
      <c r="AG9" s="14">
        <v>2.9275696040032901E-2</v>
      </c>
      <c r="AH9" s="14">
        <v>0.106999647541642</v>
      </c>
      <c r="AI9" s="14">
        <v>3.46383026541583E-2</v>
      </c>
      <c r="AJ9" s="14"/>
      <c r="AK9" s="14">
        <v>0</v>
      </c>
      <c r="AL9" s="14">
        <v>2.31662871038479E-2</v>
      </c>
      <c r="AM9" s="14">
        <v>9.9763779318018095E-2</v>
      </c>
      <c r="AN9" s="14">
        <v>4.7854362737008001E-2</v>
      </c>
      <c r="AO9" s="14"/>
      <c r="AP9" s="14">
        <v>0</v>
      </c>
      <c r="AQ9" s="14">
        <v>4.1922358522795203E-2</v>
      </c>
      <c r="AR9" s="14">
        <v>6.7215199342072193E-2</v>
      </c>
      <c r="AS9" s="14"/>
      <c r="AT9" s="14">
        <v>0.100501502972457</v>
      </c>
      <c r="AU9" s="14">
        <v>3.2599537004703097E-2</v>
      </c>
      <c r="AV9" s="14"/>
      <c r="AW9" s="14" t="s">
        <v>80</v>
      </c>
      <c r="AX9" s="14">
        <v>3.7541266056812503E-2</v>
      </c>
      <c r="AY9" s="14"/>
      <c r="AZ9" s="14">
        <v>3.8094964281063501E-2</v>
      </c>
      <c r="BA9" s="14">
        <v>3.7043160092436599E-2</v>
      </c>
    </row>
    <row r="10" spans="2:53" x14ac:dyDescent="0.35">
      <c r="B10" s="15" t="s">
        <v>441</v>
      </c>
      <c r="C10" s="14">
        <v>9.9371635754544593E-2</v>
      </c>
      <c r="D10" s="14">
        <v>0.110097517444915</v>
      </c>
      <c r="E10" s="14">
        <v>9.1843543244514395E-2</v>
      </c>
      <c r="F10" s="14"/>
      <c r="G10" s="14">
        <v>0</v>
      </c>
      <c r="H10" s="14">
        <v>0.143933222320246</v>
      </c>
      <c r="I10" s="14">
        <v>0.137999572328559</v>
      </c>
      <c r="J10" s="14">
        <v>5.9288584608158702E-2</v>
      </c>
      <c r="K10" s="14">
        <v>3.7566259747532998E-2</v>
      </c>
      <c r="L10" s="14">
        <v>0.16047473919486499</v>
      </c>
      <c r="M10" s="14"/>
      <c r="N10" s="14">
        <v>0.21726299158805501</v>
      </c>
      <c r="O10" s="14">
        <v>7.6522965041650806E-2</v>
      </c>
      <c r="P10" s="14">
        <v>0.188765569337186</v>
      </c>
      <c r="Q10" s="14">
        <v>3.6226295766030599E-2</v>
      </c>
      <c r="R10" s="14"/>
      <c r="S10" s="14">
        <v>0.129505257027306</v>
      </c>
      <c r="T10" s="14">
        <v>3.8732518295355199E-2</v>
      </c>
      <c r="U10" s="14">
        <v>0.11004905964895501</v>
      </c>
      <c r="V10" s="14">
        <v>0.21148257035381099</v>
      </c>
      <c r="W10" s="14">
        <v>0</v>
      </c>
      <c r="X10" s="14">
        <v>0</v>
      </c>
      <c r="Y10" s="14">
        <v>9.3418812606683096E-2</v>
      </c>
      <c r="Z10" s="14">
        <v>0</v>
      </c>
      <c r="AA10" s="14">
        <v>0</v>
      </c>
      <c r="AB10" s="14">
        <v>0.348654858987689</v>
      </c>
      <c r="AC10" s="14">
        <v>6.9712289459326199E-2</v>
      </c>
      <c r="AD10" s="14">
        <v>0</v>
      </c>
      <c r="AE10" s="14"/>
      <c r="AF10" s="14">
        <v>0.111072187535091</v>
      </c>
      <c r="AG10" s="14">
        <v>0.14910233236310599</v>
      </c>
      <c r="AH10" s="14">
        <v>0.12919681882429501</v>
      </c>
      <c r="AI10" s="14">
        <v>7.3921336610639404E-2</v>
      </c>
      <c r="AJ10" s="14"/>
      <c r="AK10" s="14">
        <v>0.104595762603269</v>
      </c>
      <c r="AL10" s="14">
        <v>0.121287739236715</v>
      </c>
      <c r="AM10" s="14">
        <v>5.0038987911816199E-2</v>
      </c>
      <c r="AN10" s="14">
        <v>0.15306586041269099</v>
      </c>
      <c r="AO10" s="14"/>
      <c r="AP10" s="14">
        <v>0.180643755114026</v>
      </c>
      <c r="AQ10" s="14">
        <v>7.1711909469737198E-2</v>
      </c>
      <c r="AR10" s="14">
        <v>3.3713443600074403E-2</v>
      </c>
      <c r="AS10" s="14"/>
      <c r="AT10" s="14">
        <v>0</v>
      </c>
      <c r="AU10" s="14">
        <v>0.108167723018173</v>
      </c>
      <c r="AV10" s="14"/>
      <c r="AW10" s="14" t="s">
        <v>80</v>
      </c>
      <c r="AX10" s="14">
        <v>9.9371635754544593E-2</v>
      </c>
      <c r="AY10" s="14"/>
      <c r="AZ10" s="14">
        <v>8.8325733123403305E-2</v>
      </c>
      <c r="BA10" s="14">
        <v>0.109308510646874</v>
      </c>
    </row>
    <row r="11" spans="2:53" ht="29" x14ac:dyDescent="0.35">
      <c r="B11" s="15" t="s">
        <v>442</v>
      </c>
      <c r="C11" s="14">
        <v>0.160147776376977</v>
      </c>
      <c r="D11" s="14">
        <v>0.188008254132112</v>
      </c>
      <c r="E11" s="14">
        <v>0.14059355603697499</v>
      </c>
      <c r="F11" s="14"/>
      <c r="G11" s="14">
        <v>0.15255911696886201</v>
      </c>
      <c r="H11" s="14">
        <v>0.12739809546480901</v>
      </c>
      <c r="I11" s="14">
        <v>0.13755546770218199</v>
      </c>
      <c r="J11" s="14">
        <v>0.110727577785035</v>
      </c>
      <c r="K11" s="14">
        <v>0.11516564830466899</v>
      </c>
      <c r="L11" s="14">
        <v>0.24614373199951001</v>
      </c>
      <c r="M11" s="14"/>
      <c r="N11" s="14">
        <v>0.37727253731304999</v>
      </c>
      <c r="O11" s="14">
        <v>0.15220125857137301</v>
      </c>
      <c r="P11" s="14">
        <v>6.7586239538840007E-2</v>
      </c>
      <c r="Q11" s="14">
        <v>0.167624830647017</v>
      </c>
      <c r="R11" s="14"/>
      <c r="S11" s="14">
        <v>7.1616602241665897E-2</v>
      </c>
      <c r="T11" s="14">
        <v>0.19186211300633299</v>
      </c>
      <c r="U11" s="14">
        <v>0.35368175159470899</v>
      </c>
      <c r="V11" s="14">
        <v>0</v>
      </c>
      <c r="W11" s="14">
        <v>0.101832285644516</v>
      </c>
      <c r="X11" s="14">
        <v>0</v>
      </c>
      <c r="Y11" s="14">
        <v>0.162399504251725</v>
      </c>
      <c r="Z11" s="14">
        <v>0.17045763646883</v>
      </c>
      <c r="AA11" s="14">
        <v>0.32664818710924198</v>
      </c>
      <c r="AB11" s="14">
        <v>0.14565644392430199</v>
      </c>
      <c r="AC11" s="14">
        <v>0.17881080308674999</v>
      </c>
      <c r="AD11" s="14">
        <v>0</v>
      </c>
      <c r="AE11" s="14"/>
      <c r="AF11" s="14">
        <v>0.26346818230724001</v>
      </c>
      <c r="AG11" s="14">
        <v>0.159871656933531</v>
      </c>
      <c r="AH11" s="14">
        <v>0.31542235590920398</v>
      </c>
      <c r="AI11" s="14">
        <v>7.2100194932940107E-2</v>
      </c>
      <c r="AJ11" s="14"/>
      <c r="AK11" s="14">
        <v>0.19394370352439599</v>
      </c>
      <c r="AL11" s="14">
        <v>0.16830092754960199</v>
      </c>
      <c r="AM11" s="14">
        <v>0.150067451154801</v>
      </c>
      <c r="AN11" s="14">
        <v>0.33879626540499802</v>
      </c>
      <c r="AO11" s="14"/>
      <c r="AP11" s="14">
        <v>0.27722634294499698</v>
      </c>
      <c r="AQ11" s="14">
        <v>0.13653723307971699</v>
      </c>
      <c r="AR11" s="14">
        <v>0.135695426233507</v>
      </c>
      <c r="AS11" s="14"/>
      <c r="AT11" s="14">
        <v>0.57134875160631404</v>
      </c>
      <c r="AU11" s="14">
        <v>0.12733854779221801</v>
      </c>
      <c r="AV11" s="14"/>
      <c r="AW11" s="14" t="s">
        <v>80</v>
      </c>
      <c r="AX11" s="14">
        <v>0.160147776376977</v>
      </c>
      <c r="AY11" s="14"/>
      <c r="AZ11" s="14">
        <v>0.17042799370598999</v>
      </c>
      <c r="BA11" s="14">
        <v>0.15089971065744301</v>
      </c>
    </row>
    <row r="12" spans="2:53" x14ac:dyDescent="0.35">
      <c r="B12" s="15" t="s">
        <v>443</v>
      </c>
      <c r="C12" s="14">
        <v>0.149136076901281</v>
      </c>
      <c r="D12" s="14">
        <v>0.19025652399711501</v>
      </c>
      <c r="E12" s="14">
        <v>0.120275183342373</v>
      </c>
      <c r="F12" s="14"/>
      <c r="G12" s="14">
        <v>0.36101417037014399</v>
      </c>
      <c r="H12" s="14">
        <v>0.117103597630751</v>
      </c>
      <c r="I12" s="14">
        <v>0.18870535462315</v>
      </c>
      <c r="J12" s="14">
        <v>2.8773440860009099E-2</v>
      </c>
      <c r="K12" s="14">
        <v>0.25044571475658101</v>
      </c>
      <c r="L12" s="14">
        <v>0.104950742438685</v>
      </c>
      <c r="M12" s="14"/>
      <c r="N12" s="14">
        <v>7.1282160725733901E-2</v>
      </c>
      <c r="O12" s="14">
        <v>0.24124951743996001</v>
      </c>
      <c r="P12" s="14">
        <v>0.129046354391882</v>
      </c>
      <c r="Q12" s="14">
        <v>9.9608739855397505E-2</v>
      </c>
      <c r="R12" s="14"/>
      <c r="S12" s="14">
        <v>0.39990022634995998</v>
      </c>
      <c r="T12" s="14">
        <v>8.1799412682121903E-2</v>
      </c>
      <c r="U12" s="14">
        <v>5.7087359464904001E-2</v>
      </c>
      <c r="V12" s="14">
        <v>0.26239776956236499</v>
      </c>
      <c r="W12" s="14">
        <v>0</v>
      </c>
      <c r="X12" s="14">
        <v>9.0512356650888595E-2</v>
      </c>
      <c r="Y12" s="14">
        <v>0.24705029564171499</v>
      </c>
      <c r="Z12" s="14">
        <v>0.15886991843655399</v>
      </c>
      <c r="AA12" s="14">
        <v>6.4895203450795802E-2</v>
      </c>
      <c r="AB12" s="14">
        <v>7.7536880901527203E-2</v>
      </c>
      <c r="AC12" s="14">
        <v>0.247533806178728</v>
      </c>
      <c r="AD12" s="14">
        <v>0</v>
      </c>
      <c r="AE12" s="14"/>
      <c r="AF12" s="14">
        <v>0.103441698974024</v>
      </c>
      <c r="AG12" s="14">
        <v>0.118193030292549</v>
      </c>
      <c r="AH12" s="14">
        <v>0.11184587350688401</v>
      </c>
      <c r="AI12" s="14">
        <v>0.17165885348186599</v>
      </c>
      <c r="AJ12" s="14"/>
      <c r="AK12" s="14">
        <v>0.141358313630744</v>
      </c>
      <c r="AL12" s="14">
        <v>0.15115760015639301</v>
      </c>
      <c r="AM12" s="14">
        <v>0.20017496317901101</v>
      </c>
      <c r="AN12" s="14">
        <v>5.4294378210959601E-2</v>
      </c>
      <c r="AO12" s="14"/>
      <c r="AP12" s="14">
        <v>0.104434124825161</v>
      </c>
      <c r="AQ12" s="14">
        <v>0.135833738906219</v>
      </c>
      <c r="AR12" s="14">
        <v>0.27465553056266001</v>
      </c>
      <c r="AS12" s="14"/>
      <c r="AT12" s="14">
        <v>7.6614084446653699E-2</v>
      </c>
      <c r="AU12" s="14">
        <v>0.15603678420900399</v>
      </c>
      <c r="AV12" s="14"/>
      <c r="AW12" s="14" t="s">
        <v>80</v>
      </c>
      <c r="AX12" s="14">
        <v>0.149136076901281</v>
      </c>
      <c r="AY12" s="14"/>
      <c r="AZ12" s="14">
        <v>9.11356220537827E-2</v>
      </c>
      <c r="BA12" s="14">
        <v>0.20131318571382301</v>
      </c>
    </row>
    <row r="13" spans="2:53" x14ac:dyDescent="0.35">
      <c r="B13" s="15" t="s">
        <v>444</v>
      </c>
      <c r="C13" s="23">
        <v>0.55380324491038502</v>
      </c>
      <c r="D13" s="23">
        <v>0.48307784314464203</v>
      </c>
      <c r="E13" s="23">
        <v>0.60344274147313004</v>
      </c>
      <c r="F13" s="23"/>
      <c r="G13" s="23">
        <v>0.40060323551256499</v>
      </c>
      <c r="H13" s="23">
        <v>0.61156508458419401</v>
      </c>
      <c r="I13" s="23">
        <v>0.49162623806856598</v>
      </c>
      <c r="J13" s="23">
        <v>0.80121039674679695</v>
      </c>
      <c r="K13" s="23">
        <v>0.56102332306236702</v>
      </c>
      <c r="L13" s="23">
        <v>0.42751529669863603</v>
      </c>
      <c r="M13" s="23"/>
      <c r="N13" s="23">
        <v>0.33418231037315999</v>
      </c>
      <c r="O13" s="23">
        <v>0.49312313642204603</v>
      </c>
      <c r="P13" s="23">
        <v>0.57991665110689905</v>
      </c>
      <c r="Q13" s="23">
        <v>0.64723361507327504</v>
      </c>
      <c r="R13" s="23"/>
      <c r="S13" s="23">
        <v>0.335856931549052</v>
      </c>
      <c r="T13" s="23">
        <v>0.56947371003122804</v>
      </c>
      <c r="U13" s="23">
        <v>0.42331207929628001</v>
      </c>
      <c r="V13" s="23">
        <v>0.52611966008382405</v>
      </c>
      <c r="W13" s="23">
        <v>0.75880934836198299</v>
      </c>
      <c r="X13" s="23">
        <v>0.90948764334911103</v>
      </c>
      <c r="Y13" s="23">
        <v>0.49713138749987701</v>
      </c>
      <c r="Z13" s="23">
        <v>0.67067244509461699</v>
      </c>
      <c r="AA13" s="23">
        <v>0.60845660943996205</v>
      </c>
      <c r="AB13" s="23">
        <v>0.42815181618648201</v>
      </c>
      <c r="AC13" s="23">
        <v>0.50394310127519604</v>
      </c>
      <c r="AD13" s="23">
        <v>1</v>
      </c>
      <c r="AE13" s="23"/>
      <c r="AF13" s="23">
        <v>0.49692597572455999</v>
      </c>
      <c r="AG13" s="23">
        <v>0.54355728437078099</v>
      </c>
      <c r="AH13" s="23">
        <v>0.33653530421797501</v>
      </c>
      <c r="AI13" s="23">
        <v>0.64768131232039605</v>
      </c>
      <c r="AJ13" s="23"/>
      <c r="AK13" s="23">
        <v>0.56010222024158995</v>
      </c>
      <c r="AL13" s="23">
        <v>0.53608744595344204</v>
      </c>
      <c r="AM13" s="23">
        <v>0.49995481843635398</v>
      </c>
      <c r="AN13" s="23">
        <v>0.40598913323434299</v>
      </c>
      <c r="AO13" s="23"/>
      <c r="AP13" s="23">
        <v>0.43769577711581698</v>
      </c>
      <c r="AQ13" s="23">
        <v>0.61399476002153097</v>
      </c>
      <c r="AR13" s="23">
        <v>0.488720400261687</v>
      </c>
      <c r="AS13" s="23"/>
      <c r="AT13" s="23">
        <v>0.25153566097457603</v>
      </c>
      <c r="AU13" s="23">
        <v>0.57585740797590101</v>
      </c>
      <c r="AV13" s="23"/>
      <c r="AW13" s="23" t="s">
        <v>80</v>
      </c>
      <c r="AX13" s="23">
        <v>0.55380324491038502</v>
      </c>
      <c r="AY13" s="23"/>
      <c r="AZ13" s="23">
        <v>0.61201568683576102</v>
      </c>
      <c r="BA13" s="23">
        <v>0.50143543288942305</v>
      </c>
    </row>
    <row r="14" spans="2:53" ht="72.5" x14ac:dyDescent="0.35">
      <c r="B14" s="38" t="s">
        <v>572</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BA18"/>
  <sheetViews>
    <sheetView showGridLines="0" workbookViewId="0">
      <pane xSplit="2" topLeftCell="C1" activePane="topRight" state="frozen"/>
      <selection pane="topRight" activeCell="B14" sqref="B14"/>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579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157</v>
      </c>
      <c r="D7" s="10">
        <v>65</v>
      </c>
      <c r="E7" s="10">
        <v>92</v>
      </c>
      <c r="F7" s="10"/>
      <c r="G7" s="10">
        <v>11</v>
      </c>
      <c r="H7" s="10">
        <v>16</v>
      </c>
      <c r="I7" s="10">
        <v>22</v>
      </c>
      <c r="J7" s="10">
        <v>34</v>
      </c>
      <c r="K7" s="10">
        <v>28</v>
      </c>
      <c r="L7" s="10">
        <v>46</v>
      </c>
      <c r="M7" s="10"/>
      <c r="N7" s="10">
        <v>15</v>
      </c>
      <c r="O7" s="10">
        <v>52</v>
      </c>
      <c r="P7" s="10">
        <v>31</v>
      </c>
      <c r="Q7" s="10">
        <v>59</v>
      </c>
      <c r="R7" s="10"/>
      <c r="S7" s="10">
        <v>14</v>
      </c>
      <c r="T7" s="10">
        <v>25</v>
      </c>
      <c r="U7" s="10">
        <v>17</v>
      </c>
      <c r="V7" s="10">
        <v>15</v>
      </c>
      <c r="W7" s="10">
        <v>9</v>
      </c>
      <c r="X7" s="10">
        <v>12</v>
      </c>
      <c r="Y7" s="10">
        <v>12</v>
      </c>
      <c r="Z7" s="10">
        <v>6</v>
      </c>
      <c r="AA7" s="10">
        <v>15</v>
      </c>
      <c r="AB7" s="10">
        <v>14</v>
      </c>
      <c r="AC7" s="10">
        <v>15</v>
      </c>
      <c r="AD7" s="10">
        <v>3</v>
      </c>
      <c r="AE7" s="10"/>
      <c r="AF7" s="10">
        <v>38</v>
      </c>
      <c r="AG7" s="10">
        <v>42</v>
      </c>
      <c r="AH7" s="10">
        <v>9</v>
      </c>
      <c r="AI7" s="10">
        <v>28</v>
      </c>
      <c r="AJ7" s="10"/>
      <c r="AK7" s="10">
        <v>21</v>
      </c>
      <c r="AL7" s="10">
        <v>51</v>
      </c>
      <c r="AM7" s="10">
        <v>19</v>
      </c>
      <c r="AN7" s="10">
        <v>20</v>
      </c>
      <c r="AO7" s="10"/>
      <c r="AP7" s="10">
        <v>18</v>
      </c>
      <c r="AQ7" s="10">
        <v>29</v>
      </c>
      <c r="AR7" s="10">
        <v>28</v>
      </c>
      <c r="AS7" s="10"/>
      <c r="AT7" s="10">
        <v>12</v>
      </c>
      <c r="AU7" s="10">
        <v>144</v>
      </c>
      <c r="AV7" s="10"/>
      <c r="AW7" s="10" t="s">
        <v>79</v>
      </c>
      <c r="AX7" s="10">
        <v>157</v>
      </c>
      <c r="AY7" s="10"/>
      <c r="AZ7" s="10">
        <v>74</v>
      </c>
      <c r="BA7" s="10">
        <v>83</v>
      </c>
    </row>
    <row r="8" spans="2:53" ht="30" customHeight="1" x14ac:dyDescent="0.35">
      <c r="B8" s="11" t="s">
        <v>20</v>
      </c>
      <c r="C8" s="11">
        <v>154</v>
      </c>
      <c r="D8" s="11">
        <v>63</v>
      </c>
      <c r="E8" s="11">
        <v>90</v>
      </c>
      <c r="F8" s="11"/>
      <c r="G8" s="11">
        <v>14</v>
      </c>
      <c r="H8" s="11">
        <v>16</v>
      </c>
      <c r="I8" s="11">
        <v>21</v>
      </c>
      <c r="J8" s="11">
        <v>32</v>
      </c>
      <c r="K8" s="11">
        <v>26</v>
      </c>
      <c r="L8" s="11">
        <v>45</v>
      </c>
      <c r="M8" s="11"/>
      <c r="N8" s="11">
        <v>14</v>
      </c>
      <c r="O8" s="11">
        <v>50</v>
      </c>
      <c r="P8" s="11">
        <v>34</v>
      </c>
      <c r="Q8" s="11">
        <v>56</v>
      </c>
      <c r="R8" s="11"/>
      <c r="S8" s="11">
        <v>15</v>
      </c>
      <c r="T8" s="11">
        <v>24</v>
      </c>
      <c r="U8" s="11">
        <v>16</v>
      </c>
      <c r="V8" s="11">
        <v>14</v>
      </c>
      <c r="W8" s="11">
        <v>8</v>
      </c>
      <c r="X8" s="11">
        <v>11</v>
      </c>
      <c r="Y8" s="11">
        <v>11</v>
      </c>
      <c r="Z8" s="11">
        <v>5</v>
      </c>
      <c r="AA8" s="11">
        <v>15</v>
      </c>
      <c r="AB8" s="11">
        <v>16</v>
      </c>
      <c r="AC8" s="11">
        <v>15</v>
      </c>
      <c r="AD8" s="11">
        <v>4</v>
      </c>
      <c r="AE8" s="11"/>
      <c r="AF8" s="11">
        <v>37</v>
      </c>
      <c r="AG8" s="11">
        <v>40</v>
      </c>
      <c r="AH8" s="11">
        <v>8</v>
      </c>
      <c r="AI8" s="11">
        <v>27</v>
      </c>
      <c r="AJ8" s="11"/>
      <c r="AK8" s="11">
        <v>21</v>
      </c>
      <c r="AL8" s="11">
        <v>50</v>
      </c>
      <c r="AM8" s="11">
        <v>18</v>
      </c>
      <c r="AN8" s="11">
        <v>19</v>
      </c>
      <c r="AO8" s="11"/>
      <c r="AP8" s="11">
        <v>18</v>
      </c>
      <c r="AQ8" s="11">
        <v>28</v>
      </c>
      <c r="AR8" s="11">
        <v>27</v>
      </c>
      <c r="AS8" s="11"/>
      <c r="AT8" s="11">
        <v>12</v>
      </c>
      <c r="AU8" s="11">
        <v>141</v>
      </c>
      <c r="AV8" s="11"/>
      <c r="AW8" s="11" t="s">
        <v>79</v>
      </c>
      <c r="AX8" s="11">
        <v>154</v>
      </c>
      <c r="AY8" s="11"/>
      <c r="AZ8" s="11">
        <v>73</v>
      </c>
      <c r="BA8" s="11">
        <v>81</v>
      </c>
    </row>
    <row r="9" spans="2:53" x14ac:dyDescent="0.35">
      <c r="B9" s="15" t="s">
        <v>440</v>
      </c>
      <c r="C9" s="14">
        <v>0</v>
      </c>
      <c r="D9" s="14">
        <v>0</v>
      </c>
      <c r="E9" s="14">
        <v>0</v>
      </c>
      <c r="F9" s="14"/>
      <c r="G9" s="14">
        <v>0</v>
      </c>
      <c r="H9" s="14">
        <v>0</v>
      </c>
      <c r="I9" s="14">
        <v>0</v>
      </c>
      <c r="J9" s="14">
        <v>0</v>
      </c>
      <c r="K9" s="14">
        <v>0</v>
      </c>
      <c r="L9" s="14">
        <v>0</v>
      </c>
      <c r="M9" s="14"/>
      <c r="N9" s="14">
        <v>0</v>
      </c>
      <c r="O9" s="14">
        <v>0</v>
      </c>
      <c r="P9" s="14">
        <v>0</v>
      </c>
      <c r="Q9" s="14">
        <v>0</v>
      </c>
      <c r="R9" s="14"/>
      <c r="S9" s="14">
        <v>0</v>
      </c>
      <c r="T9" s="14">
        <v>0</v>
      </c>
      <c r="U9" s="14">
        <v>0</v>
      </c>
      <c r="V9" s="14">
        <v>0</v>
      </c>
      <c r="W9" s="14">
        <v>0</v>
      </c>
      <c r="X9" s="14">
        <v>0</v>
      </c>
      <c r="Y9" s="14">
        <v>0</v>
      </c>
      <c r="Z9" s="14">
        <v>0</v>
      </c>
      <c r="AA9" s="14">
        <v>0</v>
      </c>
      <c r="AB9" s="14">
        <v>0</v>
      </c>
      <c r="AC9" s="14">
        <v>0</v>
      </c>
      <c r="AD9" s="14">
        <v>0</v>
      </c>
      <c r="AE9" s="14"/>
      <c r="AF9" s="14">
        <v>0</v>
      </c>
      <c r="AG9" s="14">
        <v>0</v>
      </c>
      <c r="AH9" s="14">
        <v>0</v>
      </c>
      <c r="AI9" s="14">
        <v>0</v>
      </c>
      <c r="AJ9" s="14"/>
      <c r="AK9" s="14">
        <v>0</v>
      </c>
      <c r="AL9" s="14">
        <v>0</v>
      </c>
      <c r="AM9" s="14">
        <v>0</v>
      </c>
      <c r="AN9" s="14">
        <v>0</v>
      </c>
      <c r="AO9" s="14"/>
      <c r="AP9" s="14">
        <v>0</v>
      </c>
      <c r="AQ9" s="14">
        <v>0</v>
      </c>
      <c r="AR9" s="14">
        <v>0</v>
      </c>
      <c r="AS9" s="14"/>
      <c r="AT9" s="14">
        <v>0</v>
      </c>
      <c r="AU9" s="14">
        <v>0</v>
      </c>
      <c r="AV9" s="14"/>
      <c r="AW9" s="14" t="s">
        <v>80</v>
      </c>
      <c r="AX9" s="14">
        <v>0</v>
      </c>
      <c r="AY9" s="14"/>
      <c r="AZ9" s="14">
        <v>0</v>
      </c>
      <c r="BA9" s="14">
        <v>0</v>
      </c>
    </row>
    <row r="10" spans="2:53" x14ac:dyDescent="0.35">
      <c r="B10" s="15" t="s">
        <v>441</v>
      </c>
      <c r="C10" s="14">
        <v>1.87932947846291E-2</v>
      </c>
      <c r="D10" s="14">
        <v>1.4160551162221299E-2</v>
      </c>
      <c r="E10" s="14">
        <v>2.2044843102195202E-2</v>
      </c>
      <c r="F10" s="14"/>
      <c r="G10" s="14">
        <v>7.7284910242788898E-2</v>
      </c>
      <c r="H10" s="14">
        <v>5.7099357871078602E-2</v>
      </c>
      <c r="I10" s="14">
        <v>4.4598396792259798E-2</v>
      </c>
      <c r="J10" s="14">
        <v>0</v>
      </c>
      <c r="K10" s="14">
        <v>0</v>
      </c>
      <c r="L10" s="14">
        <v>0</v>
      </c>
      <c r="M10" s="14"/>
      <c r="N10" s="14">
        <v>0</v>
      </c>
      <c r="O10" s="14">
        <v>1.8098310425371002E-2</v>
      </c>
      <c r="P10" s="14">
        <v>0</v>
      </c>
      <c r="Q10" s="14">
        <v>3.5402383726134003E-2</v>
      </c>
      <c r="R10" s="14"/>
      <c r="S10" s="14">
        <v>7.1616602241665897E-2</v>
      </c>
      <c r="T10" s="14">
        <v>0</v>
      </c>
      <c r="U10" s="14">
        <v>0</v>
      </c>
      <c r="V10" s="14">
        <v>6.6854414761273906E-2</v>
      </c>
      <c r="W10" s="14">
        <v>0</v>
      </c>
      <c r="X10" s="14">
        <v>0</v>
      </c>
      <c r="Y10" s="14">
        <v>8.2174568217704497E-2</v>
      </c>
      <c r="Z10" s="14">
        <v>0</v>
      </c>
      <c r="AA10" s="14">
        <v>0</v>
      </c>
      <c r="AB10" s="14">
        <v>0</v>
      </c>
      <c r="AC10" s="14">
        <v>0</v>
      </c>
      <c r="AD10" s="14">
        <v>0</v>
      </c>
      <c r="AE10" s="14"/>
      <c r="AF10" s="14">
        <v>2.8469147864208601E-2</v>
      </c>
      <c r="AG10" s="14">
        <v>4.6099638344413302E-2</v>
      </c>
      <c r="AH10" s="14">
        <v>0</v>
      </c>
      <c r="AI10" s="14">
        <v>0</v>
      </c>
      <c r="AJ10" s="14"/>
      <c r="AK10" s="14">
        <v>0</v>
      </c>
      <c r="AL10" s="14">
        <v>5.7340795209475798E-2</v>
      </c>
      <c r="AM10" s="14">
        <v>0</v>
      </c>
      <c r="AN10" s="14">
        <v>0</v>
      </c>
      <c r="AO10" s="14"/>
      <c r="AP10" s="14">
        <v>0</v>
      </c>
      <c r="AQ10" s="14">
        <v>6.9996163127392597E-2</v>
      </c>
      <c r="AR10" s="14">
        <v>3.4282917141499697E-2</v>
      </c>
      <c r="AS10" s="14"/>
      <c r="AT10" s="14">
        <v>7.7300905304462306E-2</v>
      </c>
      <c r="AU10" s="14">
        <v>1.40999583891473E-2</v>
      </c>
      <c r="AV10" s="14"/>
      <c r="AW10" s="14" t="s">
        <v>80</v>
      </c>
      <c r="AX10" s="14">
        <v>1.87932947846291E-2</v>
      </c>
      <c r="AY10" s="14"/>
      <c r="AZ10" s="14">
        <v>0</v>
      </c>
      <c r="BA10" s="14">
        <v>3.5699710251576901E-2</v>
      </c>
    </row>
    <row r="11" spans="2:53" ht="29" x14ac:dyDescent="0.35">
      <c r="B11" s="15" t="s">
        <v>442</v>
      </c>
      <c r="C11" s="14">
        <v>4.5379342842846802E-2</v>
      </c>
      <c r="D11" s="14">
        <v>4.8236120215825497E-2</v>
      </c>
      <c r="E11" s="14">
        <v>4.33742783674805E-2</v>
      </c>
      <c r="F11" s="14"/>
      <c r="G11" s="14">
        <v>0</v>
      </c>
      <c r="H11" s="14">
        <v>7.9020752092371194E-2</v>
      </c>
      <c r="I11" s="14">
        <v>9.7147025192384703E-2</v>
      </c>
      <c r="J11" s="14">
        <v>5.6220616662013001E-2</v>
      </c>
      <c r="K11" s="14">
        <v>0</v>
      </c>
      <c r="L11" s="14">
        <v>4.1711175139842203E-2</v>
      </c>
      <c r="M11" s="14"/>
      <c r="N11" s="14">
        <v>6.4168695794320496E-2</v>
      </c>
      <c r="O11" s="14">
        <v>2.2539027616280401E-2</v>
      </c>
      <c r="P11" s="14">
        <v>3.6920364604025598E-2</v>
      </c>
      <c r="Q11" s="14">
        <v>6.5831421624720998E-2</v>
      </c>
      <c r="R11" s="14"/>
      <c r="S11" s="14">
        <v>0</v>
      </c>
      <c r="T11" s="14">
        <v>0.1171080459291</v>
      </c>
      <c r="U11" s="14">
        <v>0</v>
      </c>
      <c r="V11" s="14">
        <v>0</v>
      </c>
      <c r="W11" s="14">
        <v>0</v>
      </c>
      <c r="X11" s="14">
        <v>0</v>
      </c>
      <c r="Y11" s="14">
        <v>0</v>
      </c>
      <c r="Z11" s="14">
        <v>0</v>
      </c>
      <c r="AA11" s="14">
        <v>6.5521211428291301E-2</v>
      </c>
      <c r="AB11" s="14">
        <v>0.14563135562479301</v>
      </c>
      <c r="AC11" s="14">
        <v>5.9301595014615398E-2</v>
      </c>
      <c r="AD11" s="14">
        <v>0</v>
      </c>
      <c r="AE11" s="14"/>
      <c r="AF11" s="14">
        <v>2.59258104926131E-2</v>
      </c>
      <c r="AG11" s="14">
        <v>2.2893580144464899E-2</v>
      </c>
      <c r="AH11" s="14">
        <v>0</v>
      </c>
      <c r="AI11" s="14">
        <v>7.6280915927224496E-2</v>
      </c>
      <c r="AJ11" s="14"/>
      <c r="AK11" s="14">
        <v>0</v>
      </c>
      <c r="AL11" s="14">
        <v>0</v>
      </c>
      <c r="AM11" s="14">
        <v>0.150067451154801</v>
      </c>
      <c r="AN11" s="14">
        <v>4.8876176076731601E-2</v>
      </c>
      <c r="AO11" s="14"/>
      <c r="AP11" s="14">
        <v>0</v>
      </c>
      <c r="AQ11" s="14">
        <v>0</v>
      </c>
      <c r="AR11" s="14">
        <v>0.10110697202010301</v>
      </c>
      <c r="AS11" s="14"/>
      <c r="AT11" s="14">
        <v>8.2417423089491001E-2</v>
      </c>
      <c r="AU11" s="14">
        <v>4.2618567419033103E-2</v>
      </c>
      <c r="AV11" s="14"/>
      <c r="AW11" s="14" t="s">
        <v>80</v>
      </c>
      <c r="AX11" s="14">
        <v>4.5379342842846802E-2</v>
      </c>
      <c r="AY11" s="14"/>
      <c r="AZ11" s="14">
        <v>6.7928316465467098E-2</v>
      </c>
      <c r="BA11" s="14">
        <v>2.5094325192346001E-2</v>
      </c>
    </row>
    <row r="12" spans="2:53" x14ac:dyDescent="0.35">
      <c r="B12" s="15" t="s">
        <v>443</v>
      </c>
      <c r="C12" s="14">
        <v>0.10172317498182699</v>
      </c>
      <c r="D12" s="14">
        <v>0.13399389794320199</v>
      </c>
      <c r="E12" s="14">
        <v>7.9073569585108999E-2</v>
      </c>
      <c r="F12" s="14"/>
      <c r="G12" s="14">
        <v>0.22921417946209499</v>
      </c>
      <c r="H12" s="14">
        <v>5.8867887067926603E-2</v>
      </c>
      <c r="I12" s="14">
        <v>4.83260719058635E-2</v>
      </c>
      <c r="J12" s="14">
        <v>5.8663602179619301E-2</v>
      </c>
      <c r="K12" s="14">
        <v>6.9423136946721101E-2</v>
      </c>
      <c r="L12" s="14">
        <v>0.15287458012382901</v>
      </c>
      <c r="M12" s="14"/>
      <c r="N12" s="14">
        <v>0.277321126540791</v>
      </c>
      <c r="O12" s="14">
        <v>0.13060977895394901</v>
      </c>
      <c r="P12" s="14">
        <v>9.4603637816471201E-2</v>
      </c>
      <c r="Q12" s="14">
        <v>3.6100835569689502E-2</v>
      </c>
      <c r="R12" s="14"/>
      <c r="S12" s="14">
        <v>0.13287399649544299</v>
      </c>
      <c r="T12" s="14">
        <v>7.7634720305787996E-2</v>
      </c>
      <c r="U12" s="14">
        <v>0.23259974995133001</v>
      </c>
      <c r="V12" s="14">
        <v>7.0931490989557505E-2</v>
      </c>
      <c r="W12" s="14">
        <v>0.13935836599350099</v>
      </c>
      <c r="X12" s="14">
        <v>0</v>
      </c>
      <c r="Y12" s="14">
        <v>8.0224936034020797E-2</v>
      </c>
      <c r="Z12" s="14">
        <v>0</v>
      </c>
      <c r="AA12" s="14">
        <v>0</v>
      </c>
      <c r="AB12" s="14">
        <v>0.20302350336289601</v>
      </c>
      <c r="AC12" s="14">
        <v>0.119140494575853</v>
      </c>
      <c r="AD12" s="14">
        <v>0</v>
      </c>
      <c r="AE12" s="14"/>
      <c r="AF12" s="14">
        <v>0.12733013166634899</v>
      </c>
      <c r="AG12" s="14">
        <v>0.12729791540601901</v>
      </c>
      <c r="AH12" s="14">
        <v>0.23413547983534699</v>
      </c>
      <c r="AI12" s="14">
        <v>3.7946164803748898E-2</v>
      </c>
      <c r="AJ12" s="14"/>
      <c r="AK12" s="14">
        <v>0.184789912518594</v>
      </c>
      <c r="AL12" s="14">
        <v>8.6473395965346395E-2</v>
      </c>
      <c r="AM12" s="14">
        <v>0.10554100527347</v>
      </c>
      <c r="AN12" s="14">
        <v>0.14391909378977799</v>
      </c>
      <c r="AO12" s="14"/>
      <c r="AP12" s="14">
        <v>0.21430141381384901</v>
      </c>
      <c r="AQ12" s="14">
        <v>8.06789862983672E-2</v>
      </c>
      <c r="AR12" s="14">
        <v>0.10456369870017</v>
      </c>
      <c r="AS12" s="14"/>
      <c r="AT12" s="14">
        <v>0.25265124987016302</v>
      </c>
      <c r="AU12" s="14">
        <v>8.9950559434636507E-2</v>
      </c>
      <c r="AV12" s="14"/>
      <c r="AW12" s="14" t="s">
        <v>80</v>
      </c>
      <c r="AX12" s="14">
        <v>0.10172317498182699</v>
      </c>
      <c r="AY12" s="14"/>
      <c r="AZ12" s="14">
        <v>7.9705979462963095E-2</v>
      </c>
      <c r="BA12" s="14">
        <v>0.121529805970417</v>
      </c>
    </row>
    <row r="13" spans="2:53" x14ac:dyDescent="0.35">
      <c r="B13" s="15" t="s">
        <v>444</v>
      </c>
      <c r="C13" s="23">
        <v>0.83410418739069703</v>
      </c>
      <c r="D13" s="23">
        <v>0.80360943067875201</v>
      </c>
      <c r="E13" s="23">
        <v>0.85550730894521498</v>
      </c>
      <c r="F13" s="23"/>
      <c r="G13" s="23">
        <v>0.69350091029511596</v>
      </c>
      <c r="H13" s="23">
        <v>0.80501200296862396</v>
      </c>
      <c r="I13" s="23">
        <v>0.80992850610949196</v>
      </c>
      <c r="J13" s="23">
        <v>0.88511578115836798</v>
      </c>
      <c r="K13" s="23">
        <v>0.93057686305327902</v>
      </c>
      <c r="L13" s="23">
        <v>0.80541424473632806</v>
      </c>
      <c r="M13" s="23"/>
      <c r="N13" s="23">
        <v>0.65851017766488795</v>
      </c>
      <c r="O13" s="23">
        <v>0.82875288300439998</v>
      </c>
      <c r="P13" s="23">
        <v>0.868475997579503</v>
      </c>
      <c r="Q13" s="23">
        <v>0.86266535907945596</v>
      </c>
      <c r="R13" s="23"/>
      <c r="S13" s="23">
        <v>0.79550940126289105</v>
      </c>
      <c r="T13" s="23">
        <v>0.80525723376511205</v>
      </c>
      <c r="U13" s="23">
        <v>0.76740025004866996</v>
      </c>
      <c r="V13" s="23">
        <v>0.86221409424916895</v>
      </c>
      <c r="W13" s="23">
        <v>0.86064163400649896</v>
      </c>
      <c r="X13" s="23">
        <v>1</v>
      </c>
      <c r="Y13" s="23">
        <v>0.837600495748275</v>
      </c>
      <c r="Z13" s="23">
        <v>1</v>
      </c>
      <c r="AA13" s="23">
        <v>0.93447878857170896</v>
      </c>
      <c r="AB13" s="23">
        <v>0.65134514101231</v>
      </c>
      <c r="AC13" s="23">
        <v>0.82155791040953197</v>
      </c>
      <c r="AD13" s="23">
        <v>1</v>
      </c>
      <c r="AE13" s="23"/>
      <c r="AF13" s="23">
        <v>0.81827490997682995</v>
      </c>
      <c r="AG13" s="23">
        <v>0.80370886610510195</v>
      </c>
      <c r="AH13" s="23">
        <v>0.76586452016465301</v>
      </c>
      <c r="AI13" s="23">
        <v>0.88577291926902701</v>
      </c>
      <c r="AJ13" s="23"/>
      <c r="AK13" s="23">
        <v>0.815210087481406</v>
      </c>
      <c r="AL13" s="23">
        <v>0.85618580882517803</v>
      </c>
      <c r="AM13" s="23">
        <v>0.74439154357172899</v>
      </c>
      <c r="AN13" s="23">
        <v>0.80720473013349103</v>
      </c>
      <c r="AO13" s="23"/>
      <c r="AP13" s="23">
        <v>0.78569858618615096</v>
      </c>
      <c r="AQ13" s="23">
        <v>0.84932485057424001</v>
      </c>
      <c r="AR13" s="23">
        <v>0.76004641213822699</v>
      </c>
      <c r="AS13" s="23"/>
      <c r="AT13" s="23">
        <v>0.58763042173588398</v>
      </c>
      <c r="AU13" s="23">
        <v>0.85333091475718303</v>
      </c>
      <c r="AV13" s="23"/>
      <c r="AW13" s="23" t="s">
        <v>80</v>
      </c>
      <c r="AX13" s="23">
        <v>0.83410418739069703</v>
      </c>
      <c r="AY13" s="23"/>
      <c r="AZ13" s="23">
        <v>0.85236570407156997</v>
      </c>
      <c r="BA13" s="23">
        <v>0.81767615858566001</v>
      </c>
    </row>
    <row r="14" spans="2:53" ht="72.5" x14ac:dyDescent="0.35">
      <c r="B14" s="38" t="s">
        <v>572</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BA18"/>
  <sheetViews>
    <sheetView showGridLines="0" topLeftCell="A2" workbookViewId="0">
      <pane xSplit="2" topLeftCell="AC1" activePane="topRight" state="frozen"/>
      <selection pane="topRight" activeCell="AO3" sqref="AO1:AO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580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157</v>
      </c>
      <c r="D7" s="10">
        <v>65</v>
      </c>
      <c r="E7" s="10">
        <v>92</v>
      </c>
      <c r="F7" s="10"/>
      <c r="G7" s="10">
        <v>11</v>
      </c>
      <c r="H7" s="10">
        <v>16</v>
      </c>
      <c r="I7" s="10">
        <v>22</v>
      </c>
      <c r="J7" s="10">
        <v>34</v>
      </c>
      <c r="K7" s="10">
        <v>28</v>
      </c>
      <c r="L7" s="10">
        <v>46</v>
      </c>
      <c r="M7" s="10"/>
      <c r="N7" s="10">
        <v>15</v>
      </c>
      <c r="O7" s="10">
        <v>52</v>
      </c>
      <c r="P7" s="10">
        <v>31</v>
      </c>
      <c r="Q7" s="10">
        <v>59</v>
      </c>
      <c r="R7" s="10"/>
      <c r="S7" s="10">
        <v>14</v>
      </c>
      <c r="T7" s="10">
        <v>25</v>
      </c>
      <c r="U7" s="10">
        <v>17</v>
      </c>
      <c r="V7" s="10">
        <v>15</v>
      </c>
      <c r="W7" s="10">
        <v>9</v>
      </c>
      <c r="X7" s="10">
        <v>12</v>
      </c>
      <c r="Y7" s="10">
        <v>12</v>
      </c>
      <c r="Z7" s="10">
        <v>6</v>
      </c>
      <c r="AA7" s="10">
        <v>15</v>
      </c>
      <c r="AB7" s="10">
        <v>14</v>
      </c>
      <c r="AC7" s="10">
        <v>15</v>
      </c>
      <c r="AD7" s="10">
        <v>3</v>
      </c>
      <c r="AE7" s="10"/>
      <c r="AF7" s="10">
        <v>38</v>
      </c>
      <c r="AG7" s="10">
        <v>42</v>
      </c>
      <c r="AH7" s="10">
        <v>9</v>
      </c>
      <c r="AI7" s="10">
        <v>28</v>
      </c>
      <c r="AJ7" s="10"/>
      <c r="AK7" s="10">
        <v>21</v>
      </c>
      <c r="AL7" s="10">
        <v>51</v>
      </c>
      <c r="AM7" s="10">
        <v>19</v>
      </c>
      <c r="AN7" s="10">
        <v>20</v>
      </c>
      <c r="AO7" s="10"/>
      <c r="AP7" s="10">
        <v>18</v>
      </c>
      <c r="AQ7" s="10">
        <v>29</v>
      </c>
      <c r="AR7" s="10">
        <v>28</v>
      </c>
      <c r="AS7" s="10"/>
      <c r="AT7" s="10">
        <v>12</v>
      </c>
      <c r="AU7" s="10">
        <v>144</v>
      </c>
      <c r="AV7" s="10"/>
      <c r="AW7" s="10" t="s">
        <v>79</v>
      </c>
      <c r="AX7" s="10">
        <v>157</v>
      </c>
      <c r="AY7" s="10"/>
      <c r="AZ7" s="10">
        <v>74</v>
      </c>
      <c r="BA7" s="10">
        <v>83</v>
      </c>
    </row>
    <row r="8" spans="2:53" ht="30" customHeight="1" x14ac:dyDescent="0.35">
      <c r="B8" s="11" t="s">
        <v>20</v>
      </c>
      <c r="C8" s="11">
        <v>154</v>
      </c>
      <c r="D8" s="11">
        <v>63</v>
      </c>
      <c r="E8" s="11">
        <v>90</v>
      </c>
      <c r="F8" s="11"/>
      <c r="G8" s="11">
        <v>14</v>
      </c>
      <c r="H8" s="11">
        <v>16</v>
      </c>
      <c r="I8" s="11">
        <v>21</v>
      </c>
      <c r="J8" s="11">
        <v>32</v>
      </c>
      <c r="K8" s="11">
        <v>26</v>
      </c>
      <c r="L8" s="11">
        <v>45</v>
      </c>
      <c r="M8" s="11"/>
      <c r="N8" s="11">
        <v>14</v>
      </c>
      <c r="O8" s="11">
        <v>50</v>
      </c>
      <c r="P8" s="11">
        <v>34</v>
      </c>
      <c r="Q8" s="11">
        <v>56</v>
      </c>
      <c r="R8" s="11"/>
      <c r="S8" s="11">
        <v>15</v>
      </c>
      <c r="T8" s="11">
        <v>24</v>
      </c>
      <c r="U8" s="11">
        <v>16</v>
      </c>
      <c r="V8" s="11">
        <v>14</v>
      </c>
      <c r="W8" s="11">
        <v>8</v>
      </c>
      <c r="X8" s="11">
        <v>11</v>
      </c>
      <c r="Y8" s="11">
        <v>11</v>
      </c>
      <c r="Z8" s="11">
        <v>5</v>
      </c>
      <c r="AA8" s="11">
        <v>15</v>
      </c>
      <c r="AB8" s="11">
        <v>16</v>
      </c>
      <c r="AC8" s="11">
        <v>15</v>
      </c>
      <c r="AD8" s="11">
        <v>4</v>
      </c>
      <c r="AE8" s="11"/>
      <c r="AF8" s="11">
        <v>37</v>
      </c>
      <c r="AG8" s="11">
        <v>40</v>
      </c>
      <c r="AH8" s="11">
        <v>8</v>
      </c>
      <c r="AI8" s="11">
        <v>27</v>
      </c>
      <c r="AJ8" s="11"/>
      <c r="AK8" s="11">
        <v>21</v>
      </c>
      <c r="AL8" s="11">
        <v>50</v>
      </c>
      <c r="AM8" s="11">
        <v>18</v>
      </c>
      <c r="AN8" s="11">
        <v>19</v>
      </c>
      <c r="AO8" s="11"/>
      <c r="AP8" s="11">
        <v>18</v>
      </c>
      <c r="AQ8" s="11">
        <v>28</v>
      </c>
      <c r="AR8" s="11">
        <v>27</v>
      </c>
      <c r="AS8" s="11"/>
      <c r="AT8" s="11">
        <v>12</v>
      </c>
      <c r="AU8" s="11">
        <v>141</v>
      </c>
      <c r="AV8" s="11"/>
      <c r="AW8" s="11" t="s">
        <v>79</v>
      </c>
      <c r="AX8" s="11">
        <v>154</v>
      </c>
      <c r="AY8" s="11"/>
      <c r="AZ8" s="11">
        <v>73</v>
      </c>
      <c r="BA8" s="11">
        <v>81</v>
      </c>
    </row>
    <row r="9" spans="2:53" x14ac:dyDescent="0.35">
      <c r="B9" s="15" t="s">
        <v>440</v>
      </c>
      <c r="C9" s="14">
        <v>1.9252066846846799E-2</v>
      </c>
      <c r="D9" s="14">
        <v>2.8271433987492101E-2</v>
      </c>
      <c r="E9" s="14">
        <v>1.2921712645973899E-2</v>
      </c>
      <c r="F9" s="14"/>
      <c r="G9" s="14">
        <v>8.5823477148428598E-2</v>
      </c>
      <c r="H9" s="14">
        <v>0</v>
      </c>
      <c r="I9" s="14">
        <v>0</v>
      </c>
      <c r="J9" s="14">
        <v>2.7892143358096099E-2</v>
      </c>
      <c r="K9" s="14">
        <v>0</v>
      </c>
      <c r="L9" s="14">
        <v>1.9889483017008099E-2</v>
      </c>
      <c r="M9" s="14"/>
      <c r="N9" s="14">
        <v>0</v>
      </c>
      <c r="O9" s="14">
        <v>1.80159351729028E-2</v>
      </c>
      <c r="P9" s="14">
        <v>3.4685185625193099E-2</v>
      </c>
      <c r="Q9" s="14">
        <v>1.59775716984469E-2</v>
      </c>
      <c r="R9" s="14"/>
      <c r="S9" s="14">
        <v>0</v>
      </c>
      <c r="T9" s="14">
        <v>0</v>
      </c>
      <c r="U9" s="14">
        <v>5.5869749995151999E-2</v>
      </c>
      <c r="V9" s="14">
        <v>0</v>
      </c>
      <c r="W9" s="14">
        <v>0.13935836599350099</v>
      </c>
      <c r="X9" s="14">
        <v>0</v>
      </c>
      <c r="Y9" s="14">
        <v>0</v>
      </c>
      <c r="Z9" s="14">
        <v>0</v>
      </c>
      <c r="AA9" s="14">
        <v>0</v>
      </c>
      <c r="AB9" s="14">
        <v>0</v>
      </c>
      <c r="AC9" s="14">
        <v>5.9301595014615398E-2</v>
      </c>
      <c r="AD9" s="14">
        <v>0</v>
      </c>
      <c r="AE9" s="14"/>
      <c r="AF9" s="14">
        <v>0</v>
      </c>
      <c r="AG9" s="14">
        <v>2.9275696040032901E-2</v>
      </c>
      <c r="AH9" s="14">
        <v>0.106999647541642</v>
      </c>
      <c r="AI9" s="14">
        <v>0</v>
      </c>
      <c r="AJ9" s="14"/>
      <c r="AK9" s="14">
        <v>0</v>
      </c>
      <c r="AL9" s="14">
        <v>2.31662871038479E-2</v>
      </c>
      <c r="AM9" s="14">
        <v>4.8637533612121399E-2</v>
      </c>
      <c r="AN9" s="14">
        <v>4.7854362737008001E-2</v>
      </c>
      <c r="AO9" s="14"/>
      <c r="AP9" s="14">
        <v>0</v>
      </c>
      <c r="AQ9" s="14">
        <v>4.1922358522795203E-2</v>
      </c>
      <c r="AR9" s="14">
        <v>3.2769222854161097E-2</v>
      </c>
      <c r="AS9" s="14"/>
      <c r="AT9" s="14">
        <v>0.100501502972457</v>
      </c>
      <c r="AU9" s="14">
        <v>1.2691431242468101E-2</v>
      </c>
      <c r="AV9" s="14"/>
      <c r="AW9" s="14" t="s">
        <v>80</v>
      </c>
      <c r="AX9" s="14">
        <v>1.9252066846846799E-2</v>
      </c>
      <c r="AY9" s="14"/>
      <c r="AZ9" s="14">
        <v>1.2344514269377599E-2</v>
      </c>
      <c r="BA9" s="14">
        <v>2.5466089192199299E-2</v>
      </c>
    </row>
    <row r="10" spans="2:53" x14ac:dyDescent="0.35">
      <c r="B10" s="15" t="s">
        <v>441</v>
      </c>
      <c r="C10" s="14">
        <v>2.5134746304507901E-2</v>
      </c>
      <c r="D10" s="14">
        <v>2.85598612812159E-2</v>
      </c>
      <c r="E10" s="14">
        <v>2.2730787064001199E-2</v>
      </c>
      <c r="F10" s="14"/>
      <c r="G10" s="14">
        <v>0</v>
      </c>
      <c r="H10" s="14">
        <v>0</v>
      </c>
      <c r="I10" s="14">
        <v>4.4598396792259798E-2</v>
      </c>
      <c r="J10" s="14">
        <v>0</v>
      </c>
      <c r="K10" s="14">
        <v>0</v>
      </c>
      <c r="L10" s="14">
        <v>6.5069477817066304E-2</v>
      </c>
      <c r="M10" s="14"/>
      <c r="N10" s="14">
        <v>0</v>
      </c>
      <c r="O10" s="14">
        <v>1.80159351729028E-2</v>
      </c>
      <c r="P10" s="14">
        <v>0</v>
      </c>
      <c r="Q10" s="14">
        <v>5.28066281969235E-2</v>
      </c>
      <c r="R10" s="14"/>
      <c r="S10" s="14">
        <v>0</v>
      </c>
      <c r="T10" s="14">
        <v>3.8911896484517199E-2</v>
      </c>
      <c r="U10" s="14">
        <v>5.5869749995151999E-2</v>
      </c>
      <c r="V10" s="14">
        <v>6.6854414761273906E-2</v>
      </c>
      <c r="W10" s="14">
        <v>0</v>
      </c>
      <c r="X10" s="14">
        <v>0</v>
      </c>
      <c r="Y10" s="14">
        <v>0</v>
      </c>
      <c r="Z10" s="14">
        <v>0</v>
      </c>
      <c r="AA10" s="14">
        <v>0</v>
      </c>
      <c r="AB10" s="14">
        <v>6.8670367042874297E-2</v>
      </c>
      <c r="AC10" s="14">
        <v>0</v>
      </c>
      <c r="AD10" s="14">
        <v>0</v>
      </c>
      <c r="AE10" s="14"/>
      <c r="AF10" s="14">
        <v>2.42056454803103E-2</v>
      </c>
      <c r="AG10" s="14">
        <v>5.1499335348844197E-2</v>
      </c>
      <c r="AH10" s="14">
        <v>0</v>
      </c>
      <c r="AI10" s="14">
        <v>0</v>
      </c>
      <c r="AJ10" s="14"/>
      <c r="AK10" s="14">
        <v>0</v>
      </c>
      <c r="AL10" s="14">
        <v>4.0752178418482103E-2</v>
      </c>
      <c r="AM10" s="14">
        <v>4.9627167507979603E-2</v>
      </c>
      <c r="AN10" s="14">
        <v>4.7854362737008001E-2</v>
      </c>
      <c r="AO10" s="14"/>
      <c r="AP10" s="14">
        <v>6.2411983320724097E-2</v>
      </c>
      <c r="AQ10" s="14">
        <v>0</v>
      </c>
      <c r="AR10" s="14">
        <v>6.7718899415166497E-2</v>
      </c>
      <c r="AS10" s="14"/>
      <c r="AT10" s="14">
        <v>0</v>
      </c>
      <c r="AU10" s="14">
        <v>2.7359600712557702E-2</v>
      </c>
      <c r="AV10" s="14"/>
      <c r="AW10" s="14" t="s">
        <v>80</v>
      </c>
      <c r="AX10" s="14">
        <v>2.5134746304507901E-2</v>
      </c>
      <c r="AY10" s="14"/>
      <c r="AZ10" s="14">
        <v>1.25956896239156E-2</v>
      </c>
      <c r="BA10" s="14">
        <v>3.6414859995859403E-2</v>
      </c>
    </row>
    <row r="11" spans="2:53" ht="29" x14ac:dyDescent="0.35">
      <c r="B11" s="15" t="s">
        <v>442</v>
      </c>
      <c r="C11" s="14">
        <v>0.100717693078077</v>
      </c>
      <c r="D11" s="14">
        <v>8.8665694333277603E-2</v>
      </c>
      <c r="E11" s="14">
        <v>0.10917653721795501</v>
      </c>
      <c r="F11" s="14"/>
      <c r="G11" s="14">
        <v>7.7284910242788898E-2</v>
      </c>
      <c r="H11" s="14">
        <v>5.7099357871078602E-2</v>
      </c>
      <c r="I11" s="14">
        <v>0.14547309709824799</v>
      </c>
      <c r="J11" s="14">
        <v>5.9288584608158702E-2</v>
      </c>
      <c r="K11" s="14">
        <v>6.8181347642697898E-2</v>
      </c>
      <c r="L11" s="14">
        <v>0.150734125112264</v>
      </c>
      <c r="M11" s="14"/>
      <c r="N11" s="14">
        <v>0.33884105536498299</v>
      </c>
      <c r="O11" s="14">
        <v>7.7912178495200796E-2</v>
      </c>
      <c r="P11" s="14">
        <v>5.9918452191278102E-2</v>
      </c>
      <c r="Q11" s="14">
        <v>8.5020464285408895E-2</v>
      </c>
      <c r="R11" s="14"/>
      <c r="S11" s="14">
        <v>0.197255492383454</v>
      </c>
      <c r="T11" s="14">
        <v>7.8196149444582294E-2</v>
      </c>
      <c r="U11" s="14">
        <v>0.121053544308868</v>
      </c>
      <c r="V11" s="14">
        <v>0.13716365166977901</v>
      </c>
      <c r="W11" s="14">
        <v>0.101832285644516</v>
      </c>
      <c r="X11" s="14">
        <v>0</v>
      </c>
      <c r="Y11" s="14">
        <v>0.162399504251725</v>
      </c>
      <c r="Z11" s="14">
        <v>0</v>
      </c>
      <c r="AA11" s="14">
        <v>6.5521211428291301E-2</v>
      </c>
      <c r="AB11" s="14">
        <v>0.20333178686438999</v>
      </c>
      <c r="AC11" s="14">
        <v>0</v>
      </c>
      <c r="AD11" s="14">
        <v>0</v>
      </c>
      <c r="AE11" s="14"/>
      <c r="AF11" s="14">
        <v>0.109242961124208</v>
      </c>
      <c r="AG11" s="14">
        <v>0.13982122633151101</v>
      </c>
      <c r="AH11" s="14">
        <v>0.33625387764513198</v>
      </c>
      <c r="AI11" s="14">
        <v>0.114227080730973</v>
      </c>
      <c r="AJ11" s="14"/>
      <c r="AK11" s="14">
        <v>5.33201917639676E-2</v>
      </c>
      <c r="AL11" s="14">
        <v>0.116594048596168</v>
      </c>
      <c r="AM11" s="14">
        <v>0.10193936184473799</v>
      </c>
      <c r="AN11" s="14">
        <v>0.19061218701862101</v>
      </c>
      <c r="AO11" s="14"/>
      <c r="AP11" s="14">
        <v>0</v>
      </c>
      <c r="AQ11" s="14">
        <v>0.17516309846470501</v>
      </c>
      <c r="AR11" s="14">
        <v>0.102137114796912</v>
      </c>
      <c r="AS11" s="14"/>
      <c r="AT11" s="14">
        <v>0.30862393534481802</v>
      </c>
      <c r="AU11" s="14">
        <v>8.4253143987956997E-2</v>
      </c>
      <c r="AV11" s="14"/>
      <c r="AW11" s="14" t="s">
        <v>80</v>
      </c>
      <c r="AX11" s="14">
        <v>0.100717693078077</v>
      </c>
      <c r="AY11" s="14"/>
      <c r="AZ11" s="14">
        <v>9.1194364763132502E-2</v>
      </c>
      <c r="BA11" s="14">
        <v>0.109284862750331</v>
      </c>
    </row>
    <row r="12" spans="2:53" x14ac:dyDescent="0.35">
      <c r="B12" s="15" t="s">
        <v>443</v>
      </c>
      <c r="C12" s="14">
        <v>0.11172150998589001</v>
      </c>
      <c r="D12" s="14">
        <v>0.165686332927134</v>
      </c>
      <c r="E12" s="14">
        <v>7.3845632634585504E-2</v>
      </c>
      <c r="F12" s="14"/>
      <c r="G12" s="14">
        <v>0.14339070231366699</v>
      </c>
      <c r="H12" s="14">
        <v>0.137888639160298</v>
      </c>
      <c r="I12" s="14">
        <v>4.1108341596801497E-2</v>
      </c>
      <c r="J12" s="14">
        <v>8.3526097012048606E-2</v>
      </c>
      <c r="K12" s="14">
        <v>0.14188007330146801</v>
      </c>
      <c r="L12" s="14">
        <v>0.128763173338792</v>
      </c>
      <c r="M12" s="14"/>
      <c r="N12" s="14">
        <v>0.191186949975263</v>
      </c>
      <c r="O12" s="14">
        <v>0.18539621965370101</v>
      </c>
      <c r="P12" s="14">
        <v>0.12901987585049701</v>
      </c>
      <c r="Q12" s="14">
        <v>1.63026693206328E-2</v>
      </c>
      <c r="R12" s="14"/>
      <c r="S12" s="14">
        <v>0.13287399649544299</v>
      </c>
      <c r="T12" s="14">
        <v>0.19769113625342699</v>
      </c>
      <c r="U12" s="14">
        <v>0.16646471279856101</v>
      </c>
      <c r="V12" s="14">
        <v>0.13933309191405099</v>
      </c>
      <c r="W12" s="14">
        <v>0</v>
      </c>
      <c r="X12" s="14">
        <v>0</v>
      </c>
      <c r="Y12" s="14">
        <v>0</v>
      </c>
      <c r="Z12" s="14">
        <v>0</v>
      </c>
      <c r="AA12" s="14">
        <v>6.4895203450795802E-2</v>
      </c>
      <c r="AB12" s="14">
        <v>7.6652705080425404E-2</v>
      </c>
      <c r="AC12" s="14">
        <v>0.247657411016764</v>
      </c>
      <c r="AD12" s="14">
        <v>0</v>
      </c>
      <c r="AE12" s="14"/>
      <c r="AF12" s="14">
        <v>0.20564116764186799</v>
      </c>
      <c r="AG12" s="14">
        <v>4.4423334186506597E-2</v>
      </c>
      <c r="AH12" s="14">
        <v>0</v>
      </c>
      <c r="AI12" s="14">
        <v>0.137134223463033</v>
      </c>
      <c r="AJ12" s="14"/>
      <c r="AK12" s="14">
        <v>0.18274529159392799</v>
      </c>
      <c r="AL12" s="14">
        <v>3.6503784895519899E-2</v>
      </c>
      <c r="AM12" s="14">
        <v>0.15516817278145001</v>
      </c>
      <c r="AN12" s="14">
        <v>0.154165033091784</v>
      </c>
      <c r="AO12" s="14"/>
      <c r="AP12" s="14">
        <v>0.270121202286426</v>
      </c>
      <c r="AQ12" s="14">
        <v>3.2007815565302099E-2</v>
      </c>
      <c r="AR12" s="14">
        <v>0.105675873514778</v>
      </c>
      <c r="AS12" s="14"/>
      <c r="AT12" s="14">
        <v>7.6682843719183894E-2</v>
      </c>
      <c r="AU12" s="14">
        <v>0.115304734553331</v>
      </c>
      <c r="AV12" s="14"/>
      <c r="AW12" s="14" t="s">
        <v>80</v>
      </c>
      <c r="AX12" s="14">
        <v>0.11172150998589001</v>
      </c>
      <c r="AY12" s="14"/>
      <c r="AZ12" s="14">
        <v>0.13548518351896</v>
      </c>
      <c r="BA12" s="14">
        <v>9.0343750397954503E-2</v>
      </c>
    </row>
    <row r="13" spans="2:53" x14ac:dyDescent="0.35">
      <c r="B13" s="15" t="s">
        <v>444</v>
      </c>
      <c r="C13" s="23">
        <v>0.74317398378467903</v>
      </c>
      <c r="D13" s="23">
        <v>0.68881667747088005</v>
      </c>
      <c r="E13" s="23">
        <v>0.78132533043748498</v>
      </c>
      <c r="F13" s="23"/>
      <c r="G13" s="23">
        <v>0.69350091029511596</v>
      </c>
      <c r="H13" s="23">
        <v>0.80501200296862396</v>
      </c>
      <c r="I13" s="23">
        <v>0.76882016451268997</v>
      </c>
      <c r="J13" s="23">
        <v>0.82929317502169697</v>
      </c>
      <c r="K13" s="23">
        <v>0.78993857905583398</v>
      </c>
      <c r="L13" s="23">
        <v>0.63554374071486897</v>
      </c>
      <c r="M13" s="23"/>
      <c r="N13" s="23">
        <v>0.46997199465975298</v>
      </c>
      <c r="O13" s="23">
        <v>0.70065973150529204</v>
      </c>
      <c r="P13" s="23">
        <v>0.77637648633303202</v>
      </c>
      <c r="Q13" s="23">
        <v>0.82989266649858795</v>
      </c>
      <c r="R13" s="23"/>
      <c r="S13" s="23">
        <v>0.66987051112110296</v>
      </c>
      <c r="T13" s="23">
        <v>0.685200817817473</v>
      </c>
      <c r="U13" s="23">
        <v>0.60074224290226697</v>
      </c>
      <c r="V13" s="23">
        <v>0.65664884165489501</v>
      </c>
      <c r="W13" s="23">
        <v>0.75880934836198299</v>
      </c>
      <c r="X13" s="23">
        <v>1</v>
      </c>
      <c r="Y13" s="23">
        <v>0.837600495748275</v>
      </c>
      <c r="Z13" s="23">
        <v>1</v>
      </c>
      <c r="AA13" s="23">
        <v>0.86958358512091305</v>
      </c>
      <c r="AB13" s="23">
        <v>0.65134514101231</v>
      </c>
      <c r="AC13" s="23">
        <v>0.69304099396862096</v>
      </c>
      <c r="AD13" s="23">
        <v>1</v>
      </c>
      <c r="AE13" s="23"/>
      <c r="AF13" s="23">
        <v>0.66091022575361402</v>
      </c>
      <c r="AG13" s="23">
        <v>0.73498040809310505</v>
      </c>
      <c r="AH13" s="23">
        <v>0.55674647481322603</v>
      </c>
      <c r="AI13" s="23">
        <v>0.74863869580599396</v>
      </c>
      <c r="AJ13" s="23"/>
      <c r="AK13" s="23">
        <v>0.76393451664210499</v>
      </c>
      <c r="AL13" s="23">
        <v>0.78298370098598202</v>
      </c>
      <c r="AM13" s="23">
        <v>0.64462776425371104</v>
      </c>
      <c r="AN13" s="23">
        <v>0.559514054415579</v>
      </c>
      <c r="AO13" s="23"/>
      <c r="AP13" s="23">
        <v>0.66746681439284905</v>
      </c>
      <c r="AQ13" s="23">
        <v>0.750906727447198</v>
      </c>
      <c r="AR13" s="23">
        <v>0.69169888941898205</v>
      </c>
      <c r="AS13" s="23"/>
      <c r="AT13" s="23">
        <v>0.51419171796354102</v>
      </c>
      <c r="AU13" s="23">
        <v>0.76039108950368595</v>
      </c>
      <c r="AV13" s="23"/>
      <c r="AW13" s="23" t="s">
        <v>80</v>
      </c>
      <c r="AX13" s="23">
        <v>0.74317398378467903</v>
      </c>
      <c r="AY13" s="23"/>
      <c r="AZ13" s="23">
        <v>0.74838024782461399</v>
      </c>
      <c r="BA13" s="23">
        <v>0.73849043766365596</v>
      </c>
    </row>
    <row r="14" spans="2:53" ht="72.5" x14ac:dyDescent="0.35">
      <c r="B14" s="38" t="s">
        <v>572</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BA28"/>
  <sheetViews>
    <sheetView showGridLines="0" workbookViewId="0">
      <pane xSplit="2" topLeftCell="C1" activePane="topRight" state="frozen"/>
      <selection pane="topRight" activeCell="AO1" sqref="AO1:AO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463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248</v>
      </c>
      <c r="D7" s="10">
        <v>107</v>
      </c>
      <c r="E7" s="10">
        <v>141</v>
      </c>
      <c r="F7" s="10"/>
      <c r="G7" s="10">
        <v>21</v>
      </c>
      <c r="H7" s="10">
        <v>44</v>
      </c>
      <c r="I7" s="10">
        <v>50</v>
      </c>
      <c r="J7" s="10">
        <v>36</v>
      </c>
      <c r="K7" s="10">
        <v>26</v>
      </c>
      <c r="L7" s="10">
        <v>71</v>
      </c>
      <c r="M7" s="10"/>
      <c r="N7" s="10">
        <v>101</v>
      </c>
      <c r="O7" s="10">
        <v>49</v>
      </c>
      <c r="P7" s="10">
        <v>50</v>
      </c>
      <c r="Q7" s="10">
        <v>46</v>
      </c>
      <c r="R7" s="10"/>
      <c r="S7" s="10">
        <v>39</v>
      </c>
      <c r="T7" s="10">
        <v>33</v>
      </c>
      <c r="U7" s="10">
        <v>29</v>
      </c>
      <c r="V7" s="10">
        <v>24</v>
      </c>
      <c r="W7" s="10">
        <v>13</v>
      </c>
      <c r="X7" s="10">
        <v>23</v>
      </c>
      <c r="Y7" s="10">
        <v>11</v>
      </c>
      <c r="Z7" s="10">
        <v>11</v>
      </c>
      <c r="AA7" s="10">
        <v>26</v>
      </c>
      <c r="AB7" s="10">
        <v>12</v>
      </c>
      <c r="AC7" s="10">
        <v>23</v>
      </c>
      <c r="AD7" s="10">
        <v>4</v>
      </c>
      <c r="AE7" s="10"/>
      <c r="AF7" s="10">
        <v>83</v>
      </c>
      <c r="AG7" s="10">
        <v>77</v>
      </c>
      <c r="AH7" s="10">
        <v>21</v>
      </c>
      <c r="AI7" s="10">
        <v>22</v>
      </c>
      <c r="AJ7" s="10"/>
      <c r="AK7" s="10">
        <v>52</v>
      </c>
      <c r="AL7" s="10">
        <v>81</v>
      </c>
      <c r="AM7" s="10">
        <v>33</v>
      </c>
      <c r="AN7" s="10">
        <v>25</v>
      </c>
      <c r="AO7" s="10"/>
      <c r="AP7" s="10">
        <v>44</v>
      </c>
      <c r="AQ7" s="10">
        <v>55</v>
      </c>
      <c r="AR7" s="10">
        <v>48</v>
      </c>
      <c r="AS7" s="10"/>
      <c r="AT7" s="10">
        <v>248</v>
      </c>
      <c r="AU7" s="10" t="s">
        <v>79</v>
      </c>
      <c r="AV7" s="10"/>
      <c r="AW7" s="10">
        <v>223</v>
      </c>
      <c r="AX7" s="10">
        <v>12</v>
      </c>
      <c r="AY7" s="10"/>
      <c r="AZ7" s="10">
        <v>116</v>
      </c>
      <c r="BA7" s="10">
        <v>132</v>
      </c>
    </row>
    <row r="8" spans="2:53" ht="30" customHeight="1" x14ac:dyDescent="0.35">
      <c r="B8" s="11" t="s">
        <v>20</v>
      </c>
      <c r="C8" s="11">
        <v>246</v>
      </c>
      <c r="D8" s="11">
        <v>108</v>
      </c>
      <c r="E8" s="11">
        <v>138</v>
      </c>
      <c r="F8" s="11"/>
      <c r="G8" s="11">
        <v>30</v>
      </c>
      <c r="H8" s="11">
        <v>42</v>
      </c>
      <c r="I8" s="11">
        <v>48</v>
      </c>
      <c r="J8" s="11">
        <v>34</v>
      </c>
      <c r="K8" s="11">
        <v>24</v>
      </c>
      <c r="L8" s="11">
        <v>68</v>
      </c>
      <c r="M8" s="11"/>
      <c r="N8" s="11">
        <v>93</v>
      </c>
      <c r="O8" s="11">
        <v>47</v>
      </c>
      <c r="P8" s="11">
        <v>55</v>
      </c>
      <c r="Q8" s="11">
        <v>48</v>
      </c>
      <c r="R8" s="11"/>
      <c r="S8" s="11">
        <v>40</v>
      </c>
      <c r="T8" s="11">
        <v>31</v>
      </c>
      <c r="U8" s="11">
        <v>28</v>
      </c>
      <c r="V8" s="11">
        <v>25</v>
      </c>
      <c r="W8" s="11">
        <v>13</v>
      </c>
      <c r="X8" s="11">
        <v>22</v>
      </c>
      <c r="Y8" s="11">
        <v>11</v>
      </c>
      <c r="Z8" s="11">
        <v>10</v>
      </c>
      <c r="AA8" s="11">
        <v>25</v>
      </c>
      <c r="AB8" s="11">
        <v>14</v>
      </c>
      <c r="AC8" s="11">
        <v>22</v>
      </c>
      <c r="AD8" s="11">
        <v>5</v>
      </c>
      <c r="AE8" s="11"/>
      <c r="AF8" s="11">
        <v>79</v>
      </c>
      <c r="AG8" s="11">
        <v>74</v>
      </c>
      <c r="AH8" s="11">
        <v>20</v>
      </c>
      <c r="AI8" s="11">
        <v>23</v>
      </c>
      <c r="AJ8" s="11"/>
      <c r="AK8" s="11">
        <v>51</v>
      </c>
      <c r="AL8" s="11">
        <v>79</v>
      </c>
      <c r="AM8" s="11">
        <v>35</v>
      </c>
      <c r="AN8" s="11">
        <v>24</v>
      </c>
      <c r="AO8" s="11"/>
      <c r="AP8" s="11">
        <v>43</v>
      </c>
      <c r="AQ8" s="11">
        <v>54</v>
      </c>
      <c r="AR8" s="11">
        <v>49</v>
      </c>
      <c r="AS8" s="11"/>
      <c r="AT8" s="11">
        <v>246</v>
      </c>
      <c r="AU8" s="11" t="s">
        <v>79</v>
      </c>
      <c r="AV8" s="11"/>
      <c r="AW8" s="11">
        <v>222</v>
      </c>
      <c r="AX8" s="11">
        <v>12</v>
      </c>
      <c r="AY8" s="11"/>
      <c r="AZ8" s="11">
        <v>116</v>
      </c>
      <c r="BA8" s="11">
        <v>130</v>
      </c>
    </row>
    <row r="9" spans="2:53" x14ac:dyDescent="0.35">
      <c r="B9" s="15" t="s">
        <v>429</v>
      </c>
      <c r="C9" s="14">
        <v>0.13941808988420501</v>
      </c>
      <c r="D9" s="14">
        <v>0.11954537527166099</v>
      </c>
      <c r="E9" s="14">
        <v>0.155002288304598</v>
      </c>
      <c r="F9" s="14"/>
      <c r="G9" s="14">
        <v>3.4193841270873999E-2</v>
      </c>
      <c r="H9" s="14">
        <v>0.18140515230982199</v>
      </c>
      <c r="I9" s="14">
        <v>0.14992222829045301</v>
      </c>
      <c r="J9" s="14">
        <v>0.10804046563618699</v>
      </c>
      <c r="K9" s="14">
        <v>0.19217674444367</v>
      </c>
      <c r="L9" s="14">
        <v>0.14957890565412699</v>
      </c>
      <c r="M9" s="14"/>
      <c r="N9" s="14">
        <v>0.149039003153915</v>
      </c>
      <c r="O9" s="14">
        <v>9.6930480446074704E-2</v>
      </c>
      <c r="P9" s="14">
        <v>0.132349797748436</v>
      </c>
      <c r="Q9" s="14">
        <v>0.179231780478291</v>
      </c>
      <c r="R9" s="14"/>
      <c r="S9" s="14">
        <v>0.14037956910351701</v>
      </c>
      <c r="T9" s="14">
        <v>0.182358554688103</v>
      </c>
      <c r="U9" s="14">
        <v>0.140040922899627</v>
      </c>
      <c r="V9" s="14">
        <v>7.4550858062789702E-2</v>
      </c>
      <c r="W9" s="14">
        <v>0</v>
      </c>
      <c r="X9" s="14">
        <v>0.12122961410607901</v>
      </c>
      <c r="Y9" s="14">
        <v>9.2522612059819306E-2</v>
      </c>
      <c r="Z9" s="14">
        <v>0.26866270422389199</v>
      </c>
      <c r="AA9" s="14">
        <v>0.22693839556113299</v>
      </c>
      <c r="AB9" s="14">
        <v>0.171509348490646</v>
      </c>
      <c r="AC9" s="14">
        <v>0.12719298053370001</v>
      </c>
      <c r="AD9" s="14">
        <v>0</v>
      </c>
      <c r="AE9" s="14"/>
      <c r="AF9" s="14">
        <v>0.15322339968571799</v>
      </c>
      <c r="AG9" s="14">
        <v>0.10247898594402501</v>
      </c>
      <c r="AH9" s="14">
        <v>0.13837752277190199</v>
      </c>
      <c r="AI9" s="14">
        <v>0.16476994724735899</v>
      </c>
      <c r="AJ9" s="14"/>
      <c r="AK9" s="14">
        <v>0.12705757545765201</v>
      </c>
      <c r="AL9" s="14">
        <v>0.125554729008688</v>
      </c>
      <c r="AM9" s="14">
        <v>0.18043125824668499</v>
      </c>
      <c r="AN9" s="14">
        <v>0.15708609673665</v>
      </c>
      <c r="AO9" s="14"/>
      <c r="AP9" s="14">
        <v>2.3322521659512901E-2</v>
      </c>
      <c r="AQ9" s="14">
        <v>0.127505710326342</v>
      </c>
      <c r="AR9" s="14">
        <v>0.19004884352731599</v>
      </c>
      <c r="AS9" s="14"/>
      <c r="AT9" s="14">
        <v>0.13941808988420501</v>
      </c>
      <c r="AU9" s="14" t="s">
        <v>80</v>
      </c>
      <c r="AV9" s="14"/>
      <c r="AW9" s="14">
        <v>0.13834798198392301</v>
      </c>
      <c r="AX9" s="14">
        <v>7.4658896595860905E-2</v>
      </c>
      <c r="AY9" s="14"/>
      <c r="AZ9" s="14">
        <v>0.14334072292710601</v>
      </c>
      <c r="BA9" s="14">
        <v>0.13591977109037601</v>
      </c>
    </row>
    <row r="10" spans="2:53" x14ac:dyDescent="0.35">
      <c r="B10" s="15" t="s">
        <v>451</v>
      </c>
      <c r="C10" s="14">
        <v>0.22177078676411699</v>
      </c>
      <c r="D10" s="14">
        <v>0.19974990156633199</v>
      </c>
      <c r="E10" s="14">
        <v>0.23903958224605501</v>
      </c>
      <c r="F10" s="14"/>
      <c r="G10" s="14">
        <v>0.33744626575212899</v>
      </c>
      <c r="H10" s="14">
        <v>0.17663057529266901</v>
      </c>
      <c r="I10" s="14">
        <v>0.27852813133965798</v>
      </c>
      <c r="J10" s="14">
        <v>0.21515747761941101</v>
      </c>
      <c r="K10" s="14">
        <v>0.18366274902421401</v>
      </c>
      <c r="L10" s="14">
        <v>0.175112321050646</v>
      </c>
      <c r="M10" s="14"/>
      <c r="N10" s="14">
        <v>0.18834468594221901</v>
      </c>
      <c r="O10" s="14">
        <v>0.221281206839506</v>
      </c>
      <c r="P10" s="14">
        <v>0.173679736080317</v>
      </c>
      <c r="Q10" s="14">
        <v>0.356699489896035</v>
      </c>
      <c r="R10" s="14"/>
      <c r="S10" s="14">
        <v>0.29140169425793699</v>
      </c>
      <c r="T10" s="14">
        <v>0.18086682461672801</v>
      </c>
      <c r="U10" s="14">
        <v>0.26221807573148898</v>
      </c>
      <c r="V10" s="14">
        <v>0.158892426355803</v>
      </c>
      <c r="W10" s="14">
        <v>0.145013607152498</v>
      </c>
      <c r="X10" s="14">
        <v>0.202958061482053</v>
      </c>
      <c r="Y10" s="14">
        <v>0.25495470023528</v>
      </c>
      <c r="Z10" s="14">
        <v>0.35165677868240802</v>
      </c>
      <c r="AA10" s="14">
        <v>0.195483544160165</v>
      </c>
      <c r="AB10" s="14">
        <v>0.25631474640832902</v>
      </c>
      <c r="AC10" s="14">
        <v>0.219081326339817</v>
      </c>
      <c r="AD10" s="14">
        <v>0</v>
      </c>
      <c r="AE10" s="14"/>
      <c r="AF10" s="14">
        <v>0.105647280573162</v>
      </c>
      <c r="AG10" s="14">
        <v>0.23979773482973599</v>
      </c>
      <c r="AH10" s="14">
        <v>0.19655083015436101</v>
      </c>
      <c r="AI10" s="14">
        <v>0.46931176311319101</v>
      </c>
      <c r="AJ10" s="14"/>
      <c r="AK10" s="14">
        <v>0.19008543561890201</v>
      </c>
      <c r="AL10" s="14">
        <v>0.222533123894809</v>
      </c>
      <c r="AM10" s="14">
        <v>0.18685800881454001</v>
      </c>
      <c r="AN10" s="14">
        <v>0.16350198911920899</v>
      </c>
      <c r="AO10" s="14"/>
      <c r="AP10" s="14">
        <v>0.13832531870384401</v>
      </c>
      <c r="AQ10" s="14">
        <v>0.31025427010592799</v>
      </c>
      <c r="AR10" s="14">
        <v>0.155285562576781</v>
      </c>
      <c r="AS10" s="14"/>
      <c r="AT10" s="14">
        <v>0.22177078676411699</v>
      </c>
      <c r="AU10" s="14" t="s">
        <v>80</v>
      </c>
      <c r="AV10" s="14"/>
      <c r="AW10" s="14">
        <v>0.228872157781943</v>
      </c>
      <c r="AX10" s="14">
        <v>8.9495824557897799E-2</v>
      </c>
      <c r="AY10" s="14"/>
      <c r="AZ10" s="14">
        <v>0.24051485769890599</v>
      </c>
      <c r="BA10" s="14">
        <v>0.205054276474499</v>
      </c>
    </row>
    <row r="11" spans="2:53" x14ac:dyDescent="0.35">
      <c r="B11" s="15" t="s">
        <v>452</v>
      </c>
      <c r="C11" s="14">
        <v>0.14407995624470901</v>
      </c>
      <c r="D11" s="14">
        <v>0.15644168046159601</v>
      </c>
      <c r="E11" s="14">
        <v>0.13438588239671401</v>
      </c>
      <c r="F11" s="14"/>
      <c r="G11" s="14">
        <v>6.9499963973279802E-2</v>
      </c>
      <c r="H11" s="14">
        <v>0.136545675133075</v>
      </c>
      <c r="I11" s="14">
        <v>0.12305282574306201</v>
      </c>
      <c r="J11" s="14">
        <v>0.27883099284916901</v>
      </c>
      <c r="K11" s="14">
        <v>7.3318301653559001E-2</v>
      </c>
      <c r="L11" s="14">
        <v>0.153651188022874</v>
      </c>
      <c r="M11" s="14"/>
      <c r="N11" s="14">
        <v>0.109843905551103</v>
      </c>
      <c r="O11" s="14">
        <v>0.21898345326934701</v>
      </c>
      <c r="P11" s="14">
        <v>0.12960630683244201</v>
      </c>
      <c r="Q11" s="14">
        <v>0.16204241446480599</v>
      </c>
      <c r="R11" s="14"/>
      <c r="S11" s="14">
        <v>0.119162527908958</v>
      </c>
      <c r="T11" s="14">
        <v>0.121837176551864</v>
      </c>
      <c r="U11" s="14">
        <v>0.131606877751964</v>
      </c>
      <c r="V11" s="14">
        <v>0.186363673005352</v>
      </c>
      <c r="W11" s="14">
        <v>0.16283773545645799</v>
      </c>
      <c r="X11" s="14">
        <v>0.127897857084425</v>
      </c>
      <c r="Y11" s="14">
        <v>0.15724388194727901</v>
      </c>
      <c r="Z11" s="14">
        <v>0.18894469885135101</v>
      </c>
      <c r="AA11" s="14">
        <v>0.19111026986593799</v>
      </c>
      <c r="AB11" s="14">
        <v>0.16028752427453399</v>
      </c>
      <c r="AC11" s="14">
        <v>8.3437065563441104E-2</v>
      </c>
      <c r="AD11" s="14">
        <v>0.23175241325312301</v>
      </c>
      <c r="AE11" s="14"/>
      <c r="AF11" s="14">
        <v>0.16540424306981699</v>
      </c>
      <c r="AG11" s="14">
        <v>0.19230488303451301</v>
      </c>
      <c r="AH11" s="14">
        <v>0.146957706117884</v>
      </c>
      <c r="AI11" s="14">
        <v>8.4698519409578205E-2</v>
      </c>
      <c r="AJ11" s="14"/>
      <c r="AK11" s="14">
        <v>0.163063705904336</v>
      </c>
      <c r="AL11" s="14">
        <v>0.16642730382757301</v>
      </c>
      <c r="AM11" s="14">
        <v>0.165860710614678</v>
      </c>
      <c r="AN11" s="14">
        <v>0.12792610112442601</v>
      </c>
      <c r="AO11" s="14"/>
      <c r="AP11" s="14">
        <v>0.19129555682725</v>
      </c>
      <c r="AQ11" s="14">
        <v>0.139351469163843</v>
      </c>
      <c r="AR11" s="14">
        <v>0.139398299877597</v>
      </c>
      <c r="AS11" s="14"/>
      <c r="AT11" s="14">
        <v>0.14407995624470901</v>
      </c>
      <c r="AU11" s="14" t="s">
        <v>80</v>
      </c>
      <c r="AV11" s="14"/>
      <c r="AW11" s="14">
        <v>0.14329325826771699</v>
      </c>
      <c r="AX11" s="14">
        <v>0.22773500387354001</v>
      </c>
      <c r="AY11" s="14"/>
      <c r="AZ11" s="14">
        <v>0.141494424944242</v>
      </c>
      <c r="BA11" s="14">
        <v>0.14638580862537701</v>
      </c>
    </row>
    <row r="12" spans="2:53" x14ac:dyDescent="0.35">
      <c r="B12" s="15" t="s">
        <v>453</v>
      </c>
      <c r="C12" s="14">
        <v>7.5927518225563095E-2</v>
      </c>
      <c r="D12" s="14">
        <v>9.0499651720286095E-2</v>
      </c>
      <c r="E12" s="14">
        <v>6.4500039684364199E-2</v>
      </c>
      <c r="F12" s="14"/>
      <c r="G12" s="14">
        <v>7.2768090229952107E-2</v>
      </c>
      <c r="H12" s="14">
        <v>0.113265144352844</v>
      </c>
      <c r="I12" s="14">
        <v>0.114757961460338</v>
      </c>
      <c r="J12" s="14">
        <v>6.07276692889459E-2</v>
      </c>
      <c r="K12" s="14">
        <v>3.6736889630291501E-2</v>
      </c>
      <c r="L12" s="14">
        <v>4.8256019695549601E-2</v>
      </c>
      <c r="M12" s="14"/>
      <c r="N12" s="14">
        <v>9.8848153221146096E-2</v>
      </c>
      <c r="O12" s="14">
        <v>3.9326774711934701E-2</v>
      </c>
      <c r="P12" s="14">
        <v>0.120853415572147</v>
      </c>
      <c r="Q12" s="14">
        <v>1.9692509264690999E-2</v>
      </c>
      <c r="R12" s="14"/>
      <c r="S12" s="14">
        <v>4.62617807928936E-2</v>
      </c>
      <c r="T12" s="14">
        <v>2.8427192188136802E-2</v>
      </c>
      <c r="U12" s="14">
        <v>0</v>
      </c>
      <c r="V12" s="14">
        <v>0.147207091357799</v>
      </c>
      <c r="W12" s="14">
        <v>7.0578404648605805E-2</v>
      </c>
      <c r="X12" s="14">
        <v>0.18151044499056099</v>
      </c>
      <c r="Y12" s="14">
        <v>8.0567521882518894E-2</v>
      </c>
      <c r="Z12" s="14">
        <v>0</v>
      </c>
      <c r="AA12" s="14">
        <v>8.0385560019138894E-2</v>
      </c>
      <c r="AB12" s="14">
        <v>7.5994441790634804E-2</v>
      </c>
      <c r="AC12" s="14">
        <v>8.8346419852109698E-2</v>
      </c>
      <c r="AD12" s="14">
        <v>0.28068316067112797</v>
      </c>
      <c r="AE12" s="14"/>
      <c r="AF12" s="14">
        <v>0.11137943427696501</v>
      </c>
      <c r="AG12" s="14">
        <v>5.1399203980538197E-2</v>
      </c>
      <c r="AH12" s="14">
        <v>4.7202355921883897E-2</v>
      </c>
      <c r="AI12" s="14">
        <v>0</v>
      </c>
      <c r="AJ12" s="14"/>
      <c r="AK12" s="14">
        <v>9.5072100637475801E-2</v>
      </c>
      <c r="AL12" s="14">
        <v>9.7355393668620296E-2</v>
      </c>
      <c r="AM12" s="14">
        <v>2.64390141329773E-2</v>
      </c>
      <c r="AN12" s="14">
        <v>7.8843315827256094E-2</v>
      </c>
      <c r="AO12" s="14"/>
      <c r="AP12" s="14">
        <v>0.135584630017694</v>
      </c>
      <c r="AQ12" s="14">
        <v>3.2997922541381002E-2</v>
      </c>
      <c r="AR12" s="14">
        <v>9.8779300910353598E-2</v>
      </c>
      <c r="AS12" s="14"/>
      <c r="AT12" s="14">
        <v>7.5927518225563095E-2</v>
      </c>
      <c r="AU12" s="14" t="s">
        <v>80</v>
      </c>
      <c r="AV12" s="14"/>
      <c r="AW12" s="14">
        <v>7.9438002651802495E-2</v>
      </c>
      <c r="AX12" s="14">
        <v>8.8134811341231106E-2</v>
      </c>
      <c r="AY12" s="14"/>
      <c r="AZ12" s="14">
        <v>7.9897407278738397E-2</v>
      </c>
      <c r="BA12" s="14">
        <v>7.2387055140626905E-2</v>
      </c>
    </row>
    <row r="13" spans="2:53" x14ac:dyDescent="0.35">
      <c r="B13" s="15" t="s">
        <v>454</v>
      </c>
      <c r="C13" s="14">
        <v>4.58968507074849E-2</v>
      </c>
      <c r="D13" s="14">
        <v>4.1945255086016098E-2</v>
      </c>
      <c r="E13" s="14">
        <v>4.8995695100049898E-2</v>
      </c>
      <c r="F13" s="14"/>
      <c r="G13" s="14">
        <v>7.2893207002790603E-2</v>
      </c>
      <c r="H13" s="14">
        <v>6.5955202856835607E-2</v>
      </c>
      <c r="I13" s="14">
        <v>3.7892288623873401E-2</v>
      </c>
      <c r="J13" s="14">
        <v>8.0143515697012793E-2</v>
      </c>
      <c r="K13" s="14">
        <v>0</v>
      </c>
      <c r="L13" s="14">
        <v>2.6201660362445901E-2</v>
      </c>
      <c r="M13" s="14"/>
      <c r="N13" s="14">
        <v>4.7638500806939599E-2</v>
      </c>
      <c r="O13" s="14">
        <v>8.0022980086391193E-2</v>
      </c>
      <c r="P13" s="14">
        <v>3.90972278665324E-2</v>
      </c>
      <c r="Q13" s="14">
        <v>1.9182495719748099E-2</v>
      </c>
      <c r="R13" s="14"/>
      <c r="S13" s="14">
        <v>0</v>
      </c>
      <c r="T13" s="14">
        <v>3.0026539115593099E-2</v>
      </c>
      <c r="U13" s="14">
        <v>0.10023634252231001</v>
      </c>
      <c r="V13" s="14">
        <v>3.6996541209249702E-2</v>
      </c>
      <c r="W13" s="14">
        <v>0.23756496508624</v>
      </c>
      <c r="X13" s="14">
        <v>8.1115940848389703E-2</v>
      </c>
      <c r="Y13" s="14">
        <v>7.67602779580904E-2</v>
      </c>
      <c r="Z13" s="14">
        <v>0</v>
      </c>
      <c r="AA13" s="14">
        <v>0</v>
      </c>
      <c r="AB13" s="14">
        <v>0</v>
      </c>
      <c r="AC13" s="14">
        <v>4.1678711964042298E-2</v>
      </c>
      <c r="AD13" s="14">
        <v>0</v>
      </c>
      <c r="AE13" s="14"/>
      <c r="AF13" s="14">
        <v>3.3085771012565199E-2</v>
      </c>
      <c r="AG13" s="14">
        <v>5.2781348760483598E-2</v>
      </c>
      <c r="AH13" s="14">
        <v>5.0757218750624201E-2</v>
      </c>
      <c r="AI13" s="14">
        <v>8.3067224534947498E-2</v>
      </c>
      <c r="AJ13" s="14"/>
      <c r="AK13" s="14">
        <v>3.3493527661662602E-2</v>
      </c>
      <c r="AL13" s="14">
        <v>4.9778574814033E-2</v>
      </c>
      <c r="AM13" s="14">
        <v>0</v>
      </c>
      <c r="AN13" s="14">
        <v>7.9437736898233594E-2</v>
      </c>
      <c r="AO13" s="14"/>
      <c r="AP13" s="14">
        <v>6.3136739959170907E-2</v>
      </c>
      <c r="AQ13" s="14">
        <v>5.5367903400759401E-2</v>
      </c>
      <c r="AR13" s="14">
        <v>3.7331541754904898E-2</v>
      </c>
      <c r="AS13" s="14"/>
      <c r="AT13" s="14">
        <v>4.58968507074849E-2</v>
      </c>
      <c r="AU13" s="14" t="s">
        <v>80</v>
      </c>
      <c r="AV13" s="14"/>
      <c r="AW13" s="14">
        <v>4.1849365066246799E-2</v>
      </c>
      <c r="AX13" s="14">
        <v>0.16607448921471399</v>
      </c>
      <c r="AY13" s="14"/>
      <c r="AZ13" s="14">
        <v>2.34880748777038E-2</v>
      </c>
      <c r="BA13" s="14">
        <v>6.5881651930201707E-2</v>
      </c>
    </row>
    <row r="14" spans="2:53" x14ac:dyDescent="0.35">
      <c r="B14" s="15" t="s">
        <v>455</v>
      </c>
      <c r="C14" s="14">
        <v>8.3739239954164699E-2</v>
      </c>
      <c r="D14" s="14">
        <v>0.127728091079157</v>
      </c>
      <c r="E14" s="14">
        <v>4.9243148323870597E-2</v>
      </c>
      <c r="F14" s="14"/>
      <c r="G14" s="14">
        <v>0.23537058315318099</v>
      </c>
      <c r="H14" s="14">
        <v>0.115083193423269</v>
      </c>
      <c r="I14" s="14">
        <v>5.8372768498800999E-2</v>
      </c>
      <c r="J14" s="14">
        <v>3.3890442582886003E-2</v>
      </c>
      <c r="K14" s="14">
        <v>7.3911409207090398E-2</v>
      </c>
      <c r="L14" s="14">
        <v>4.3961396043762202E-2</v>
      </c>
      <c r="M14" s="14"/>
      <c r="N14" s="14">
        <v>9.2549569726036299E-2</v>
      </c>
      <c r="O14" s="14">
        <v>8.6390817267691405E-2</v>
      </c>
      <c r="P14" s="14">
        <v>5.8820050116051202E-2</v>
      </c>
      <c r="Q14" s="14">
        <v>5.81700999166768E-2</v>
      </c>
      <c r="R14" s="14"/>
      <c r="S14" s="14">
        <v>0.13890584935762901</v>
      </c>
      <c r="T14" s="14">
        <v>9.4273561950774201E-2</v>
      </c>
      <c r="U14" s="14">
        <v>0</v>
      </c>
      <c r="V14" s="14">
        <v>0.12892206353628199</v>
      </c>
      <c r="W14" s="14">
        <v>0</v>
      </c>
      <c r="X14" s="14">
        <v>0</v>
      </c>
      <c r="Y14" s="14">
        <v>0.25090792321008698</v>
      </c>
      <c r="Z14" s="14">
        <v>0</v>
      </c>
      <c r="AA14" s="14">
        <v>7.5455384377150797E-2</v>
      </c>
      <c r="AB14" s="14">
        <v>8.2965348045845003E-2</v>
      </c>
      <c r="AC14" s="14">
        <v>8.7178148631806299E-2</v>
      </c>
      <c r="AD14" s="14">
        <v>0.23676555011018699</v>
      </c>
      <c r="AE14" s="14"/>
      <c r="AF14" s="14">
        <v>4.8261883217101599E-2</v>
      </c>
      <c r="AG14" s="14">
        <v>7.7651111726331296E-2</v>
      </c>
      <c r="AH14" s="14">
        <v>0.105470455583959</v>
      </c>
      <c r="AI14" s="14">
        <v>0</v>
      </c>
      <c r="AJ14" s="14"/>
      <c r="AK14" s="14">
        <v>3.9298106750576302E-2</v>
      </c>
      <c r="AL14" s="14">
        <v>9.3375548814066497E-2</v>
      </c>
      <c r="AM14" s="14">
        <v>0.16951998370417801</v>
      </c>
      <c r="AN14" s="14">
        <v>8.7736232239484804E-2</v>
      </c>
      <c r="AO14" s="14"/>
      <c r="AP14" s="14">
        <v>2.2506300310786501E-2</v>
      </c>
      <c r="AQ14" s="14">
        <v>6.7813784628698498E-2</v>
      </c>
      <c r="AR14" s="14">
        <v>0.16441026140148901</v>
      </c>
      <c r="AS14" s="14"/>
      <c r="AT14" s="14">
        <v>8.3739239954164699E-2</v>
      </c>
      <c r="AU14" s="14" t="s">
        <v>80</v>
      </c>
      <c r="AV14" s="14"/>
      <c r="AW14" s="14">
        <v>8.3554415326689196E-2</v>
      </c>
      <c r="AX14" s="14">
        <v>9.3808665293826504E-2</v>
      </c>
      <c r="AY14" s="14"/>
      <c r="AZ14" s="14">
        <v>8.6810267581795594E-2</v>
      </c>
      <c r="BA14" s="14">
        <v>8.1000407759408602E-2</v>
      </c>
    </row>
    <row r="15" spans="2:53" x14ac:dyDescent="0.35">
      <c r="B15" s="15" t="s">
        <v>456</v>
      </c>
      <c r="C15" s="14">
        <v>4.5469056899963001E-2</v>
      </c>
      <c r="D15" s="14">
        <v>7.8067461105868693E-2</v>
      </c>
      <c r="E15" s="14">
        <v>1.9905362697242902E-2</v>
      </c>
      <c r="F15" s="14"/>
      <c r="G15" s="14">
        <v>0</v>
      </c>
      <c r="H15" s="14">
        <v>4.7237428350025402E-2</v>
      </c>
      <c r="I15" s="14">
        <v>3.8809537977018603E-2</v>
      </c>
      <c r="J15" s="14">
        <v>0</v>
      </c>
      <c r="K15" s="14">
        <v>3.9689592627006998E-2</v>
      </c>
      <c r="L15" s="14">
        <v>9.4440394060054694E-2</v>
      </c>
      <c r="M15" s="14"/>
      <c r="N15" s="14">
        <v>7.7975590056303695E-2</v>
      </c>
      <c r="O15" s="14">
        <v>0</v>
      </c>
      <c r="P15" s="14">
        <v>5.4209345909231203E-2</v>
      </c>
      <c r="Q15" s="14">
        <v>1.9499132937043799E-2</v>
      </c>
      <c r="R15" s="14"/>
      <c r="S15" s="14">
        <v>9.6749006879464194E-2</v>
      </c>
      <c r="T15" s="14">
        <v>2.9314144657135999E-2</v>
      </c>
      <c r="U15" s="14">
        <v>3.1926222858681998E-2</v>
      </c>
      <c r="V15" s="14">
        <v>3.6794161907951803E-2</v>
      </c>
      <c r="W15" s="14">
        <v>0</v>
      </c>
      <c r="X15" s="14">
        <v>7.9200184625818695E-2</v>
      </c>
      <c r="Y15" s="14">
        <v>8.7043082706925207E-2</v>
      </c>
      <c r="Z15" s="14">
        <v>0</v>
      </c>
      <c r="AA15" s="14">
        <v>3.77947807945343E-2</v>
      </c>
      <c r="AB15" s="14">
        <v>0</v>
      </c>
      <c r="AC15" s="14">
        <v>4.1096008611579297E-2</v>
      </c>
      <c r="AD15" s="14">
        <v>0</v>
      </c>
      <c r="AE15" s="14"/>
      <c r="AF15" s="14">
        <v>5.90468708201266E-2</v>
      </c>
      <c r="AG15" s="14">
        <v>5.0723727400064499E-2</v>
      </c>
      <c r="AH15" s="14">
        <v>0.13757974627587999</v>
      </c>
      <c r="AI15" s="14">
        <v>0</v>
      </c>
      <c r="AJ15" s="14"/>
      <c r="AK15" s="14">
        <v>5.5223410828276198E-2</v>
      </c>
      <c r="AL15" s="14">
        <v>4.71939628712316E-2</v>
      </c>
      <c r="AM15" s="14">
        <v>2.6179388536719899E-2</v>
      </c>
      <c r="AN15" s="14">
        <v>0.116554345302066</v>
      </c>
      <c r="AO15" s="14"/>
      <c r="AP15" s="14">
        <v>6.6034835961437499E-2</v>
      </c>
      <c r="AQ15" s="14">
        <v>3.56618905742416E-2</v>
      </c>
      <c r="AR15" s="14">
        <v>3.6944478576754397E-2</v>
      </c>
      <c r="AS15" s="14"/>
      <c r="AT15" s="14">
        <v>4.5469056899963001E-2</v>
      </c>
      <c r="AU15" s="14" t="s">
        <v>80</v>
      </c>
      <c r="AV15" s="14"/>
      <c r="AW15" s="14">
        <v>5.0458069769350598E-2</v>
      </c>
      <c r="AX15" s="14">
        <v>0</v>
      </c>
      <c r="AY15" s="14"/>
      <c r="AZ15" s="14">
        <v>3.95321908812796E-2</v>
      </c>
      <c r="BA15" s="14">
        <v>5.07637275312613E-2</v>
      </c>
    </row>
    <row r="16" spans="2:53" x14ac:dyDescent="0.35">
      <c r="B16" s="15" t="s">
        <v>457</v>
      </c>
      <c r="C16" s="14">
        <v>3.9970293824372199E-2</v>
      </c>
      <c r="D16" s="14">
        <v>5.0626970814247399E-2</v>
      </c>
      <c r="E16" s="14">
        <v>3.1613319352076501E-2</v>
      </c>
      <c r="F16" s="14"/>
      <c r="G16" s="14">
        <v>3.3948448460481902E-2</v>
      </c>
      <c r="H16" s="14">
        <v>4.4430808763412703E-2</v>
      </c>
      <c r="I16" s="14">
        <v>4.0434280385866397E-2</v>
      </c>
      <c r="J16" s="14">
        <v>3.0126248982805501E-2</v>
      </c>
      <c r="K16" s="14">
        <v>5.1940552473410902E-2</v>
      </c>
      <c r="L16" s="14">
        <v>4.0257307670417797E-2</v>
      </c>
      <c r="M16" s="14"/>
      <c r="N16" s="14">
        <v>3.0618768192195899E-2</v>
      </c>
      <c r="O16" s="14">
        <v>5.7258422841950998E-2</v>
      </c>
      <c r="P16" s="14">
        <v>6.0511496884798101E-2</v>
      </c>
      <c r="Q16" s="14">
        <v>1.9612859481217802E-2</v>
      </c>
      <c r="R16" s="14"/>
      <c r="S16" s="14">
        <v>2.29455548500648E-2</v>
      </c>
      <c r="T16" s="14">
        <v>3.02013494541724E-2</v>
      </c>
      <c r="U16" s="14">
        <v>3.2037062500947198E-2</v>
      </c>
      <c r="V16" s="14">
        <v>3.53818697111902E-2</v>
      </c>
      <c r="W16" s="14">
        <v>0.152421704399061</v>
      </c>
      <c r="X16" s="14">
        <v>8.5984760372426999E-2</v>
      </c>
      <c r="Y16" s="14">
        <v>0</v>
      </c>
      <c r="Z16" s="14">
        <v>0</v>
      </c>
      <c r="AA16" s="14">
        <v>0</v>
      </c>
      <c r="AB16" s="14">
        <v>9.1599515316194202E-2</v>
      </c>
      <c r="AC16" s="14">
        <v>4.7863248218370902E-2</v>
      </c>
      <c r="AD16" s="14">
        <v>0</v>
      </c>
      <c r="AE16" s="14"/>
      <c r="AF16" s="14">
        <v>5.2280680755792598E-2</v>
      </c>
      <c r="AG16" s="14">
        <v>6.4772440148388302E-2</v>
      </c>
      <c r="AH16" s="14">
        <v>0</v>
      </c>
      <c r="AI16" s="14">
        <v>0</v>
      </c>
      <c r="AJ16" s="14"/>
      <c r="AK16" s="14">
        <v>6.2826592384393601E-2</v>
      </c>
      <c r="AL16" s="14">
        <v>3.6751685912596199E-2</v>
      </c>
      <c r="AM16" s="14">
        <v>5.43981041848162E-2</v>
      </c>
      <c r="AN16" s="14">
        <v>0</v>
      </c>
      <c r="AO16" s="14"/>
      <c r="AP16" s="14">
        <v>5.0924588719190998E-2</v>
      </c>
      <c r="AQ16" s="14">
        <v>5.2468639044891803E-2</v>
      </c>
      <c r="AR16" s="14">
        <v>6.1388303501977298E-2</v>
      </c>
      <c r="AS16" s="14"/>
      <c r="AT16" s="14">
        <v>3.9970293824372199E-2</v>
      </c>
      <c r="AU16" s="14" t="s">
        <v>80</v>
      </c>
      <c r="AV16" s="14"/>
      <c r="AW16" s="14">
        <v>3.8691136919900802E-2</v>
      </c>
      <c r="AX16" s="14">
        <v>0.103571291819633</v>
      </c>
      <c r="AY16" s="14"/>
      <c r="AZ16" s="14">
        <v>2.7451380347961799E-2</v>
      </c>
      <c r="BA16" s="14">
        <v>5.1135026750922997E-2</v>
      </c>
    </row>
    <row r="17" spans="2:53" x14ac:dyDescent="0.35">
      <c r="B17" s="15" t="s">
        <v>458</v>
      </c>
      <c r="C17" s="14">
        <v>2.6638679822357101E-2</v>
      </c>
      <c r="D17" s="14">
        <v>4.2514707536770599E-2</v>
      </c>
      <c r="E17" s="14">
        <v>1.41886864091321E-2</v>
      </c>
      <c r="F17" s="14"/>
      <c r="G17" s="14">
        <v>0</v>
      </c>
      <c r="H17" s="14">
        <v>0</v>
      </c>
      <c r="I17" s="14">
        <v>5.8481184169544599E-2</v>
      </c>
      <c r="J17" s="14">
        <v>0</v>
      </c>
      <c r="K17" s="14">
        <v>3.7644669182733903E-2</v>
      </c>
      <c r="L17" s="14">
        <v>4.1914736651129998E-2</v>
      </c>
      <c r="M17" s="14"/>
      <c r="N17" s="14">
        <v>4.8329173816722797E-2</v>
      </c>
      <c r="O17" s="14">
        <v>0</v>
      </c>
      <c r="P17" s="14">
        <v>3.7131257803806501E-2</v>
      </c>
      <c r="Q17" s="14">
        <v>0</v>
      </c>
      <c r="R17" s="14"/>
      <c r="S17" s="14">
        <v>4.87874813292263E-2</v>
      </c>
      <c r="T17" s="14">
        <v>3.08136551266129E-2</v>
      </c>
      <c r="U17" s="14">
        <v>6.7370651952757904E-2</v>
      </c>
      <c r="V17" s="14">
        <v>0</v>
      </c>
      <c r="W17" s="14">
        <v>0</v>
      </c>
      <c r="X17" s="14">
        <v>3.8636830785011698E-2</v>
      </c>
      <c r="Y17" s="14">
        <v>0</v>
      </c>
      <c r="Z17" s="14">
        <v>0</v>
      </c>
      <c r="AA17" s="14">
        <v>3.5999748833539201E-2</v>
      </c>
      <c r="AB17" s="14">
        <v>0</v>
      </c>
      <c r="AC17" s="14">
        <v>0</v>
      </c>
      <c r="AD17" s="14">
        <v>0</v>
      </c>
      <c r="AE17" s="14"/>
      <c r="AF17" s="14">
        <v>5.8700383672078103E-2</v>
      </c>
      <c r="AG17" s="14">
        <v>0</v>
      </c>
      <c r="AH17" s="14">
        <v>4.3279184821534603E-2</v>
      </c>
      <c r="AI17" s="14">
        <v>4.5799028097359001E-2</v>
      </c>
      <c r="AJ17" s="14"/>
      <c r="AK17" s="14">
        <v>3.4540578627428001E-2</v>
      </c>
      <c r="AL17" s="14">
        <v>1.1000597404038699E-2</v>
      </c>
      <c r="AM17" s="14">
        <v>5.2563428537787601E-2</v>
      </c>
      <c r="AN17" s="14">
        <v>0</v>
      </c>
      <c r="AO17" s="14"/>
      <c r="AP17" s="14">
        <v>6.5647554881337403E-2</v>
      </c>
      <c r="AQ17" s="14">
        <v>1.59186042061705E-2</v>
      </c>
      <c r="AR17" s="14">
        <v>3.8360664267334102E-2</v>
      </c>
      <c r="AS17" s="14"/>
      <c r="AT17" s="14">
        <v>2.6638679822357101E-2</v>
      </c>
      <c r="AU17" s="14" t="s">
        <v>80</v>
      </c>
      <c r="AV17" s="14"/>
      <c r="AW17" s="14">
        <v>2.9561562448879E-2</v>
      </c>
      <c r="AX17" s="14">
        <v>0</v>
      </c>
      <c r="AY17" s="14"/>
      <c r="AZ17" s="14">
        <v>1.50093971527855E-2</v>
      </c>
      <c r="BA17" s="14">
        <v>3.7010013994271299E-2</v>
      </c>
    </row>
    <row r="18" spans="2:53" x14ac:dyDescent="0.35">
      <c r="B18" s="15" t="s">
        <v>459</v>
      </c>
      <c r="C18" s="14">
        <v>1.9459060832110301E-2</v>
      </c>
      <c r="D18" s="14">
        <v>0</v>
      </c>
      <c r="E18" s="14">
        <v>3.47188716327285E-2</v>
      </c>
      <c r="F18" s="14"/>
      <c r="G18" s="14">
        <v>0</v>
      </c>
      <c r="H18" s="14">
        <v>0</v>
      </c>
      <c r="I18" s="14">
        <v>0</v>
      </c>
      <c r="J18" s="14">
        <v>0</v>
      </c>
      <c r="K18" s="14">
        <v>0.16035770962408999</v>
      </c>
      <c r="L18" s="14">
        <v>1.3472364395547999E-2</v>
      </c>
      <c r="M18" s="14"/>
      <c r="N18" s="14">
        <v>2.1447852610897999E-2</v>
      </c>
      <c r="O18" s="14">
        <v>3.9057353552288801E-2</v>
      </c>
      <c r="P18" s="14">
        <v>0</v>
      </c>
      <c r="Q18" s="14">
        <v>1.9840005369681099E-2</v>
      </c>
      <c r="R18" s="14"/>
      <c r="S18" s="14">
        <v>0</v>
      </c>
      <c r="T18" s="14">
        <v>0</v>
      </c>
      <c r="U18" s="14">
        <v>3.2616832817271298E-2</v>
      </c>
      <c r="V18" s="14">
        <v>0</v>
      </c>
      <c r="W18" s="14">
        <v>0</v>
      </c>
      <c r="X18" s="14">
        <v>4.0369475715957601E-2</v>
      </c>
      <c r="Y18" s="14">
        <v>0</v>
      </c>
      <c r="Z18" s="14">
        <v>0</v>
      </c>
      <c r="AA18" s="14">
        <v>0</v>
      </c>
      <c r="AB18" s="14">
        <v>7.9763700898264706E-2</v>
      </c>
      <c r="AC18" s="14">
        <v>8.5440448765697202E-2</v>
      </c>
      <c r="AD18" s="14">
        <v>0</v>
      </c>
      <c r="AE18" s="14"/>
      <c r="AF18" s="14">
        <v>0</v>
      </c>
      <c r="AG18" s="14">
        <v>6.4496211643612397E-2</v>
      </c>
      <c r="AH18" s="14">
        <v>0</v>
      </c>
      <c r="AI18" s="14">
        <v>0</v>
      </c>
      <c r="AJ18" s="14"/>
      <c r="AK18" s="14">
        <v>0</v>
      </c>
      <c r="AL18" s="14">
        <v>4.8839197453993899E-2</v>
      </c>
      <c r="AM18" s="14">
        <v>0</v>
      </c>
      <c r="AN18" s="14">
        <v>0</v>
      </c>
      <c r="AO18" s="14"/>
      <c r="AP18" s="14">
        <v>0</v>
      </c>
      <c r="AQ18" s="14">
        <v>1.6732407136611002E-2</v>
      </c>
      <c r="AR18" s="14">
        <v>0</v>
      </c>
      <c r="AS18" s="14"/>
      <c r="AT18" s="14">
        <v>1.9459060832110301E-2</v>
      </c>
      <c r="AU18" s="14" t="s">
        <v>80</v>
      </c>
      <c r="AV18" s="14"/>
      <c r="AW18" s="14">
        <v>2.1594172302119099E-2</v>
      </c>
      <c r="AX18" s="14">
        <v>0</v>
      </c>
      <c r="AY18" s="14"/>
      <c r="AZ18" s="14">
        <v>3.3431473617307E-2</v>
      </c>
      <c r="BA18" s="14">
        <v>6.9980547407914604E-3</v>
      </c>
    </row>
    <row r="19" spans="2:53" x14ac:dyDescent="0.35">
      <c r="B19" s="15" t="s">
        <v>460</v>
      </c>
      <c r="C19" s="14">
        <v>4.0192811076828303E-2</v>
      </c>
      <c r="D19" s="14">
        <v>2.6514697045397499E-2</v>
      </c>
      <c r="E19" s="14">
        <v>5.09191988521564E-2</v>
      </c>
      <c r="F19" s="14"/>
      <c r="G19" s="14">
        <v>6.56867191865384E-2</v>
      </c>
      <c r="H19" s="14">
        <v>2.9379225232730899E-2</v>
      </c>
      <c r="I19" s="14">
        <v>1.8875564408568499E-2</v>
      </c>
      <c r="J19" s="14">
        <v>0</v>
      </c>
      <c r="K19" s="14">
        <v>7.6543047782138093E-2</v>
      </c>
      <c r="L19" s="14">
        <v>5.8189901447889103E-2</v>
      </c>
      <c r="M19" s="14"/>
      <c r="N19" s="14">
        <v>2.9295635654112799E-2</v>
      </c>
      <c r="O19" s="14">
        <v>1.91665339102929E-2</v>
      </c>
      <c r="P19" s="14">
        <v>3.8180791497751797E-2</v>
      </c>
      <c r="Q19" s="14">
        <v>8.7145809903993093E-2</v>
      </c>
      <c r="R19" s="14"/>
      <c r="S19" s="14">
        <v>4.9051828349311502E-2</v>
      </c>
      <c r="T19" s="14">
        <v>6.0445574017390903E-2</v>
      </c>
      <c r="U19" s="14">
        <v>3.2460936181851099E-2</v>
      </c>
      <c r="V19" s="14">
        <v>7.7468119464436394E-2</v>
      </c>
      <c r="W19" s="14">
        <v>7.0591010482401906E-2</v>
      </c>
      <c r="X19" s="14">
        <v>0</v>
      </c>
      <c r="Y19" s="14">
        <v>0</v>
      </c>
      <c r="Z19" s="14">
        <v>0</v>
      </c>
      <c r="AA19" s="14">
        <v>0</v>
      </c>
      <c r="AB19" s="14">
        <v>0</v>
      </c>
      <c r="AC19" s="14">
        <v>4.8048144637661001E-2</v>
      </c>
      <c r="AD19" s="14">
        <v>0.250798875965562</v>
      </c>
      <c r="AE19" s="14"/>
      <c r="AF19" s="14">
        <v>4.8369016905429503E-2</v>
      </c>
      <c r="AG19" s="14">
        <v>0</v>
      </c>
      <c r="AH19" s="14">
        <v>4.5371691596502298E-2</v>
      </c>
      <c r="AI19" s="14">
        <v>5.3935327860299601E-2</v>
      </c>
      <c r="AJ19" s="14"/>
      <c r="AK19" s="14">
        <v>1.7934766469378999E-2</v>
      </c>
      <c r="AL19" s="14">
        <v>2.67966105570819E-2</v>
      </c>
      <c r="AM19" s="14">
        <v>8.1105376050288502E-2</v>
      </c>
      <c r="AN19" s="14">
        <v>7.7039490422101106E-2</v>
      </c>
      <c r="AO19" s="14"/>
      <c r="AP19" s="14">
        <v>7.0519560955895705E-2</v>
      </c>
      <c r="AQ19" s="14">
        <v>1.6688253340894101E-2</v>
      </c>
      <c r="AR19" s="14">
        <v>1.86611713585456E-2</v>
      </c>
      <c r="AS19" s="14"/>
      <c r="AT19" s="14">
        <v>4.0192811076828303E-2</v>
      </c>
      <c r="AU19" s="14" t="s">
        <v>80</v>
      </c>
      <c r="AV19" s="14"/>
      <c r="AW19" s="14">
        <v>4.4602897086756597E-2</v>
      </c>
      <c r="AX19" s="14">
        <v>0</v>
      </c>
      <c r="AY19" s="14"/>
      <c r="AZ19" s="14">
        <v>7.9470054953717194E-3</v>
      </c>
      <c r="BA19" s="14">
        <v>6.8950562937389201E-2</v>
      </c>
    </row>
    <row r="20" spans="2:53" x14ac:dyDescent="0.35">
      <c r="B20" s="15" t="s">
        <v>461</v>
      </c>
      <c r="C20" s="14">
        <v>3.6833289402831101E-3</v>
      </c>
      <c r="D20" s="14">
        <v>8.3802496852466296E-3</v>
      </c>
      <c r="E20" s="14">
        <v>0</v>
      </c>
      <c r="F20" s="14"/>
      <c r="G20" s="14">
        <v>0</v>
      </c>
      <c r="H20" s="14">
        <v>2.1607308852258599E-2</v>
      </c>
      <c r="I20" s="14">
        <v>0</v>
      </c>
      <c r="J20" s="14">
        <v>0</v>
      </c>
      <c r="K20" s="14">
        <v>0</v>
      </c>
      <c r="L20" s="14">
        <v>0</v>
      </c>
      <c r="M20" s="14"/>
      <c r="N20" s="14">
        <v>9.7264552253718099E-3</v>
      </c>
      <c r="O20" s="14">
        <v>0</v>
      </c>
      <c r="P20" s="14">
        <v>0</v>
      </c>
      <c r="Q20" s="14">
        <v>0</v>
      </c>
      <c r="R20" s="14"/>
      <c r="S20" s="14">
        <v>0</v>
      </c>
      <c r="T20" s="14">
        <v>0</v>
      </c>
      <c r="U20" s="14">
        <v>0</v>
      </c>
      <c r="V20" s="14">
        <v>0</v>
      </c>
      <c r="W20" s="14">
        <v>0</v>
      </c>
      <c r="X20" s="14">
        <v>0</v>
      </c>
      <c r="Y20" s="14">
        <v>0</v>
      </c>
      <c r="Z20" s="14">
        <v>0</v>
      </c>
      <c r="AA20" s="14">
        <v>0</v>
      </c>
      <c r="AB20" s="14">
        <v>0</v>
      </c>
      <c r="AC20" s="14">
        <v>4.1203437372843897E-2</v>
      </c>
      <c r="AD20" s="14">
        <v>0</v>
      </c>
      <c r="AE20" s="14"/>
      <c r="AF20" s="14">
        <v>0</v>
      </c>
      <c r="AG20" s="14">
        <v>1.2208233734154901E-2</v>
      </c>
      <c r="AH20" s="14">
        <v>0</v>
      </c>
      <c r="AI20" s="14">
        <v>0</v>
      </c>
      <c r="AJ20" s="14"/>
      <c r="AK20" s="14">
        <v>0</v>
      </c>
      <c r="AL20" s="14">
        <v>1.15136973676166E-2</v>
      </c>
      <c r="AM20" s="14">
        <v>0</v>
      </c>
      <c r="AN20" s="14">
        <v>0</v>
      </c>
      <c r="AO20" s="14"/>
      <c r="AP20" s="14">
        <v>0</v>
      </c>
      <c r="AQ20" s="14">
        <v>1.6661094358150601E-2</v>
      </c>
      <c r="AR20" s="14">
        <v>0</v>
      </c>
      <c r="AS20" s="14"/>
      <c r="AT20" s="14">
        <v>3.6833289402831101E-3</v>
      </c>
      <c r="AU20" s="14" t="s">
        <v>80</v>
      </c>
      <c r="AV20" s="14"/>
      <c r="AW20" s="14">
        <v>4.0874757763542796E-3</v>
      </c>
      <c r="AX20" s="14">
        <v>0</v>
      </c>
      <c r="AY20" s="14"/>
      <c r="AZ20" s="14">
        <v>7.8134121775548203E-3</v>
      </c>
      <c r="BA20" s="14">
        <v>0</v>
      </c>
    </row>
    <row r="21" spans="2:53" x14ac:dyDescent="0.35">
      <c r="B21" s="15" t="s">
        <v>462</v>
      </c>
      <c r="C21" s="14">
        <v>3.4593963083632703E-2</v>
      </c>
      <c r="D21" s="14">
        <v>2.5254787277835301E-2</v>
      </c>
      <c r="E21" s="14">
        <v>4.1917752091733602E-2</v>
      </c>
      <c r="F21" s="14"/>
      <c r="G21" s="14">
        <v>0</v>
      </c>
      <c r="H21" s="14">
        <v>2.1642536742920701E-2</v>
      </c>
      <c r="I21" s="14">
        <v>1.9671162810406699E-2</v>
      </c>
      <c r="J21" s="14">
        <v>2.6296937527232001E-2</v>
      </c>
      <c r="K21" s="14">
        <v>0</v>
      </c>
      <c r="L21" s="14">
        <v>8.5192362516657197E-2</v>
      </c>
      <c r="M21" s="14"/>
      <c r="N21" s="14">
        <v>3.8697853075096898E-2</v>
      </c>
      <c r="O21" s="14">
        <v>4.0497068852057498E-2</v>
      </c>
      <c r="P21" s="14">
        <v>3.7038927301148203E-2</v>
      </c>
      <c r="Q21" s="14">
        <v>1.98909516696614E-2</v>
      </c>
      <c r="R21" s="14"/>
      <c r="S21" s="14">
        <v>0</v>
      </c>
      <c r="T21" s="14">
        <v>6.00203511649458E-2</v>
      </c>
      <c r="U21" s="14">
        <v>0.104685981307443</v>
      </c>
      <c r="V21" s="14">
        <v>0</v>
      </c>
      <c r="W21" s="14">
        <v>7.0194414830295496E-2</v>
      </c>
      <c r="X21" s="14">
        <v>0</v>
      </c>
      <c r="Y21" s="14">
        <v>0</v>
      </c>
      <c r="Z21" s="14">
        <v>0</v>
      </c>
      <c r="AA21" s="14">
        <v>7.6538330634384102E-2</v>
      </c>
      <c r="AB21" s="14">
        <v>0</v>
      </c>
      <c r="AC21" s="14">
        <v>4.1839717430441403E-2</v>
      </c>
      <c r="AD21" s="14">
        <v>0</v>
      </c>
      <c r="AE21" s="14"/>
      <c r="AF21" s="14">
        <v>5.9593491181276999E-2</v>
      </c>
      <c r="AG21" s="14">
        <v>3.7393881154175801E-2</v>
      </c>
      <c r="AH21" s="14">
        <v>0</v>
      </c>
      <c r="AI21" s="14">
        <v>0</v>
      </c>
      <c r="AJ21" s="14"/>
      <c r="AK21" s="14">
        <v>7.3289209998424101E-2</v>
      </c>
      <c r="AL21" s="14">
        <v>2.37340438351617E-2</v>
      </c>
      <c r="AM21" s="14">
        <v>0</v>
      </c>
      <c r="AN21" s="14">
        <v>0</v>
      </c>
      <c r="AO21" s="14"/>
      <c r="AP21" s="14">
        <v>4.34210690977321E-2</v>
      </c>
      <c r="AQ21" s="14">
        <v>3.4344757484273701E-2</v>
      </c>
      <c r="AR21" s="14">
        <v>1.80275331074435E-2</v>
      </c>
      <c r="AS21" s="14"/>
      <c r="AT21" s="14">
        <v>3.4593963083632703E-2</v>
      </c>
      <c r="AU21" s="14" t="s">
        <v>80</v>
      </c>
      <c r="AV21" s="14"/>
      <c r="AW21" s="14">
        <v>2.5214536935645401E-2</v>
      </c>
      <c r="AX21" s="14">
        <v>0.15652101730329701</v>
      </c>
      <c r="AY21" s="14"/>
      <c r="AZ21" s="14">
        <v>3.3119094394140902E-2</v>
      </c>
      <c r="BA21" s="14">
        <v>3.5909294086673399E-2</v>
      </c>
    </row>
    <row r="22" spans="2:53" x14ac:dyDescent="0.35">
      <c r="B22" s="15" t="s">
        <v>98</v>
      </c>
      <c r="C22" s="14">
        <v>3.2714638252111503E-2</v>
      </c>
      <c r="D22" s="14">
        <v>1.6588200755100101E-2</v>
      </c>
      <c r="E22" s="14">
        <v>4.5361003213688002E-2</v>
      </c>
      <c r="F22" s="14"/>
      <c r="G22" s="14">
        <v>3.9206958932335903E-2</v>
      </c>
      <c r="H22" s="14">
        <v>2.57717286778326E-2</v>
      </c>
      <c r="I22" s="14">
        <v>2.3256092815657901E-2</v>
      </c>
      <c r="J22" s="14">
        <v>0.109272229810623</v>
      </c>
      <c r="K22" s="14">
        <v>0</v>
      </c>
      <c r="L22" s="14">
        <v>1.3691683376517E-2</v>
      </c>
      <c r="M22" s="14"/>
      <c r="N22" s="14">
        <v>9.3258309728925896E-3</v>
      </c>
      <c r="O22" s="14">
        <v>6.2314173437947901E-2</v>
      </c>
      <c r="P22" s="14">
        <v>5.9772052625492601E-2</v>
      </c>
      <c r="Q22" s="14">
        <v>1.9627053907610902E-2</v>
      </c>
      <c r="R22" s="14"/>
      <c r="S22" s="14">
        <v>2.3274879385813699E-2</v>
      </c>
      <c r="T22" s="14">
        <v>2.9948251620473199E-2</v>
      </c>
      <c r="U22" s="14">
        <v>3.2308775090669303E-2</v>
      </c>
      <c r="V22" s="14">
        <v>8.1063612509969907E-2</v>
      </c>
      <c r="W22" s="14">
        <v>0</v>
      </c>
      <c r="X22" s="14">
        <v>0</v>
      </c>
      <c r="Y22" s="14">
        <v>0</v>
      </c>
      <c r="Z22" s="14">
        <v>0</v>
      </c>
      <c r="AA22" s="14">
        <v>4.3228254053746702E-2</v>
      </c>
      <c r="AB22" s="14">
        <v>8.1565374775552396E-2</v>
      </c>
      <c r="AC22" s="14">
        <v>4.7594342078490302E-2</v>
      </c>
      <c r="AD22" s="14">
        <v>0</v>
      </c>
      <c r="AE22" s="14"/>
      <c r="AF22" s="14">
        <v>3.4084599503909699E-2</v>
      </c>
      <c r="AG22" s="14">
        <v>2.7640440854945499E-2</v>
      </c>
      <c r="AH22" s="14">
        <v>0</v>
      </c>
      <c r="AI22" s="14">
        <v>4.7312569502922203E-2</v>
      </c>
      <c r="AJ22" s="14"/>
      <c r="AK22" s="14">
        <v>1.69069744225743E-2</v>
      </c>
      <c r="AL22" s="14">
        <v>2.6067953648446201E-2</v>
      </c>
      <c r="AM22" s="14">
        <v>3.05144246007584E-2</v>
      </c>
      <c r="AN22" s="14">
        <v>0</v>
      </c>
      <c r="AO22" s="14"/>
      <c r="AP22" s="14">
        <v>2.0216956284548299E-2</v>
      </c>
      <c r="AQ22" s="14">
        <v>5.93091604474386E-2</v>
      </c>
      <c r="AR22" s="14">
        <v>2.2269353997315201E-2</v>
      </c>
      <c r="AS22" s="14"/>
      <c r="AT22" s="14">
        <v>3.2714638252111503E-2</v>
      </c>
      <c r="AU22" s="14" t="s">
        <v>80</v>
      </c>
      <c r="AV22" s="14"/>
      <c r="AW22" s="14">
        <v>2.3047037264294901E-2</v>
      </c>
      <c r="AX22" s="14">
        <v>0</v>
      </c>
      <c r="AY22" s="14"/>
      <c r="AZ22" s="14">
        <v>3.8110530649884199E-2</v>
      </c>
      <c r="BA22" s="14">
        <v>2.79024237068911E-2</v>
      </c>
    </row>
    <row r="23" spans="2:53" x14ac:dyDescent="0.35">
      <c r="B23" s="15" t="s">
        <v>109</v>
      </c>
      <c r="C23" s="23">
        <v>4.6445725488098E-2</v>
      </c>
      <c r="D23" s="23">
        <v>1.6142970594484801E-2</v>
      </c>
      <c r="E23" s="23">
        <v>7.0209169695589699E-2</v>
      </c>
      <c r="F23" s="23"/>
      <c r="G23" s="23">
        <v>3.8985922038436802E-2</v>
      </c>
      <c r="H23" s="23">
        <v>2.1046020012304299E-2</v>
      </c>
      <c r="I23" s="23">
        <v>3.79459734767515E-2</v>
      </c>
      <c r="J23" s="23">
        <v>5.7514020005727202E-2</v>
      </c>
      <c r="K23" s="23">
        <v>7.4018334351795598E-2</v>
      </c>
      <c r="L23" s="23">
        <v>5.6079759052381703E-2</v>
      </c>
      <c r="M23" s="23"/>
      <c r="N23" s="23">
        <v>4.8319021995047E-2</v>
      </c>
      <c r="O23" s="23">
        <v>3.8770734784517001E-2</v>
      </c>
      <c r="P23" s="23">
        <v>5.8749593761845902E-2</v>
      </c>
      <c r="Q23" s="23">
        <v>1.9365396990545101E-2</v>
      </c>
      <c r="R23" s="23"/>
      <c r="S23" s="23">
        <v>2.3079827785185698E-2</v>
      </c>
      <c r="T23" s="23">
        <v>0.121466824848069</v>
      </c>
      <c r="U23" s="23">
        <v>3.2491318384987297E-2</v>
      </c>
      <c r="V23" s="23">
        <v>3.6359582879175699E-2</v>
      </c>
      <c r="W23" s="23">
        <v>9.0798157944440405E-2</v>
      </c>
      <c r="X23" s="23">
        <v>4.1096829989277397E-2</v>
      </c>
      <c r="Y23" s="23">
        <v>0</v>
      </c>
      <c r="Z23" s="23">
        <v>0.190735818242349</v>
      </c>
      <c r="AA23" s="23">
        <v>3.7065731700270201E-2</v>
      </c>
      <c r="AB23" s="23">
        <v>0</v>
      </c>
      <c r="AC23" s="23">
        <v>0</v>
      </c>
      <c r="AD23" s="23">
        <v>0</v>
      </c>
      <c r="AE23" s="23"/>
      <c r="AF23" s="23">
        <v>7.0922945326057599E-2</v>
      </c>
      <c r="AG23" s="23">
        <v>2.6351796789031299E-2</v>
      </c>
      <c r="AH23" s="23">
        <v>8.8453288005468894E-2</v>
      </c>
      <c r="AI23" s="23">
        <v>5.1105620234343403E-2</v>
      </c>
      <c r="AJ23" s="23"/>
      <c r="AK23" s="23">
        <v>9.1208015238919193E-2</v>
      </c>
      <c r="AL23" s="23">
        <v>1.3077576922043499E-2</v>
      </c>
      <c r="AM23" s="23">
        <v>2.6130302576570501E-2</v>
      </c>
      <c r="AN23" s="23">
        <v>0.111874692330573</v>
      </c>
      <c r="AO23" s="23"/>
      <c r="AP23" s="23">
        <v>0.1090643666216</v>
      </c>
      <c r="AQ23" s="23">
        <v>1.8924133240375701E-2</v>
      </c>
      <c r="AR23" s="23">
        <v>1.9094685142188501E-2</v>
      </c>
      <c r="AS23" s="23"/>
      <c r="AT23" s="23">
        <v>4.6445725488098E-2</v>
      </c>
      <c r="AU23" s="23" t="s">
        <v>80</v>
      </c>
      <c r="AV23" s="23"/>
      <c r="AW23" s="23">
        <v>4.73879304183768E-2</v>
      </c>
      <c r="AX23" s="23">
        <v>0</v>
      </c>
      <c r="AY23" s="23"/>
      <c r="AZ23" s="23">
        <v>8.2039759975222004E-2</v>
      </c>
      <c r="BA23" s="23">
        <v>1.47019252313105E-2</v>
      </c>
    </row>
    <row r="24" spans="2:53" x14ac:dyDescent="0.35">
      <c r="B24" s="16" t="s">
        <v>146</v>
      </c>
    </row>
    <row r="25" spans="2:53" x14ac:dyDescent="0.35">
      <c r="B25" t="s">
        <v>76</v>
      </c>
    </row>
    <row r="26" spans="2:53" x14ac:dyDescent="0.35">
      <c r="B26" t="s">
        <v>77</v>
      </c>
    </row>
    <row r="28" spans="2:53" x14ac:dyDescent="0.35">
      <c r="B2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BA18"/>
  <sheetViews>
    <sheetView showGridLines="0" workbookViewId="0">
      <pane xSplit="2" topLeftCell="C1" activePane="topRight" state="frozen"/>
      <selection pane="topRight" activeCell="AG6" sqref="AG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ht="43.5" x14ac:dyDescent="0.35">
      <c r="B9" s="15" t="s">
        <v>90</v>
      </c>
      <c r="C9" s="14">
        <v>0.110441551225886</v>
      </c>
      <c r="D9" s="14">
        <v>0.14955859993328299</v>
      </c>
      <c r="E9" s="14">
        <v>7.26534673876751E-2</v>
      </c>
      <c r="F9" s="14"/>
      <c r="G9" s="14">
        <v>0.10649247501755001</v>
      </c>
      <c r="H9" s="14">
        <v>0.14574663480670499</v>
      </c>
      <c r="I9" s="14">
        <v>0.14781438011279899</v>
      </c>
      <c r="J9" s="14">
        <v>8.5006190247741295E-2</v>
      </c>
      <c r="K9" s="14">
        <v>8.4328159401086303E-2</v>
      </c>
      <c r="L9" s="14">
        <v>9.2192849089844695E-2</v>
      </c>
      <c r="M9" s="14"/>
      <c r="N9" s="14">
        <v>0.20516189558046199</v>
      </c>
      <c r="O9" s="14">
        <v>8.4733182387275605E-2</v>
      </c>
      <c r="P9" s="14">
        <v>9.2966384857151405E-2</v>
      </c>
      <c r="Q9" s="14">
        <v>4.8531065914039502E-2</v>
      </c>
      <c r="R9" s="14"/>
      <c r="S9" s="14">
        <v>0.196980295248981</v>
      </c>
      <c r="T9" s="14">
        <v>9.74803757999438E-2</v>
      </c>
      <c r="U9" s="14">
        <v>0.103444276407109</v>
      </c>
      <c r="V9" s="14">
        <v>7.8451051045852593E-2</v>
      </c>
      <c r="W9" s="14">
        <v>0.12714255769718399</v>
      </c>
      <c r="X9" s="14">
        <v>0.10498314719251001</v>
      </c>
      <c r="Y9" s="14">
        <v>5.6188746633571297E-2</v>
      </c>
      <c r="Z9" s="14">
        <v>0.100465828984382</v>
      </c>
      <c r="AA9" s="14">
        <v>0.121068041304541</v>
      </c>
      <c r="AB9" s="14">
        <v>8.6759866004218006E-2</v>
      </c>
      <c r="AC9" s="14">
        <v>5.37905966690575E-2</v>
      </c>
      <c r="AD9" s="14">
        <v>0.139235246971392</v>
      </c>
      <c r="AE9" s="14"/>
      <c r="AF9" s="14">
        <v>0.140049442921824</v>
      </c>
      <c r="AG9" s="14">
        <v>0.13723902790682799</v>
      </c>
      <c r="AH9" s="14">
        <v>8.6760311018064806E-2</v>
      </c>
      <c r="AI9" s="14">
        <v>9.0298854647249405E-2</v>
      </c>
      <c r="AJ9" s="14"/>
      <c r="AK9" s="14">
        <v>0.15351975807123699</v>
      </c>
      <c r="AL9" s="14">
        <v>0.126913701938771</v>
      </c>
      <c r="AM9" s="14">
        <v>8.4950308376299799E-2</v>
      </c>
      <c r="AN9" s="14">
        <v>0.11027144708810301</v>
      </c>
      <c r="AO9" s="14"/>
      <c r="AP9" s="14">
        <v>0.15120948632980599</v>
      </c>
      <c r="AQ9" s="14">
        <v>0.159700726821738</v>
      </c>
      <c r="AR9" s="14">
        <v>9.0499966853055697E-2</v>
      </c>
      <c r="AS9" s="14"/>
      <c r="AT9" s="14">
        <v>0.26003481905947601</v>
      </c>
      <c r="AU9" s="14">
        <v>3.5802828977269399E-2</v>
      </c>
      <c r="AV9" s="14"/>
      <c r="AW9" s="14">
        <v>0.14952406346038299</v>
      </c>
      <c r="AX9" s="14">
        <v>2.45367480215356E-2</v>
      </c>
      <c r="AY9" s="14"/>
      <c r="AZ9" s="14">
        <v>9.88200241354521E-2</v>
      </c>
      <c r="BA9" s="14">
        <v>0.12028840107692</v>
      </c>
    </row>
    <row r="10" spans="2:53" ht="58" x14ac:dyDescent="0.35">
      <c r="B10" s="15" t="s">
        <v>91</v>
      </c>
      <c r="C10" s="14">
        <v>0.103227438910599</v>
      </c>
      <c r="D10" s="14">
        <v>0.125096217666993</v>
      </c>
      <c r="E10" s="14">
        <v>8.2265350390123906E-2</v>
      </c>
      <c r="F10" s="14"/>
      <c r="G10" s="14">
        <v>8.1257779696714605E-2</v>
      </c>
      <c r="H10" s="14">
        <v>0.179112255707639</v>
      </c>
      <c r="I10" s="14">
        <v>0.158215513546167</v>
      </c>
      <c r="J10" s="14">
        <v>0.103278688489001</v>
      </c>
      <c r="K10" s="14">
        <v>0.100607804331187</v>
      </c>
      <c r="L10" s="14">
        <v>1.29466771147806E-2</v>
      </c>
      <c r="M10" s="14"/>
      <c r="N10" s="14">
        <v>0.14255793012596801</v>
      </c>
      <c r="O10" s="14">
        <v>0.13902041761838499</v>
      </c>
      <c r="P10" s="14">
        <v>8.0985742311391801E-2</v>
      </c>
      <c r="Q10" s="14">
        <v>4.4806350509750598E-2</v>
      </c>
      <c r="R10" s="14"/>
      <c r="S10" s="14">
        <v>0.13053427996200101</v>
      </c>
      <c r="T10" s="14">
        <v>0.106563901070074</v>
      </c>
      <c r="U10" s="14">
        <v>7.4224667133608299E-2</v>
      </c>
      <c r="V10" s="14">
        <v>0.113437295957137</v>
      </c>
      <c r="W10" s="14">
        <v>0.102819255085994</v>
      </c>
      <c r="X10" s="14">
        <v>0.11321985348676999</v>
      </c>
      <c r="Y10" s="14">
        <v>0.12564918232438399</v>
      </c>
      <c r="Z10" s="14">
        <v>0.114458487024512</v>
      </c>
      <c r="AA10" s="14">
        <v>8.6359503665347004E-2</v>
      </c>
      <c r="AB10" s="14">
        <v>9.1062535552601798E-2</v>
      </c>
      <c r="AC10" s="14">
        <v>4.6803233565285297E-2</v>
      </c>
      <c r="AD10" s="14">
        <v>9.6918784959824297E-2</v>
      </c>
      <c r="AE10" s="14"/>
      <c r="AF10" s="14">
        <v>0.10217613039316201</v>
      </c>
      <c r="AG10" s="14">
        <v>0.131049189214024</v>
      </c>
      <c r="AH10" s="14">
        <v>9.5511120040014205E-2</v>
      </c>
      <c r="AI10" s="14">
        <v>8.5187708642774904E-2</v>
      </c>
      <c r="AJ10" s="14"/>
      <c r="AK10" s="14">
        <v>0.106924308813574</v>
      </c>
      <c r="AL10" s="14">
        <v>0.13026261249909801</v>
      </c>
      <c r="AM10" s="14">
        <v>0.109300042645277</v>
      </c>
      <c r="AN10" s="14">
        <v>8.0909970728488295E-2</v>
      </c>
      <c r="AO10" s="14"/>
      <c r="AP10" s="14">
        <v>0.105220381908808</v>
      </c>
      <c r="AQ10" s="14">
        <v>0.13299416789431101</v>
      </c>
      <c r="AR10" s="14">
        <v>8.8270554257122005E-2</v>
      </c>
      <c r="AS10" s="14"/>
      <c r="AT10" s="14">
        <v>0.183382539720644</v>
      </c>
      <c r="AU10" s="14">
        <v>6.2765757203938302E-2</v>
      </c>
      <c r="AV10" s="14"/>
      <c r="AW10" s="14">
        <v>0.12974652262327599</v>
      </c>
      <c r="AX10" s="14">
        <v>4.6771879602478299E-2</v>
      </c>
      <c r="AY10" s="14"/>
      <c r="AZ10" s="14">
        <v>9.6766626280337303E-2</v>
      </c>
      <c r="BA10" s="14">
        <v>0.108701646507484</v>
      </c>
    </row>
    <row r="11" spans="2:53" ht="43.5" x14ac:dyDescent="0.35">
      <c r="B11" s="15" t="s">
        <v>92</v>
      </c>
      <c r="C11" s="14">
        <v>4.8561955788540201E-3</v>
      </c>
      <c r="D11" s="14">
        <v>4.8367527903204798E-3</v>
      </c>
      <c r="E11" s="14">
        <v>4.8943597343750903E-3</v>
      </c>
      <c r="F11" s="14"/>
      <c r="G11" s="14">
        <v>7.8329601452392407E-3</v>
      </c>
      <c r="H11" s="14">
        <v>8.1048367763501706E-3</v>
      </c>
      <c r="I11" s="14">
        <v>2.7225963086831301E-3</v>
      </c>
      <c r="J11" s="14">
        <v>5.9490038095002303E-3</v>
      </c>
      <c r="K11" s="14">
        <v>3.1053975698338001E-3</v>
      </c>
      <c r="L11" s="14">
        <v>2.25873968810812E-3</v>
      </c>
      <c r="M11" s="14"/>
      <c r="N11" s="14">
        <v>5.4036115233196099E-3</v>
      </c>
      <c r="O11" s="14">
        <v>8.9924386839828705E-3</v>
      </c>
      <c r="P11" s="14">
        <v>4.9031702741010397E-3</v>
      </c>
      <c r="Q11" s="14">
        <v>0</v>
      </c>
      <c r="R11" s="14"/>
      <c r="S11" s="14">
        <v>3.3021752783640099E-3</v>
      </c>
      <c r="T11" s="14">
        <v>6.9733180434964201E-3</v>
      </c>
      <c r="U11" s="14">
        <v>0</v>
      </c>
      <c r="V11" s="14">
        <v>0</v>
      </c>
      <c r="W11" s="14">
        <v>7.0381840689684103E-3</v>
      </c>
      <c r="X11" s="14">
        <v>6.4362817779706899E-3</v>
      </c>
      <c r="Y11" s="14">
        <v>0</v>
      </c>
      <c r="Z11" s="14">
        <v>2.4178425709276401E-2</v>
      </c>
      <c r="AA11" s="14">
        <v>4.2121627257261903E-3</v>
      </c>
      <c r="AB11" s="14">
        <v>5.7568463333053299E-3</v>
      </c>
      <c r="AC11" s="14">
        <v>9.4093824967997099E-3</v>
      </c>
      <c r="AD11" s="14">
        <v>0</v>
      </c>
      <c r="AE11" s="14"/>
      <c r="AF11" s="14">
        <v>4.4665355271311796E-3</v>
      </c>
      <c r="AG11" s="14">
        <v>1.71802410765481E-3</v>
      </c>
      <c r="AH11" s="14">
        <v>0</v>
      </c>
      <c r="AI11" s="14">
        <v>6.4547728224782401E-3</v>
      </c>
      <c r="AJ11" s="14"/>
      <c r="AK11" s="14">
        <v>2.4871636902334799E-3</v>
      </c>
      <c r="AL11" s="14">
        <v>4.21911821733579E-3</v>
      </c>
      <c r="AM11" s="14">
        <v>1.6440380722012701E-2</v>
      </c>
      <c r="AN11" s="14">
        <v>0</v>
      </c>
      <c r="AO11" s="14"/>
      <c r="AP11" s="14">
        <v>2.7163906404493701E-3</v>
      </c>
      <c r="AQ11" s="14">
        <v>1.93715132295439E-3</v>
      </c>
      <c r="AR11" s="14">
        <v>1.54575282073455E-2</v>
      </c>
      <c r="AS11" s="14"/>
      <c r="AT11" s="14">
        <v>1.04596097291697E-2</v>
      </c>
      <c r="AU11" s="14">
        <v>1.37578658302353E-3</v>
      </c>
      <c r="AV11" s="14"/>
      <c r="AW11" s="14">
        <v>6.2249935954865401E-3</v>
      </c>
      <c r="AX11" s="14">
        <v>0</v>
      </c>
      <c r="AY11" s="14"/>
      <c r="AZ11" s="14">
        <v>5.05480988182777E-3</v>
      </c>
      <c r="BA11" s="14">
        <v>4.6879108771593504E-3</v>
      </c>
    </row>
    <row r="12" spans="2:53" ht="29" x14ac:dyDescent="0.35">
      <c r="B12" s="15" t="s">
        <v>93</v>
      </c>
      <c r="C12" s="14">
        <v>0.77067975712831305</v>
      </c>
      <c r="D12" s="14">
        <v>0.71543662574543399</v>
      </c>
      <c r="E12" s="14">
        <v>0.82375657907912003</v>
      </c>
      <c r="F12" s="14"/>
      <c r="G12" s="14">
        <v>0.77498696243680099</v>
      </c>
      <c r="H12" s="14">
        <v>0.65054569111415295</v>
      </c>
      <c r="I12" s="14">
        <v>0.67493272510175195</v>
      </c>
      <c r="J12" s="14">
        <v>0.80286438813866001</v>
      </c>
      <c r="K12" s="14">
        <v>0.81195863869789298</v>
      </c>
      <c r="L12" s="14">
        <v>0.88960156145106195</v>
      </c>
      <c r="M12" s="14"/>
      <c r="N12" s="14">
        <v>0.641670892797361</v>
      </c>
      <c r="O12" s="14">
        <v>0.76149655109136005</v>
      </c>
      <c r="P12" s="14">
        <v>0.80883547437366099</v>
      </c>
      <c r="Q12" s="14">
        <v>0.88570874085388895</v>
      </c>
      <c r="R12" s="14"/>
      <c r="S12" s="14">
        <v>0.66212328786394503</v>
      </c>
      <c r="T12" s="14">
        <v>0.76702361972780297</v>
      </c>
      <c r="U12" s="14">
        <v>0.81097407312002801</v>
      </c>
      <c r="V12" s="14">
        <v>0.80295923714819595</v>
      </c>
      <c r="W12" s="14">
        <v>0.75596181907888504</v>
      </c>
      <c r="X12" s="14">
        <v>0.76487427142029496</v>
      </c>
      <c r="Y12" s="14">
        <v>0.78651199886101697</v>
      </c>
      <c r="Z12" s="14">
        <v>0.76089725828182997</v>
      </c>
      <c r="AA12" s="14">
        <v>0.78836029230438598</v>
      </c>
      <c r="AB12" s="14">
        <v>0.80944844143725503</v>
      </c>
      <c r="AC12" s="14">
        <v>0.87041234047980198</v>
      </c>
      <c r="AD12" s="14">
        <v>0.76384596806878402</v>
      </c>
      <c r="AE12" s="14"/>
      <c r="AF12" s="14">
        <v>0.75179532597322196</v>
      </c>
      <c r="AG12" s="14">
        <v>0.72117472762983503</v>
      </c>
      <c r="AH12" s="14">
        <v>0.81772856894192103</v>
      </c>
      <c r="AI12" s="14">
        <v>0.80768855602339196</v>
      </c>
      <c r="AJ12" s="14"/>
      <c r="AK12" s="14">
        <v>0.73443750291362897</v>
      </c>
      <c r="AL12" s="14">
        <v>0.72479205890647203</v>
      </c>
      <c r="AM12" s="14">
        <v>0.78140310607172503</v>
      </c>
      <c r="AN12" s="14">
        <v>0.80881858218340796</v>
      </c>
      <c r="AO12" s="14"/>
      <c r="AP12" s="14">
        <v>0.73797996656722997</v>
      </c>
      <c r="AQ12" s="14">
        <v>0.69545190798515999</v>
      </c>
      <c r="AR12" s="14">
        <v>0.79832508398998603</v>
      </c>
      <c r="AS12" s="14"/>
      <c r="AT12" s="14">
        <v>0.54314850402760295</v>
      </c>
      <c r="AU12" s="14">
        <v>0.88795068182776205</v>
      </c>
      <c r="AV12" s="14"/>
      <c r="AW12" s="14">
        <v>0.70479400735278297</v>
      </c>
      <c r="AX12" s="14">
        <v>0.917833187604291</v>
      </c>
      <c r="AY12" s="14"/>
      <c r="AZ12" s="14">
        <v>0.78974843837559405</v>
      </c>
      <c r="BA12" s="14">
        <v>0.75452297845042604</v>
      </c>
    </row>
    <row r="13" spans="2:53" x14ac:dyDescent="0.35">
      <c r="B13" s="15" t="s">
        <v>94</v>
      </c>
      <c r="C13" s="23">
        <v>1.07950571563481E-2</v>
      </c>
      <c r="D13" s="23">
        <v>5.0718038639695701E-3</v>
      </c>
      <c r="E13" s="23">
        <v>1.6430243408706201E-2</v>
      </c>
      <c r="F13" s="23"/>
      <c r="G13" s="23">
        <v>2.9429822703695301E-2</v>
      </c>
      <c r="H13" s="23">
        <v>1.6490581595153E-2</v>
      </c>
      <c r="I13" s="23">
        <v>1.6314784930599201E-2</v>
      </c>
      <c r="J13" s="23">
        <v>2.9017293150976099E-3</v>
      </c>
      <c r="K13" s="23">
        <v>0</v>
      </c>
      <c r="L13" s="23">
        <v>3.0001726562050501E-3</v>
      </c>
      <c r="M13" s="23"/>
      <c r="N13" s="23">
        <v>5.2056699728882001E-3</v>
      </c>
      <c r="O13" s="23">
        <v>5.7574102189963203E-3</v>
      </c>
      <c r="P13" s="23">
        <v>1.23092281836947E-2</v>
      </c>
      <c r="Q13" s="23">
        <v>2.09538427223213E-2</v>
      </c>
      <c r="R13" s="23"/>
      <c r="S13" s="23">
        <v>7.05996164670975E-3</v>
      </c>
      <c r="T13" s="23">
        <v>2.1958785358682901E-2</v>
      </c>
      <c r="U13" s="23">
        <v>1.1356983339255401E-2</v>
      </c>
      <c r="V13" s="23">
        <v>5.1524158488144099E-3</v>
      </c>
      <c r="W13" s="23">
        <v>7.0381840689684103E-3</v>
      </c>
      <c r="X13" s="23">
        <v>1.04864461224543E-2</v>
      </c>
      <c r="Y13" s="23">
        <v>3.1650072181027902E-2</v>
      </c>
      <c r="Z13" s="23">
        <v>0</v>
      </c>
      <c r="AA13" s="23">
        <v>0</v>
      </c>
      <c r="AB13" s="23">
        <v>6.97231067261976E-3</v>
      </c>
      <c r="AC13" s="23">
        <v>1.9584446789055399E-2</v>
      </c>
      <c r="AD13" s="23">
        <v>0</v>
      </c>
      <c r="AE13" s="23"/>
      <c r="AF13" s="23">
        <v>1.5125651846606501E-3</v>
      </c>
      <c r="AG13" s="23">
        <v>8.8190311416585596E-3</v>
      </c>
      <c r="AH13" s="23">
        <v>0</v>
      </c>
      <c r="AI13" s="23">
        <v>1.0370107864105201E-2</v>
      </c>
      <c r="AJ13" s="23"/>
      <c r="AK13" s="23">
        <v>2.6312665113268799E-3</v>
      </c>
      <c r="AL13" s="23">
        <v>1.38125084383229E-2</v>
      </c>
      <c r="AM13" s="23">
        <v>7.9061621846861496E-3</v>
      </c>
      <c r="AN13" s="23">
        <v>0</v>
      </c>
      <c r="AO13" s="23"/>
      <c r="AP13" s="23">
        <v>2.8737745537066898E-3</v>
      </c>
      <c r="AQ13" s="23">
        <v>9.9160459758363007E-3</v>
      </c>
      <c r="AR13" s="23">
        <v>7.4468666924906602E-3</v>
      </c>
      <c r="AS13" s="23"/>
      <c r="AT13" s="23">
        <v>2.9745274631070499E-3</v>
      </c>
      <c r="AU13" s="23">
        <v>1.21049454080069E-2</v>
      </c>
      <c r="AV13" s="23"/>
      <c r="AW13" s="23">
        <v>9.7104129680717199E-3</v>
      </c>
      <c r="AX13" s="23">
        <v>1.08581847716956E-2</v>
      </c>
      <c r="AY13" s="23"/>
      <c r="AZ13" s="23">
        <v>9.6101013267889408E-3</v>
      </c>
      <c r="BA13" s="23">
        <v>1.1799063088010899E-2</v>
      </c>
    </row>
    <row r="14" spans="2:53" x14ac:dyDescent="0.35">
      <c r="B14" s="16"/>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BA19"/>
  <sheetViews>
    <sheetView showGridLines="0" topLeftCell="A6" workbookViewId="0">
      <pane xSplit="2" topLeftCell="C1" activePane="topRight" state="frozen"/>
      <selection pane="topRight" activeCell="F13" sqref="F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469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246</v>
      </c>
      <c r="D7" s="10">
        <v>107</v>
      </c>
      <c r="E7" s="10">
        <v>139</v>
      </c>
      <c r="F7" s="10"/>
      <c r="G7" s="10">
        <v>21</v>
      </c>
      <c r="H7" s="10">
        <v>44</v>
      </c>
      <c r="I7" s="10">
        <v>50</v>
      </c>
      <c r="J7" s="10">
        <v>35</v>
      </c>
      <c r="K7" s="10">
        <v>25</v>
      </c>
      <c r="L7" s="10">
        <v>71</v>
      </c>
      <c r="M7" s="10"/>
      <c r="N7" s="10">
        <v>101</v>
      </c>
      <c r="O7" s="10">
        <v>48</v>
      </c>
      <c r="P7" s="10">
        <v>49</v>
      </c>
      <c r="Q7" s="10">
        <v>46</v>
      </c>
      <c r="R7" s="10"/>
      <c r="S7" s="10">
        <v>39</v>
      </c>
      <c r="T7" s="10">
        <v>33</v>
      </c>
      <c r="U7" s="10">
        <v>28</v>
      </c>
      <c r="V7" s="10">
        <v>24</v>
      </c>
      <c r="W7" s="10">
        <v>13</v>
      </c>
      <c r="X7" s="10">
        <v>23</v>
      </c>
      <c r="Y7" s="10">
        <v>11</v>
      </c>
      <c r="Z7" s="10">
        <v>11</v>
      </c>
      <c r="AA7" s="10">
        <v>26</v>
      </c>
      <c r="AB7" s="10">
        <v>12</v>
      </c>
      <c r="AC7" s="10">
        <v>22</v>
      </c>
      <c r="AD7" s="10">
        <v>4</v>
      </c>
      <c r="AE7" s="10"/>
      <c r="AF7" s="10">
        <v>82</v>
      </c>
      <c r="AG7" s="10">
        <v>77</v>
      </c>
      <c r="AH7" s="10">
        <v>21</v>
      </c>
      <c r="AI7" s="10">
        <v>22</v>
      </c>
      <c r="AJ7" s="10"/>
      <c r="AK7" s="10">
        <v>52</v>
      </c>
      <c r="AL7" s="10">
        <v>81</v>
      </c>
      <c r="AM7" s="10">
        <v>32</v>
      </c>
      <c r="AN7" s="10">
        <v>25</v>
      </c>
      <c r="AO7" s="10"/>
      <c r="AP7" s="10">
        <v>44</v>
      </c>
      <c r="AQ7" s="10">
        <v>55</v>
      </c>
      <c r="AR7" s="10">
        <v>47</v>
      </c>
      <c r="AS7" s="10"/>
      <c r="AT7" s="10">
        <v>246</v>
      </c>
      <c r="AU7" s="10" t="s">
        <v>79</v>
      </c>
      <c r="AV7" s="10"/>
      <c r="AW7" s="10">
        <v>221</v>
      </c>
      <c r="AX7" s="10">
        <v>12</v>
      </c>
      <c r="AY7" s="10"/>
      <c r="AZ7" s="10">
        <v>115</v>
      </c>
      <c r="BA7" s="10">
        <v>131</v>
      </c>
    </row>
    <row r="8" spans="2:53" ht="30" customHeight="1" x14ac:dyDescent="0.35">
      <c r="B8" s="11" t="s">
        <v>20</v>
      </c>
      <c r="C8" s="11">
        <v>244</v>
      </c>
      <c r="D8" s="11">
        <v>108</v>
      </c>
      <c r="E8" s="11">
        <v>136</v>
      </c>
      <c r="F8" s="11"/>
      <c r="G8" s="11">
        <v>30</v>
      </c>
      <c r="H8" s="11">
        <v>42</v>
      </c>
      <c r="I8" s="11">
        <v>48</v>
      </c>
      <c r="J8" s="11">
        <v>33</v>
      </c>
      <c r="K8" s="11">
        <v>23</v>
      </c>
      <c r="L8" s="11">
        <v>68</v>
      </c>
      <c r="M8" s="11"/>
      <c r="N8" s="11">
        <v>93</v>
      </c>
      <c r="O8" s="11">
        <v>46</v>
      </c>
      <c r="P8" s="11">
        <v>54</v>
      </c>
      <c r="Q8" s="11">
        <v>48</v>
      </c>
      <c r="R8" s="11"/>
      <c r="S8" s="11">
        <v>40</v>
      </c>
      <c r="T8" s="11">
        <v>31</v>
      </c>
      <c r="U8" s="11">
        <v>27</v>
      </c>
      <c r="V8" s="11">
        <v>25</v>
      </c>
      <c r="W8" s="11">
        <v>13</v>
      </c>
      <c r="X8" s="11">
        <v>22</v>
      </c>
      <c r="Y8" s="11">
        <v>11</v>
      </c>
      <c r="Z8" s="11">
        <v>10</v>
      </c>
      <c r="AA8" s="11">
        <v>25</v>
      </c>
      <c r="AB8" s="11">
        <v>14</v>
      </c>
      <c r="AC8" s="11">
        <v>21</v>
      </c>
      <c r="AD8" s="11">
        <v>5</v>
      </c>
      <c r="AE8" s="11"/>
      <c r="AF8" s="11">
        <v>78</v>
      </c>
      <c r="AG8" s="11">
        <v>74</v>
      </c>
      <c r="AH8" s="11">
        <v>20</v>
      </c>
      <c r="AI8" s="11">
        <v>23</v>
      </c>
      <c r="AJ8" s="11"/>
      <c r="AK8" s="11">
        <v>51</v>
      </c>
      <c r="AL8" s="11">
        <v>79</v>
      </c>
      <c r="AM8" s="11">
        <v>35</v>
      </c>
      <c r="AN8" s="11">
        <v>24</v>
      </c>
      <c r="AO8" s="11"/>
      <c r="AP8" s="11">
        <v>43</v>
      </c>
      <c r="AQ8" s="11">
        <v>54</v>
      </c>
      <c r="AR8" s="11">
        <v>48</v>
      </c>
      <c r="AS8" s="11"/>
      <c r="AT8" s="11">
        <v>244</v>
      </c>
      <c r="AU8" s="11" t="s">
        <v>79</v>
      </c>
      <c r="AV8" s="11"/>
      <c r="AW8" s="11">
        <v>220</v>
      </c>
      <c r="AX8" s="11">
        <v>12</v>
      </c>
      <c r="AY8" s="11"/>
      <c r="AZ8" s="11">
        <v>115</v>
      </c>
      <c r="BA8" s="11">
        <v>129</v>
      </c>
    </row>
    <row r="9" spans="2:53" x14ac:dyDescent="0.35">
      <c r="B9" s="15" t="s">
        <v>464</v>
      </c>
      <c r="C9" s="14">
        <v>0.488799035756042</v>
      </c>
      <c r="D9" s="14">
        <v>0.51224206670979999</v>
      </c>
      <c r="E9" s="14">
        <v>0.47015094469383301</v>
      </c>
      <c r="F9" s="14"/>
      <c r="G9" s="14">
        <v>0.444380598992281</v>
      </c>
      <c r="H9" s="14">
        <v>0.51107309782052501</v>
      </c>
      <c r="I9" s="14">
        <v>0.46829891612229102</v>
      </c>
      <c r="J9" s="14">
        <v>0.48649760677513598</v>
      </c>
      <c r="K9" s="14">
        <v>0.45375772805188302</v>
      </c>
      <c r="L9" s="14">
        <v>0.52246157310289099</v>
      </c>
      <c r="M9" s="14"/>
      <c r="N9" s="14">
        <v>0.50150185072117004</v>
      </c>
      <c r="O9" s="14">
        <v>0.56618570041457705</v>
      </c>
      <c r="P9" s="14">
        <v>0.45089177015634002</v>
      </c>
      <c r="Q9" s="14">
        <v>0.46054961302159497</v>
      </c>
      <c r="R9" s="14"/>
      <c r="S9" s="14">
        <v>0.426684961130951</v>
      </c>
      <c r="T9" s="14">
        <v>0.42469334268300002</v>
      </c>
      <c r="U9" s="14">
        <v>0.65879100616149899</v>
      </c>
      <c r="V9" s="14">
        <v>0.48129168525541499</v>
      </c>
      <c r="W9" s="14">
        <v>0.67583910483923504</v>
      </c>
      <c r="X9" s="14">
        <v>0.50342115883259997</v>
      </c>
      <c r="Y9" s="14">
        <v>0.483539246609062</v>
      </c>
      <c r="Z9" s="14">
        <v>0.54348195526000598</v>
      </c>
      <c r="AA9" s="14">
        <v>0.50461169380682303</v>
      </c>
      <c r="AB9" s="14">
        <v>0.33010669243399898</v>
      </c>
      <c r="AC9" s="14">
        <v>0.41659620308061202</v>
      </c>
      <c r="AD9" s="14">
        <v>0.51744871078131505</v>
      </c>
      <c r="AE9" s="14"/>
      <c r="AF9" s="14">
        <v>0.57861795659493598</v>
      </c>
      <c r="AG9" s="14">
        <v>0.55061754858493495</v>
      </c>
      <c r="AH9" s="14">
        <v>0.48600993710603402</v>
      </c>
      <c r="AI9" s="14">
        <v>0.42104499082114599</v>
      </c>
      <c r="AJ9" s="14"/>
      <c r="AK9" s="14">
        <v>0.61002369792254996</v>
      </c>
      <c r="AL9" s="14">
        <v>0.53792143746161103</v>
      </c>
      <c r="AM9" s="14">
        <v>0.38246657240095999</v>
      </c>
      <c r="AN9" s="14">
        <v>0.48648561131152501</v>
      </c>
      <c r="AO9" s="14"/>
      <c r="AP9" s="14">
        <v>0.61851161270684196</v>
      </c>
      <c r="AQ9" s="14">
        <v>0.52033080225542805</v>
      </c>
      <c r="AR9" s="14">
        <v>0.411186879736887</v>
      </c>
      <c r="AS9" s="14"/>
      <c r="AT9" s="14">
        <v>0.488799035756042</v>
      </c>
      <c r="AU9" s="14" t="s">
        <v>80</v>
      </c>
      <c r="AV9" s="14"/>
      <c r="AW9" s="14">
        <v>0.48868018261755503</v>
      </c>
      <c r="AX9" s="14">
        <v>0.67271367670762205</v>
      </c>
      <c r="AY9" s="14"/>
      <c r="AZ9" s="14">
        <v>0.46232388438195898</v>
      </c>
      <c r="BA9" s="14">
        <v>0.51236135213496303</v>
      </c>
    </row>
    <row r="10" spans="2:53" ht="29" x14ac:dyDescent="0.35">
      <c r="B10" s="15" t="s">
        <v>465</v>
      </c>
      <c r="C10" s="14">
        <v>0.45820760749887302</v>
      </c>
      <c r="D10" s="14">
        <v>0.45350742325737198</v>
      </c>
      <c r="E10" s="14">
        <v>0.46194643563579701</v>
      </c>
      <c r="F10" s="14"/>
      <c r="G10" s="14">
        <v>0.41228256225279702</v>
      </c>
      <c r="H10" s="14">
        <v>0.50280678884730301</v>
      </c>
      <c r="I10" s="14">
        <v>0.45238791089074898</v>
      </c>
      <c r="J10" s="14">
        <v>0.37888842523591298</v>
      </c>
      <c r="K10" s="14">
        <v>0.46731242990758698</v>
      </c>
      <c r="L10" s="14">
        <v>0.490955950412369</v>
      </c>
      <c r="M10" s="14"/>
      <c r="N10" s="14">
        <v>0.48908355789364799</v>
      </c>
      <c r="O10" s="14">
        <v>0.47471270774857599</v>
      </c>
      <c r="P10" s="14">
        <v>0.46730347753311602</v>
      </c>
      <c r="Q10" s="14">
        <v>0.35876023264684398</v>
      </c>
      <c r="R10" s="14"/>
      <c r="S10" s="14">
        <v>0.548055916939308</v>
      </c>
      <c r="T10" s="14">
        <v>0.574999327012789</v>
      </c>
      <c r="U10" s="14">
        <v>0.37271484719704501</v>
      </c>
      <c r="V10" s="14">
        <v>0.38906276252052202</v>
      </c>
      <c r="W10" s="14">
        <v>0.15190388613382</v>
      </c>
      <c r="X10" s="14">
        <v>0.38751816674883299</v>
      </c>
      <c r="Y10" s="14">
        <v>0.34234569188888597</v>
      </c>
      <c r="Z10" s="14">
        <v>0.45651804473999402</v>
      </c>
      <c r="AA10" s="14">
        <v>0.46167131627661501</v>
      </c>
      <c r="AB10" s="14">
        <v>0.66989330756599996</v>
      </c>
      <c r="AC10" s="14">
        <v>0.54323852597068101</v>
      </c>
      <c r="AD10" s="14">
        <v>0.23175241325312301</v>
      </c>
      <c r="AE10" s="14"/>
      <c r="AF10" s="14">
        <v>0.414371600889127</v>
      </c>
      <c r="AG10" s="14">
        <v>0.398507753135245</v>
      </c>
      <c r="AH10" s="14">
        <v>0.559306739974752</v>
      </c>
      <c r="AI10" s="14">
        <v>0.471653732116047</v>
      </c>
      <c r="AJ10" s="14"/>
      <c r="AK10" s="14">
        <v>0.47218075467864701</v>
      </c>
      <c r="AL10" s="14">
        <v>0.41314264249247801</v>
      </c>
      <c r="AM10" s="14">
        <v>0.41497465070826201</v>
      </c>
      <c r="AN10" s="14">
        <v>0.551211338821743</v>
      </c>
      <c r="AO10" s="14"/>
      <c r="AP10" s="14">
        <v>0.43138529013570998</v>
      </c>
      <c r="AQ10" s="14">
        <v>0.42266905740834299</v>
      </c>
      <c r="AR10" s="14">
        <v>0.44287545316899701</v>
      </c>
      <c r="AS10" s="14"/>
      <c r="AT10" s="14">
        <v>0.45820760749887302</v>
      </c>
      <c r="AU10" s="14" t="s">
        <v>80</v>
      </c>
      <c r="AV10" s="14"/>
      <c r="AW10" s="14">
        <v>0.465648555478829</v>
      </c>
      <c r="AX10" s="14">
        <v>0.24153217568354199</v>
      </c>
      <c r="AY10" s="14"/>
      <c r="AZ10" s="14">
        <v>0.48285618323985302</v>
      </c>
      <c r="BA10" s="14">
        <v>0.43627090422218001</v>
      </c>
    </row>
    <row r="11" spans="2:53" ht="29" x14ac:dyDescent="0.35">
      <c r="B11" s="15" t="s">
        <v>466</v>
      </c>
      <c r="C11" s="14">
        <v>0.14541496971234899</v>
      </c>
      <c r="D11" s="14">
        <v>0.17021627755124699</v>
      </c>
      <c r="E11" s="14">
        <v>0.125686418060734</v>
      </c>
      <c r="F11" s="14"/>
      <c r="G11" s="14">
        <v>0.34896788971977799</v>
      </c>
      <c r="H11" s="14">
        <v>0.23782048059199401</v>
      </c>
      <c r="I11" s="14">
        <v>0.13776708718632499</v>
      </c>
      <c r="J11" s="14">
        <v>0.16590108196592801</v>
      </c>
      <c r="K11" s="14">
        <v>8.0343812397479397E-2</v>
      </c>
      <c r="L11" s="14">
        <v>1.55780811743852E-2</v>
      </c>
      <c r="M11" s="14"/>
      <c r="N11" s="14">
        <v>7.9267090291233105E-2</v>
      </c>
      <c r="O11" s="14">
        <v>0.121971054300291</v>
      </c>
      <c r="P11" s="14">
        <v>0.21652818693664699</v>
      </c>
      <c r="Q11" s="14">
        <v>0.22540733148119599</v>
      </c>
      <c r="R11" s="14"/>
      <c r="S11" s="14">
        <v>0.14671685352803299</v>
      </c>
      <c r="T11" s="14">
        <v>8.9532723540249298E-2</v>
      </c>
      <c r="U11" s="14">
        <v>0.13723307328677001</v>
      </c>
      <c r="V11" s="14">
        <v>0.21528157368773301</v>
      </c>
      <c r="W11" s="14">
        <v>9.0798157944440405E-2</v>
      </c>
      <c r="X11" s="14">
        <v>0.118971377391469</v>
      </c>
      <c r="Y11" s="14">
        <v>0.26115814420897698</v>
      </c>
      <c r="Z11" s="14">
        <v>0.186287407965194</v>
      </c>
      <c r="AA11" s="14">
        <v>0.118235111414911</v>
      </c>
      <c r="AB11" s="14">
        <v>8.2965348045845003E-2</v>
      </c>
      <c r="AC11" s="14">
        <v>0.18173606285041999</v>
      </c>
      <c r="AD11" s="14">
        <v>0.250798875965562</v>
      </c>
      <c r="AE11" s="14"/>
      <c r="AF11" s="14">
        <v>8.5353429451207802E-2</v>
      </c>
      <c r="AG11" s="14">
        <v>0.19345128814475199</v>
      </c>
      <c r="AH11" s="14">
        <v>0</v>
      </c>
      <c r="AI11" s="14">
        <v>0.27541841172556197</v>
      </c>
      <c r="AJ11" s="14"/>
      <c r="AK11" s="14">
        <v>7.5118650194640299E-2</v>
      </c>
      <c r="AL11" s="14">
        <v>0.13226840713260299</v>
      </c>
      <c r="AM11" s="14">
        <v>0.23051486394463899</v>
      </c>
      <c r="AN11" s="14">
        <v>3.99050033134122E-2</v>
      </c>
      <c r="AO11" s="14"/>
      <c r="AP11" s="14">
        <v>6.8694575073943998E-2</v>
      </c>
      <c r="AQ11" s="14">
        <v>0.160134562659659</v>
      </c>
      <c r="AR11" s="14">
        <v>0.24709867169456601</v>
      </c>
      <c r="AS11" s="14"/>
      <c r="AT11" s="14">
        <v>0.14541496971234899</v>
      </c>
      <c r="AU11" s="14" t="s">
        <v>80</v>
      </c>
      <c r="AV11" s="14"/>
      <c r="AW11" s="14">
        <v>0.14743417240298501</v>
      </c>
      <c r="AX11" s="14">
        <v>0.181943476635058</v>
      </c>
      <c r="AY11" s="14"/>
      <c r="AZ11" s="14">
        <v>0.120059491065709</v>
      </c>
      <c r="BA11" s="14">
        <v>0.16798080139994401</v>
      </c>
    </row>
    <row r="12" spans="2:53" x14ac:dyDescent="0.35">
      <c r="B12" s="15" t="s">
        <v>467</v>
      </c>
      <c r="C12" s="14">
        <v>4.40093573875322E-2</v>
      </c>
      <c r="D12" s="14">
        <v>6.1792700155776703E-2</v>
      </c>
      <c r="E12" s="14">
        <v>2.9863345466683702E-2</v>
      </c>
      <c r="F12" s="14"/>
      <c r="G12" s="14">
        <v>3.8985922038436802E-2</v>
      </c>
      <c r="H12" s="14">
        <v>4.6603418535049401E-2</v>
      </c>
      <c r="I12" s="14">
        <v>0.13899572727064</v>
      </c>
      <c r="J12" s="14">
        <v>0</v>
      </c>
      <c r="K12" s="14">
        <v>4.0199841915648203E-2</v>
      </c>
      <c r="L12" s="14">
        <v>0</v>
      </c>
      <c r="M12" s="14"/>
      <c r="N12" s="14">
        <v>2.9655165207066798E-2</v>
      </c>
      <c r="O12" s="14">
        <v>4.0038483067040199E-2</v>
      </c>
      <c r="P12" s="14">
        <v>9.6853470722064294E-2</v>
      </c>
      <c r="Q12" s="14">
        <v>1.8382117179362899E-2</v>
      </c>
      <c r="R12" s="14"/>
      <c r="S12" s="14">
        <v>7.3684797463792404E-2</v>
      </c>
      <c r="T12" s="14">
        <v>0</v>
      </c>
      <c r="U12" s="14">
        <v>3.2381412885730897E-2</v>
      </c>
      <c r="V12" s="14">
        <v>0</v>
      </c>
      <c r="W12" s="14">
        <v>9.0798157944440405E-2</v>
      </c>
      <c r="X12" s="14">
        <v>4.6403130630121803E-2</v>
      </c>
      <c r="Y12" s="14">
        <v>0</v>
      </c>
      <c r="Z12" s="14">
        <v>0</v>
      </c>
      <c r="AA12" s="14">
        <v>7.3840997765608304E-2</v>
      </c>
      <c r="AB12" s="14">
        <v>0</v>
      </c>
      <c r="AC12" s="14">
        <v>0.13648104090404301</v>
      </c>
      <c r="AD12" s="14">
        <v>0</v>
      </c>
      <c r="AE12" s="14"/>
      <c r="AF12" s="14">
        <v>2.4313167814889299E-2</v>
      </c>
      <c r="AG12" s="14">
        <v>7.9759687189188702E-2</v>
      </c>
      <c r="AH12" s="14">
        <v>0</v>
      </c>
      <c r="AI12" s="14">
        <v>4.4059998485241697E-2</v>
      </c>
      <c r="AJ12" s="14"/>
      <c r="AK12" s="14">
        <v>5.4887113129716399E-2</v>
      </c>
      <c r="AL12" s="14">
        <v>6.3530790090795694E-2</v>
      </c>
      <c r="AM12" s="14">
        <v>0</v>
      </c>
      <c r="AN12" s="14">
        <v>0</v>
      </c>
      <c r="AO12" s="14"/>
      <c r="AP12" s="14">
        <v>4.4221995151112102E-2</v>
      </c>
      <c r="AQ12" s="14">
        <v>7.4731587951710601E-2</v>
      </c>
      <c r="AR12" s="14">
        <v>0</v>
      </c>
      <c r="AS12" s="14"/>
      <c r="AT12" s="14">
        <v>4.40093573875322E-2</v>
      </c>
      <c r="AU12" s="14" t="s">
        <v>80</v>
      </c>
      <c r="AV12" s="14"/>
      <c r="AW12" s="14">
        <v>3.8836215524608697E-2</v>
      </c>
      <c r="AX12" s="14">
        <v>0.18203565637830199</v>
      </c>
      <c r="AY12" s="14"/>
      <c r="AZ12" s="14">
        <v>1.6372677970214099E-2</v>
      </c>
      <c r="BA12" s="14">
        <v>6.86054087903262E-2</v>
      </c>
    </row>
    <row r="13" spans="2:53" ht="29" x14ac:dyDescent="0.35">
      <c r="B13" s="15" t="s">
        <v>468</v>
      </c>
      <c r="C13" s="14">
        <v>3.12291599702803E-2</v>
      </c>
      <c r="D13" s="14">
        <v>2.4605306211852099E-2</v>
      </c>
      <c r="E13" s="14">
        <v>3.6498198274822397E-2</v>
      </c>
      <c r="F13" s="14"/>
      <c r="G13" s="14">
        <v>3.49759123922583E-2</v>
      </c>
      <c r="H13" s="14">
        <v>2.1870411442168902E-2</v>
      </c>
      <c r="I13" s="14">
        <v>7.7948239606624198E-2</v>
      </c>
      <c r="J13" s="14">
        <v>5.7377259282582797E-2</v>
      </c>
      <c r="K13" s="14">
        <v>0</v>
      </c>
      <c r="L13" s="14">
        <v>0</v>
      </c>
      <c r="M13" s="14"/>
      <c r="N13" s="14">
        <v>2.88256383846659E-2</v>
      </c>
      <c r="O13" s="14">
        <v>1.9238588338853901E-2</v>
      </c>
      <c r="P13" s="14">
        <v>3.8386639921781901E-2</v>
      </c>
      <c r="Q13" s="14">
        <v>4.1312352086169103E-2</v>
      </c>
      <c r="R13" s="14"/>
      <c r="S13" s="14">
        <v>2.5943358475194502E-2</v>
      </c>
      <c r="T13" s="14">
        <v>0</v>
      </c>
      <c r="U13" s="14">
        <v>0</v>
      </c>
      <c r="V13" s="14">
        <v>6.9857695584440493E-2</v>
      </c>
      <c r="W13" s="14">
        <v>8.1458851082504904E-2</v>
      </c>
      <c r="X13" s="14">
        <v>8.7334503243618106E-2</v>
      </c>
      <c r="Y13" s="14">
        <v>0</v>
      </c>
      <c r="Z13" s="14">
        <v>0</v>
      </c>
      <c r="AA13" s="14">
        <v>3.5999748833539201E-2</v>
      </c>
      <c r="AB13" s="14">
        <v>0</v>
      </c>
      <c r="AC13" s="14">
        <v>4.3761512352835201E-2</v>
      </c>
      <c r="AD13" s="14">
        <v>0</v>
      </c>
      <c r="AE13" s="14"/>
      <c r="AF13" s="14">
        <v>2.26301573016097E-2</v>
      </c>
      <c r="AG13" s="14">
        <v>5.2832803789037201E-2</v>
      </c>
      <c r="AH13" s="14">
        <v>0</v>
      </c>
      <c r="AI13" s="14">
        <v>0</v>
      </c>
      <c r="AJ13" s="14"/>
      <c r="AK13" s="14">
        <v>3.4421871681724101E-2</v>
      </c>
      <c r="AL13" s="14">
        <v>2.4865261314151899E-2</v>
      </c>
      <c r="AM13" s="14">
        <v>5.69211446371225E-2</v>
      </c>
      <c r="AN13" s="14">
        <v>0</v>
      </c>
      <c r="AO13" s="14"/>
      <c r="AP13" s="14">
        <v>4.1160852180184997E-2</v>
      </c>
      <c r="AQ13" s="14">
        <v>3.5981705247904797E-2</v>
      </c>
      <c r="AR13" s="14">
        <v>0</v>
      </c>
      <c r="AS13" s="14"/>
      <c r="AT13" s="14">
        <v>3.12291599702803E-2</v>
      </c>
      <c r="AU13" s="14" t="s">
        <v>80</v>
      </c>
      <c r="AV13" s="14"/>
      <c r="AW13" s="14">
        <v>2.9954176850738201E-2</v>
      </c>
      <c r="AX13" s="14">
        <v>8.5754147608836095E-2</v>
      </c>
      <c r="AY13" s="14"/>
      <c r="AZ13" s="14">
        <v>0</v>
      </c>
      <c r="BA13" s="14">
        <v>5.9022441945167897E-2</v>
      </c>
    </row>
    <row r="14" spans="2:53" x14ac:dyDescent="0.35">
      <c r="B14" s="15" t="s">
        <v>98</v>
      </c>
      <c r="C14" s="23">
        <v>1.1410630844783901E-2</v>
      </c>
      <c r="D14" s="23">
        <v>8.5531262840449294E-3</v>
      </c>
      <c r="E14" s="23">
        <v>1.3683673326553699E-2</v>
      </c>
      <c r="F14" s="23"/>
      <c r="G14" s="23">
        <v>0</v>
      </c>
      <c r="H14" s="23">
        <v>0</v>
      </c>
      <c r="I14" s="23">
        <v>0</v>
      </c>
      <c r="J14" s="23">
        <v>2.8049995358893399E-2</v>
      </c>
      <c r="K14" s="23">
        <v>3.9820187822536102E-2</v>
      </c>
      <c r="L14" s="23">
        <v>1.3691683376517E-2</v>
      </c>
      <c r="M14" s="23"/>
      <c r="N14" s="23">
        <v>0</v>
      </c>
      <c r="O14" s="23">
        <v>1.99545564849231E-2</v>
      </c>
      <c r="P14" s="23">
        <v>0</v>
      </c>
      <c r="Q14" s="23">
        <v>1.9627053907610902E-2</v>
      </c>
      <c r="R14" s="23"/>
      <c r="S14" s="23">
        <v>2.3274879385813699E-2</v>
      </c>
      <c r="T14" s="23">
        <v>2.9948251620473199E-2</v>
      </c>
      <c r="U14" s="23">
        <v>0</v>
      </c>
      <c r="V14" s="23">
        <v>0</v>
      </c>
      <c r="W14" s="23">
        <v>0</v>
      </c>
      <c r="X14" s="23">
        <v>0</v>
      </c>
      <c r="Y14" s="23">
        <v>0</v>
      </c>
      <c r="Z14" s="23">
        <v>0</v>
      </c>
      <c r="AA14" s="23">
        <v>3.7065731700270201E-2</v>
      </c>
      <c r="AB14" s="23">
        <v>0</v>
      </c>
      <c r="AC14" s="23">
        <v>0</v>
      </c>
      <c r="AD14" s="23">
        <v>0</v>
      </c>
      <c r="AE14" s="23"/>
      <c r="AF14" s="23">
        <v>1.1831885686961301E-2</v>
      </c>
      <c r="AG14" s="23">
        <v>2.5059820419021401E-2</v>
      </c>
      <c r="AH14" s="23">
        <v>0</v>
      </c>
      <c r="AI14" s="23">
        <v>0</v>
      </c>
      <c r="AJ14" s="23"/>
      <c r="AK14" s="23">
        <v>0</v>
      </c>
      <c r="AL14" s="23">
        <v>1.1859102140651501E-2</v>
      </c>
      <c r="AM14" s="23">
        <v>0</v>
      </c>
      <c r="AN14" s="23">
        <v>0</v>
      </c>
      <c r="AO14" s="23"/>
      <c r="AP14" s="23">
        <v>0</v>
      </c>
      <c r="AQ14" s="23">
        <v>1.7160918292335001E-2</v>
      </c>
      <c r="AR14" s="23">
        <v>1.9457790301258899E-2</v>
      </c>
      <c r="AS14" s="23"/>
      <c r="AT14" s="23">
        <v>1.1410630844783901E-2</v>
      </c>
      <c r="AU14" s="23" t="s">
        <v>80</v>
      </c>
      <c r="AV14" s="23"/>
      <c r="AW14" s="23">
        <v>4.2173985040196297E-3</v>
      </c>
      <c r="AX14" s="23">
        <v>0</v>
      </c>
      <c r="AY14" s="23"/>
      <c r="AZ14" s="23">
        <v>8.0635434478030007E-3</v>
      </c>
      <c r="BA14" s="23">
        <v>1.4389466775926899E-2</v>
      </c>
    </row>
    <row r="15" spans="2:53" x14ac:dyDescent="0.35">
      <c r="B15" s="16" t="s">
        <v>585</v>
      </c>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BA23"/>
  <sheetViews>
    <sheetView showGridLines="0" workbookViewId="0">
      <pane xSplit="2" topLeftCell="C1" activePane="topRight" state="frozen"/>
      <selection pane="topRight" activeCell="AF8" sqref="A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476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429</v>
      </c>
      <c r="C9" s="14">
        <v>0.53688124829295902</v>
      </c>
      <c r="D9" s="14">
        <v>0.52046441527054099</v>
      </c>
      <c r="E9" s="14">
        <v>0.55207084665471495</v>
      </c>
      <c r="F9" s="14"/>
      <c r="G9" s="14">
        <v>0.43282898117330998</v>
      </c>
      <c r="H9" s="14">
        <v>0.415317343876276</v>
      </c>
      <c r="I9" s="14">
        <v>0.46327845099555998</v>
      </c>
      <c r="J9" s="14">
        <v>0.58268104078122396</v>
      </c>
      <c r="K9" s="14">
        <v>0.61921751737456998</v>
      </c>
      <c r="L9" s="14">
        <v>0.67209759329151597</v>
      </c>
      <c r="M9" s="14"/>
      <c r="N9" s="14">
        <v>0.45150272527321</v>
      </c>
      <c r="O9" s="14">
        <v>0.56814773130744101</v>
      </c>
      <c r="P9" s="14">
        <v>0.54683876936968501</v>
      </c>
      <c r="Q9" s="14">
        <v>0.58842285492719404</v>
      </c>
      <c r="R9" s="14"/>
      <c r="S9" s="14">
        <v>0.38730305734562898</v>
      </c>
      <c r="T9" s="14">
        <v>0.54900189183901305</v>
      </c>
      <c r="U9" s="14">
        <v>0.52563310861481205</v>
      </c>
      <c r="V9" s="14">
        <v>0.53624839039667305</v>
      </c>
      <c r="W9" s="14">
        <v>0.55510748285467204</v>
      </c>
      <c r="X9" s="14">
        <v>0.478768504032557</v>
      </c>
      <c r="Y9" s="14">
        <v>0.605287779477507</v>
      </c>
      <c r="Z9" s="14">
        <v>0.52719921564000405</v>
      </c>
      <c r="AA9" s="14">
        <v>0.63218060287135602</v>
      </c>
      <c r="AB9" s="14">
        <v>0.60704110874444905</v>
      </c>
      <c r="AC9" s="14">
        <v>0.59980939278798195</v>
      </c>
      <c r="AD9" s="14">
        <v>0.51234452245489204</v>
      </c>
      <c r="AE9" s="14"/>
      <c r="AF9" s="14">
        <v>0.56845173942681304</v>
      </c>
      <c r="AG9" s="14">
        <v>0.45866231939270502</v>
      </c>
      <c r="AH9" s="14">
        <v>0.555056703751171</v>
      </c>
      <c r="AI9" s="14">
        <v>0.54518046460258196</v>
      </c>
      <c r="AJ9" s="14"/>
      <c r="AK9" s="14">
        <v>0.53654396544610905</v>
      </c>
      <c r="AL9" s="14">
        <v>0.50301040002723396</v>
      </c>
      <c r="AM9" s="14">
        <v>0.56184180163105801</v>
      </c>
      <c r="AN9" s="14">
        <v>0.54754331135469303</v>
      </c>
      <c r="AO9" s="14"/>
      <c r="AP9" s="14">
        <v>0.56342437527210298</v>
      </c>
      <c r="AQ9" s="14">
        <v>0.444928826431497</v>
      </c>
      <c r="AR9" s="14">
        <v>0.58787517028604697</v>
      </c>
      <c r="AS9" s="14"/>
      <c r="AT9" s="14">
        <v>0.32514214839910999</v>
      </c>
      <c r="AU9" s="14">
        <v>0.64713735337288902</v>
      </c>
      <c r="AV9" s="14"/>
      <c r="AW9" s="14">
        <v>0.48949102110661502</v>
      </c>
      <c r="AX9" s="14">
        <v>0.63954851120923395</v>
      </c>
      <c r="AY9" s="14"/>
      <c r="AZ9" s="14">
        <v>0.57479985526189004</v>
      </c>
      <c r="BA9" s="14">
        <v>0.50475304117542996</v>
      </c>
    </row>
    <row r="10" spans="2:53" x14ac:dyDescent="0.35">
      <c r="B10" s="15" t="s">
        <v>470</v>
      </c>
      <c r="C10" s="14">
        <v>9.1691375459022506E-2</v>
      </c>
      <c r="D10" s="14">
        <v>0.107298313631564</v>
      </c>
      <c r="E10" s="14">
        <v>7.6802632590034794E-2</v>
      </c>
      <c r="F10" s="14"/>
      <c r="G10" s="14">
        <v>0.14203060499954201</v>
      </c>
      <c r="H10" s="14">
        <v>8.8171985177688594E-2</v>
      </c>
      <c r="I10" s="14">
        <v>0.104837404367335</v>
      </c>
      <c r="J10" s="14">
        <v>7.6185530766527995E-2</v>
      </c>
      <c r="K10" s="14">
        <v>6.9297792940356207E-2</v>
      </c>
      <c r="L10" s="14">
        <v>7.8191508124371006E-2</v>
      </c>
      <c r="M10" s="14"/>
      <c r="N10" s="14">
        <v>0.134562839280958</v>
      </c>
      <c r="O10" s="14">
        <v>9.4027749845011804E-2</v>
      </c>
      <c r="P10" s="14">
        <v>8.6755182552239504E-2</v>
      </c>
      <c r="Q10" s="14">
        <v>4.8864244009718297E-2</v>
      </c>
      <c r="R10" s="14"/>
      <c r="S10" s="14">
        <v>0.119324743964798</v>
      </c>
      <c r="T10" s="14">
        <v>9.7458886404696105E-2</v>
      </c>
      <c r="U10" s="14">
        <v>0.112887266951992</v>
      </c>
      <c r="V10" s="14">
        <v>8.0642730039462901E-2</v>
      </c>
      <c r="W10" s="14">
        <v>6.9214306553312094E-2</v>
      </c>
      <c r="X10" s="14">
        <v>0.13451098432839001</v>
      </c>
      <c r="Y10" s="14">
        <v>6.2309580938548999E-2</v>
      </c>
      <c r="Z10" s="14">
        <v>0.110274657293537</v>
      </c>
      <c r="AA10" s="14">
        <v>7.8457632373071698E-2</v>
      </c>
      <c r="AB10" s="14">
        <v>9.2072964446195504E-2</v>
      </c>
      <c r="AC10" s="14">
        <v>2.0137055883954001E-2</v>
      </c>
      <c r="AD10" s="14">
        <v>5.8951405083888901E-2</v>
      </c>
      <c r="AE10" s="14"/>
      <c r="AF10" s="14">
        <v>9.7504144130622805E-2</v>
      </c>
      <c r="AG10" s="14">
        <v>9.6698336004526694E-2</v>
      </c>
      <c r="AH10" s="14">
        <v>9.0399907928127493E-2</v>
      </c>
      <c r="AI10" s="14">
        <v>0.102899776051237</v>
      </c>
      <c r="AJ10" s="14"/>
      <c r="AK10" s="14">
        <v>0.111038523351148</v>
      </c>
      <c r="AL10" s="14">
        <v>0.101996569694835</v>
      </c>
      <c r="AM10" s="14">
        <v>9.9497290514470801E-2</v>
      </c>
      <c r="AN10" s="14">
        <v>8.8690266573696899E-2</v>
      </c>
      <c r="AO10" s="14"/>
      <c r="AP10" s="14">
        <v>0.10631098568503899</v>
      </c>
      <c r="AQ10" s="14">
        <v>0.105353072815626</v>
      </c>
      <c r="AR10" s="14">
        <v>8.0568230068470595E-2</v>
      </c>
      <c r="AS10" s="14"/>
      <c r="AT10" s="14">
        <v>0.18057032744791701</v>
      </c>
      <c r="AU10" s="14">
        <v>4.6522831000470201E-2</v>
      </c>
      <c r="AV10" s="14"/>
      <c r="AW10" s="14">
        <v>0.11499902345823799</v>
      </c>
      <c r="AX10" s="14">
        <v>3.3894171692585198E-2</v>
      </c>
      <c r="AY10" s="14"/>
      <c r="AZ10" s="14">
        <v>8.3941869020858595E-2</v>
      </c>
      <c r="BA10" s="14">
        <v>9.8257485551304105E-2</v>
      </c>
    </row>
    <row r="11" spans="2:53" x14ac:dyDescent="0.35">
      <c r="B11" s="15" t="s">
        <v>471</v>
      </c>
      <c r="C11" s="14">
        <v>6.5453038422040699E-2</v>
      </c>
      <c r="D11" s="14">
        <v>7.5924138093779805E-2</v>
      </c>
      <c r="E11" s="14">
        <v>5.5479323998458001E-2</v>
      </c>
      <c r="F11" s="14"/>
      <c r="G11" s="14">
        <v>8.7626224881737505E-2</v>
      </c>
      <c r="H11" s="14">
        <v>7.8901109374830095E-2</v>
      </c>
      <c r="I11" s="14">
        <v>7.2689026884154906E-2</v>
      </c>
      <c r="J11" s="14">
        <v>7.2512151792213903E-2</v>
      </c>
      <c r="K11" s="14">
        <v>4.89249888240081E-2</v>
      </c>
      <c r="L11" s="14">
        <v>3.9306612314494602E-2</v>
      </c>
      <c r="M11" s="14"/>
      <c r="N11" s="14">
        <v>7.6192208842475503E-2</v>
      </c>
      <c r="O11" s="14">
        <v>7.0392943026236499E-2</v>
      </c>
      <c r="P11" s="14">
        <v>6.1692430483704798E-2</v>
      </c>
      <c r="Q11" s="14">
        <v>5.3173365106890601E-2</v>
      </c>
      <c r="R11" s="14"/>
      <c r="S11" s="14">
        <v>7.9281362720257903E-2</v>
      </c>
      <c r="T11" s="14">
        <v>6.1433518396305703E-2</v>
      </c>
      <c r="U11" s="14">
        <v>6.4627457590771195E-2</v>
      </c>
      <c r="V11" s="14">
        <v>7.9642564363775897E-2</v>
      </c>
      <c r="W11" s="14">
        <v>4.7574393566822297E-2</v>
      </c>
      <c r="X11" s="14">
        <v>8.9186080321934605E-2</v>
      </c>
      <c r="Y11" s="14">
        <v>5.0240440813413001E-2</v>
      </c>
      <c r="Z11" s="14">
        <v>8.4568879523359897E-2</v>
      </c>
      <c r="AA11" s="14">
        <v>7.3613982625073002E-2</v>
      </c>
      <c r="AB11" s="14">
        <v>4.4999411747212198E-2</v>
      </c>
      <c r="AC11" s="14">
        <v>3.9173542494821099E-2</v>
      </c>
      <c r="AD11" s="14">
        <v>3.9001202422941902E-2</v>
      </c>
      <c r="AE11" s="14"/>
      <c r="AF11" s="14">
        <v>6.3273687152898106E-2</v>
      </c>
      <c r="AG11" s="14">
        <v>9.5919098218731805E-2</v>
      </c>
      <c r="AH11" s="14">
        <v>8.7689924423518403E-2</v>
      </c>
      <c r="AI11" s="14">
        <v>2.67975690826734E-2</v>
      </c>
      <c r="AJ11" s="14"/>
      <c r="AK11" s="14">
        <v>7.0065434939737506E-2</v>
      </c>
      <c r="AL11" s="14">
        <v>7.8399375551050005E-2</v>
      </c>
      <c r="AM11" s="14">
        <v>9.8286989679526607E-2</v>
      </c>
      <c r="AN11" s="14">
        <v>6.4085081976457403E-2</v>
      </c>
      <c r="AO11" s="14"/>
      <c r="AP11" s="14">
        <v>6.7066285038861695E-2</v>
      </c>
      <c r="AQ11" s="14">
        <v>8.9365115285685998E-2</v>
      </c>
      <c r="AR11" s="14">
        <v>7.1975623541770797E-2</v>
      </c>
      <c r="AS11" s="14"/>
      <c r="AT11" s="14">
        <v>0.124968799527618</v>
      </c>
      <c r="AU11" s="14">
        <v>3.5344550612249198E-2</v>
      </c>
      <c r="AV11" s="14"/>
      <c r="AW11" s="14">
        <v>8.6110801764896897E-2</v>
      </c>
      <c r="AX11" s="14">
        <v>2.0070791688128999E-2</v>
      </c>
      <c r="AY11" s="14"/>
      <c r="AZ11" s="14">
        <v>5.6893382142888797E-2</v>
      </c>
      <c r="BA11" s="14">
        <v>7.2705583591138906E-2</v>
      </c>
    </row>
    <row r="12" spans="2:53" x14ac:dyDescent="0.35">
      <c r="B12" s="15" t="s">
        <v>472</v>
      </c>
      <c r="C12" s="14">
        <v>6.0502400196936201E-2</v>
      </c>
      <c r="D12" s="14">
        <v>6.7237467615837307E-2</v>
      </c>
      <c r="E12" s="14">
        <v>5.41598808463769E-2</v>
      </c>
      <c r="F12" s="14"/>
      <c r="G12" s="14">
        <v>6.7919850939865203E-2</v>
      </c>
      <c r="H12" s="14">
        <v>9.6510520593405896E-2</v>
      </c>
      <c r="I12" s="14">
        <v>8.8535571130362201E-2</v>
      </c>
      <c r="J12" s="14">
        <v>4.7472716480681097E-2</v>
      </c>
      <c r="K12" s="14">
        <v>3.5074475086816E-2</v>
      </c>
      <c r="L12" s="14">
        <v>3.1181330777740799E-2</v>
      </c>
      <c r="M12" s="14"/>
      <c r="N12" s="14">
        <v>0.11026258682456801</v>
      </c>
      <c r="O12" s="14">
        <v>4.3320444476490902E-2</v>
      </c>
      <c r="P12" s="14">
        <v>5.2450746608486601E-2</v>
      </c>
      <c r="Q12" s="14">
        <v>3.2739974487923103E-2</v>
      </c>
      <c r="R12" s="14"/>
      <c r="S12" s="14">
        <v>0.11039448062485401</v>
      </c>
      <c r="T12" s="14">
        <v>5.8113829615798501E-2</v>
      </c>
      <c r="U12" s="14">
        <v>5.7799631695806201E-2</v>
      </c>
      <c r="V12" s="14">
        <v>5.1194150508322697E-2</v>
      </c>
      <c r="W12" s="14">
        <v>5.3715961140604201E-2</v>
      </c>
      <c r="X12" s="14">
        <v>5.18873189462217E-2</v>
      </c>
      <c r="Y12" s="14">
        <v>4.0909668675376799E-2</v>
      </c>
      <c r="Z12" s="14">
        <v>6.8027509238265796E-2</v>
      </c>
      <c r="AA12" s="14">
        <v>4.2731885119969899E-2</v>
      </c>
      <c r="AB12" s="14">
        <v>4.4954154464314097E-2</v>
      </c>
      <c r="AC12" s="14">
        <v>6.6174593482971195E-2</v>
      </c>
      <c r="AD12" s="14">
        <v>5.9080646577969603E-2</v>
      </c>
      <c r="AE12" s="14"/>
      <c r="AF12" s="14">
        <v>5.21438586487806E-2</v>
      </c>
      <c r="AG12" s="14">
        <v>9.1180265859069201E-2</v>
      </c>
      <c r="AH12" s="14">
        <v>8.1026012480865203E-2</v>
      </c>
      <c r="AI12" s="14">
        <v>5.2097433992189898E-2</v>
      </c>
      <c r="AJ12" s="14"/>
      <c r="AK12" s="14">
        <v>6.0369832760762097E-2</v>
      </c>
      <c r="AL12" s="14">
        <v>8.3380828574827703E-2</v>
      </c>
      <c r="AM12" s="14">
        <v>4.0670898431511601E-2</v>
      </c>
      <c r="AN12" s="14">
        <v>7.23723612160007E-2</v>
      </c>
      <c r="AO12" s="14"/>
      <c r="AP12" s="14">
        <v>5.5792863213804701E-2</v>
      </c>
      <c r="AQ12" s="14">
        <v>9.7331215559824297E-2</v>
      </c>
      <c r="AR12" s="14">
        <v>4.4798230743570797E-2</v>
      </c>
      <c r="AS12" s="14"/>
      <c r="AT12" s="14">
        <v>0.12726287593916299</v>
      </c>
      <c r="AU12" s="14">
        <v>2.7322452244444601E-2</v>
      </c>
      <c r="AV12" s="14"/>
      <c r="AW12" s="14">
        <v>7.7348313132786298E-2</v>
      </c>
      <c r="AX12" s="14">
        <v>2.7785738492935801E-2</v>
      </c>
      <c r="AY12" s="14"/>
      <c r="AZ12" s="14">
        <v>5.20485227834801E-2</v>
      </c>
      <c r="BA12" s="14">
        <v>6.76653195707482E-2</v>
      </c>
    </row>
    <row r="13" spans="2:53" x14ac:dyDescent="0.35">
      <c r="B13" s="15" t="s">
        <v>433</v>
      </c>
      <c r="C13" s="14">
        <v>2.9294366305407001E-2</v>
      </c>
      <c r="D13" s="14">
        <v>2.9770000201095399E-2</v>
      </c>
      <c r="E13" s="14">
        <v>2.89452038600835E-2</v>
      </c>
      <c r="F13" s="14"/>
      <c r="G13" s="14">
        <v>2.3122267075902099E-2</v>
      </c>
      <c r="H13" s="14">
        <v>5.4086990084032997E-2</v>
      </c>
      <c r="I13" s="14">
        <v>3.3792680905392503E-2</v>
      </c>
      <c r="J13" s="14">
        <v>5.3296161046434403E-3</v>
      </c>
      <c r="K13" s="14">
        <v>3.5289685089837597E-2</v>
      </c>
      <c r="L13" s="14">
        <v>2.4947439095212399E-2</v>
      </c>
      <c r="M13" s="14"/>
      <c r="N13" s="14">
        <v>3.6093064084906402E-2</v>
      </c>
      <c r="O13" s="14">
        <v>2.4955903224903001E-2</v>
      </c>
      <c r="P13" s="14">
        <v>3.3777403129647603E-2</v>
      </c>
      <c r="Q13" s="14">
        <v>2.1238101964637501E-2</v>
      </c>
      <c r="R13" s="14"/>
      <c r="S13" s="14">
        <v>4.7987434243376002E-2</v>
      </c>
      <c r="T13" s="14">
        <v>2.4742929174885402E-2</v>
      </c>
      <c r="U13" s="14">
        <v>1.63812069174217E-2</v>
      </c>
      <c r="V13" s="14">
        <v>2.1899666308318199E-2</v>
      </c>
      <c r="W13" s="14">
        <v>2.8853114172687402E-2</v>
      </c>
      <c r="X13" s="14">
        <v>3.5363567810447902E-2</v>
      </c>
      <c r="Y13" s="14">
        <v>3.5191257552541003E-2</v>
      </c>
      <c r="Z13" s="14">
        <v>2.2565628366179698E-2</v>
      </c>
      <c r="AA13" s="14">
        <v>2.64144051564426E-2</v>
      </c>
      <c r="AB13" s="14">
        <v>1.81763656340495E-2</v>
      </c>
      <c r="AC13" s="14">
        <v>3.98153989425706E-2</v>
      </c>
      <c r="AD13" s="14">
        <v>2.0541289973068699E-2</v>
      </c>
      <c r="AE13" s="14"/>
      <c r="AF13" s="14">
        <v>3.03676882416694E-2</v>
      </c>
      <c r="AG13" s="14">
        <v>4.3045059888543E-2</v>
      </c>
      <c r="AH13" s="14">
        <v>2.7523294007416901E-2</v>
      </c>
      <c r="AI13" s="14">
        <v>1.08717373558125E-2</v>
      </c>
      <c r="AJ13" s="14"/>
      <c r="AK13" s="14">
        <v>4.3360979767591297E-2</v>
      </c>
      <c r="AL13" s="14">
        <v>3.5827837741080698E-2</v>
      </c>
      <c r="AM13" s="14">
        <v>2.3858707597075101E-2</v>
      </c>
      <c r="AN13" s="14">
        <v>2.1751049591592801E-2</v>
      </c>
      <c r="AO13" s="14"/>
      <c r="AP13" s="14">
        <v>4.2166962283445901E-2</v>
      </c>
      <c r="AQ13" s="14">
        <v>3.05837526161475E-2</v>
      </c>
      <c r="AR13" s="14">
        <v>2.9810592761729999E-2</v>
      </c>
      <c r="AS13" s="14"/>
      <c r="AT13" s="14">
        <v>6.8776868981298006E-2</v>
      </c>
      <c r="AU13" s="14">
        <v>9.2960439914085598E-3</v>
      </c>
      <c r="AV13" s="14"/>
      <c r="AW13" s="14">
        <v>3.7182758500757702E-2</v>
      </c>
      <c r="AX13" s="14">
        <v>2.1348228495626401E-2</v>
      </c>
      <c r="AY13" s="14"/>
      <c r="AZ13" s="14">
        <v>2.6534608177006001E-2</v>
      </c>
      <c r="BA13" s="14">
        <v>3.1632692732224299E-2</v>
      </c>
    </row>
    <row r="14" spans="2:53" x14ac:dyDescent="0.35">
      <c r="B14" s="15" t="s">
        <v>473</v>
      </c>
      <c r="C14" s="14">
        <v>1.76592233929946E-2</v>
      </c>
      <c r="D14" s="14">
        <v>2.2873242493360198E-2</v>
      </c>
      <c r="E14" s="14">
        <v>1.2633941327421801E-2</v>
      </c>
      <c r="F14" s="14"/>
      <c r="G14" s="14">
        <v>2.8223563500434999E-2</v>
      </c>
      <c r="H14" s="14">
        <v>3.7898561892965997E-2</v>
      </c>
      <c r="I14" s="14">
        <v>1.35186161121876E-2</v>
      </c>
      <c r="J14" s="14">
        <v>1.04601516473459E-2</v>
      </c>
      <c r="K14" s="14">
        <v>1.28983213332142E-2</v>
      </c>
      <c r="L14" s="14">
        <v>6.5724368647353598E-3</v>
      </c>
      <c r="M14" s="14"/>
      <c r="N14" s="14">
        <v>2.53860300019326E-2</v>
      </c>
      <c r="O14" s="14">
        <v>1.8446429865795901E-2</v>
      </c>
      <c r="P14" s="14">
        <v>7.4108766202724699E-3</v>
      </c>
      <c r="Q14" s="14">
        <v>1.7814960678534299E-2</v>
      </c>
      <c r="R14" s="14"/>
      <c r="S14" s="14">
        <v>3.9519048018952299E-2</v>
      </c>
      <c r="T14" s="14">
        <v>1.11431678851553E-2</v>
      </c>
      <c r="U14" s="14">
        <v>1.1016503857933201E-2</v>
      </c>
      <c r="V14" s="14">
        <v>0</v>
      </c>
      <c r="W14" s="14">
        <v>2.7167241807575699E-2</v>
      </c>
      <c r="X14" s="14">
        <v>0</v>
      </c>
      <c r="Y14" s="14">
        <v>2.84018939899537E-2</v>
      </c>
      <c r="Z14" s="14">
        <v>3.6218873773809702E-2</v>
      </c>
      <c r="AA14" s="14">
        <v>8.4611688872719294E-3</v>
      </c>
      <c r="AB14" s="14">
        <v>1.3084219676217699E-2</v>
      </c>
      <c r="AC14" s="14">
        <v>1.80448065082249E-2</v>
      </c>
      <c r="AD14" s="14">
        <v>3.8786752143451397E-2</v>
      </c>
      <c r="AE14" s="14"/>
      <c r="AF14" s="14">
        <v>1.9781184721907898E-2</v>
      </c>
      <c r="AG14" s="14">
        <v>2.07396558398978E-2</v>
      </c>
      <c r="AH14" s="14">
        <v>1.37855158726912E-2</v>
      </c>
      <c r="AI14" s="14">
        <v>4.1086373052916601E-3</v>
      </c>
      <c r="AJ14" s="14"/>
      <c r="AK14" s="14">
        <v>2.2322148564698101E-2</v>
      </c>
      <c r="AL14" s="14">
        <v>2.1820223244937698E-2</v>
      </c>
      <c r="AM14" s="14">
        <v>8.3438701869038394E-3</v>
      </c>
      <c r="AN14" s="14">
        <v>1.67292513995063E-2</v>
      </c>
      <c r="AO14" s="14"/>
      <c r="AP14" s="14">
        <v>1.8384578391959401E-2</v>
      </c>
      <c r="AQ14" s="14">
        <v>3.9266192256361701E-2</v>
      </c>
      <c r="AR14" s="14">
        <v>7.6422698160329601E-3</v>
      </c>
      <c r="AS14" s="14"/>
      <c r="AT14" s="14">
        <v>3.57492698392987E-2</v>
      </c>
      <c r="AU14" s="14">
        <v>8.8964091740232603E-3</v>
      </c>
      <c r="AV14" s="14"/>
      <c r="AW14" s="14">
        <v>2.20333248569838E-2</v>
      </c>
      <c r="AX14" s="14">
        <v>7.1969822096609598E-3</v>
      </c>
      <c r="AY14" s="14"/>
      <c r="AZ14" s="14">
        <v>1.43496930999763E-2</v>
      </c>
      <c r="BA14" s="14">
        <v>2.0463368460954302E-2</v>
      </c>
    </row>
    <row r="15" spans="2:53" x14ac:dyDescent="0.35">
      <c r="B15" s="15" t="s">
        <v>474</v>
      </c>
      <c r="C15" s="14">
        <v>1.1601671101337901E-2</v>
      </c>
      <c r="D15" s="14">
        <v>1.7709730883154699E-2</v>
      </c>
      <c r="E15" s="14">
        <v>5.6788541317412903E-3</v>
      </c>
      <c r="F15" s="14"/>
      <c r="G15" s="14">
        <v>1.05677398309989E-2</v>
      </c>
      <c r="H15" s="14">
        <v>2.4859412834108301E-2</v>
      </c>
      <c r="I15" s="14">
        <v>1.32410262331514E-2</v>
      </c>
      <c r="J15" s="14">
        <v>5.2486070260481703E-3</v>
      </c>
      <c r="K15" s="14">
        <v>6.1854012036103804E-3</v>
      </c>
      <c r="L15" s="14">
        <v>8.96243830590405E-3</v>
      </c>
      <c r="M15" s="14"/>
      <c r="N15" s="14">
        <v>2.39297916152801E-2</v>
      </c>
      <c r="O15" s="14">
        <v>6.8795333035184597E-3</v>
      </c>
      <c r="P15" s="14">
        <v>4.6769083258405997E-3</v>
      </c>
      <c r="Q15" s="14">
        <v>9.4857336128421708E-3</v>
      </c>
      <c r="R15" s="14"/>
      <c r="S15" s="14">
        <v>1.36517769125059E-2</v>
      </c>
      <c r="T15" s="14">
        <v>1.0604727502790999E-2</v>
      </c>
      <c r="U15" s="14">
        <v>1.7127330176570001E-2</v>
      </c>
      <c r="V15" s="14">
        <v>0</v>
      </c>
      <c r="W15" s="14">
        <v>2.0434881312337099E-2</v>
      </c>
      <c r="X15" s="14">
        <v>9.9390527215477507E-3</v>
      </c>
      <c r="Y15" s="14">
        <v>2.29356006134405E-2</v>
      </c>
      <c r="Z15" s="14">
        <v>0</v>
      </c>
      <c r="AA15" s="14">
        <v>1.7066629010040201E-2</v>
      </c>
      <c r="AB15" s="14">
        <v>0</v>
      </c>
      <c r="AC15" s="14">
        <v>1.7941722425858599E-2</v>
      </c>
      <c r="AD15" s="14">
        <v>0</v>
      </c>
      <c r="AE15" s="14"/>
      <c r="AF15" s="14">
        <v>1.1227914234494899E-2</v>
      </c>
      <c r="AG15" s="14">
        <v>1.54681850635403E-2</v>
      </c>
      <c r="AH15" s="14">
        <v>1.3932390394419999E-2</v>
      </c>
      <c r="AI15" s="14">
        <v>3.6686525836813898E-3</v>
      </c>
      <c r="AJ15" s="14"/>
      <c r="AK15" s="14">
        <v>1.75737406861598E-2</v>
      </c>
      <c r="AL15" s="14">
        <v>1.1002993241256399E-2</v>
      </c>
      <c r="AM15" s="14">
        <v>3.85008450790187E-3</v>
      </c>
      <c r="AN15" s="14">
        <v>1.6346249143274798E-2</v>
      </c>
      <c r="AO15" s="14"/>
      <c r="AP15" s="14">
        <v>1.6072920599974401E-2</v>
      </c>
      <c r="AQ15" s="14">
        <v>1.5581388775065401E-2</v>
      </c>
      <c r="AR15" s="14">
        <v>4.7513572624901497E-3</v>
      </c>
      <c r="AS15" s="14"/>
      <c r="AT15" s="14">
        <v>2.6818963802699401E-2</v>
      </c>
      <c r="AU15" s="14">
        <v>4.1616855534436798E-3</v>
      </c>
      <c r="AV15" s="14"/>
      <c r="AW15" s="14">
        <v>1.24011953803536E-2</v>
      </c>
      <c r="AX15" s="14">
        <v>1.9926394093445099E-2</v>
      </c>
      <c r="AY15" s="14"/>
      <c r="AZ15" s="14">
        <v>7.15162125482005E-3</v>
      </c>
      <c r="BA15" s="14">
        <v>1.5372171512110001E-2</v>
      </c>
    </row>
    <row r="16" spans="2:53" x14ac:dyDescent="0.35">
      <c r="B16" s="15" t="s">
        <v>475</v>
      </c>
      <c r="C16" s="14">
        <v>4.7740209322302404E-3</v>
      </c>
      <c r="D16" s="14">
        <v>5.71074498289296E-3</v>
      </c>
      <c r="E16" s="14">
        <v>3.8775246544369801E-3</v>
      </c>
      <c r="F16" s="14"/>
      <c r="G16" s="14">
        <v>6.87753353426816E-3</v>
      </c>
      <c r="H16" s="14">
        <v>1.09078696060674E-2</v>
      </c>
      <c r="I16" s="14">
        <v>2.76688897336657E-3</v>
      </c>
      <c r="J16" s="14">
        <v>5.6685082455118496E-3</v>
      </c>
      <c r="K16" s="14">
        <v>0</v>
      </c>
      <c r="L16" s="14">
        <v>2.5018371526636602E-3</v>
      </c>
      <c r="M16" s="14"/>
      <c r="N16" s="14">
        <v>3.4489276131544899E-3</v>
      </c>
      <c r="O16" s="14">
        <v>3.60561825584748E-3</v>
      </c>
      <c r="P16" s="14">
        <v>4.7099847003698198E-3</v>
      </c>
      <c r="Q16" s="14">
        <v>7.5675317530783702E-3</v>
      </c>
      <c r="R16" s="14"/>
      <c r="S16" s="14">
        <v>3.35885321475861E-3</v>
      </c>
      <c r="T16" s="14">
        <v>1.07002318901107E-2</v>
      </c>
      <c r="U16" s="14">
        <v>0</v>
      </c>
      <c r="V16" s="14">
        <v>5.8140530995910104E-3</v>
      </c>
      <c r="W16" s="14">
        <v>0</v>
      </c>
      <c r="X16" s="14">
        <v>5.06879020543288E-3</v>
      </c>
      <c r="Y16" s="14">
        <v>1.1927208084033299E-2</v>
      </c>
      <c r="Z16" s="14">
        <v>1.2748645644669499E-2</v>
      </c>
      <c r="AA16" s="14">
        <v>4.3032778425522904E-3</v>
      </c>
      <c r="AB16" s="14">
        <v>0</v>
      </c>
      <c r="AC16" s="14">
        <v>0</v>
      </c>
      <c r="AD16" s="14">
        <v>0</v>
      </c>
      <c r="AE16" s="14"/>
      <c r="AF16" s="14">
        <v>4.48966451838373E-3</v>
      </c>
      <c r="AG16" s="14">
        <v>6.8550782853245996E-3</v>
      </c>
      <c r="AH16" s="14">
        <v>0</v>
      </c>
      <c r="AI16" s="14">
        <v>3.63141746162758E-3</v>
      </c>
      <c r="AJ16" s="14"/>
      <c r="AK16" s="14">
        <v>5.3016133673116396E-3</v>
      </c>
      <c r="AL16" s="14">
        <v>4.1190079100227404E-3</v>
      </c>
      <c r="AM16" s="14">
        <v>0</v>
      </c>
      <c r="AN16" s="14">
        <v>0</v>
      </c>
      <c r="AO16" s="14"/>
      <c r="AP16" s="14">
        <v>2.7398365937420502E-3</v>
      </c>
      <c r="AQ16" s="14">
        <v>1.17163114990348E-2</v>
      </c>
      <c r="AR16" s="14">
        <v>2.8047885376159998E-3</v>
      </c>
      <c r="AS16" s="14"/>
      <c r="AT16" s="14">
        <v>7.2364286283401399E-3</v>
      </c>
      <c r="AU16" s="14">
        <v>3.63130902304143E-3</v>
      </c>
      <c r="AV16" s="14"/>
      <c r="AW16" s="14">
        <v>5.3924484847838903E-3</v>
      </c>
      <c r="AX16" s="14">
        <v>3.5460710281214202E-3</v>
      </c>
      <c r="AY16" s="14"/>
      <c r="AZ16" s="14">
        <v>3.14140874169867E-3</v>
      </c>
      <c r="BA16" s="14">
        <v>6.1573234001447404E-3</v>
      </c>
    </row>
    <row r="17" spans="2:53" x14ac:dyDescent="0.35">
      <c r="B17" s="15" t="s">
        <v>98</v>
      </c>
      <c r="C17" s="14">
        <v>2.3027830137753301E-2</v>
      </c>
      <c r="D17" s="14">
        <v>2.36178767085523E-2</v>
      </c>
      <c r="E17" s="14">
        <v>2.2542135958345901E-2</v>
      </c>
      <c r="F17" s="14"/>
      <c r="G17" s="14">
        <v>1.173284067548E-2</v>
      </c>
      <c r="H17" s="14">
        <v>1.90886117514634E-2</v>
      </c>
      <c r="I17" s="14">
        <v>2.3013322035453899E-2</v>
      </c>
      <c r="J17" s="14">
        <v>2.2241443931153002E-2</v>
      </c>
      <c r="K17" s="14">
        <v>3.0276617077797899E-2</v>
      </c>
      <c r="L17" s="14">
        <v>2.9494420499338699E-2</v>
      </c>
      <c r="M17" s="14"/>
      <c r="N17" s="14">
        <v>1.74328714953387E-2</v>
      </c>
      <c r="O17" s="14">
        <v>2.3500181428638901E-2</v>
      </c>
      <c r="P17" s="14">
        <v>2.8346421765546099E-2</v>
      </c>
      <c r="Q17" s="14">
        <v>2.2469535045720499E-2</v>
      </c>
      <c r="R17" s="14"/>
      <c r="S17" s="14">
        <v>1.72211355550024E-2</v>
      </c>
      <c r="T17" s="14">
        <v>1.79154955099987E-2</v>
      </c>
      <c r="U17" s="14">
        <v>1.7254579611211199E-2</v>
      </c>
      <c r="V17" s="14">
        <v>4.95031702536722E-2</v>
      </c>
      <c r="W17" s="14">
        <v>3.4002642057171101E-2</v>
      </c>
      <c r="X17" s="14">
        <v>4.9294518103236299E-3</v>
      </c>
      <c r="Y17" s="14">
        <v>2.2172620006042001E-2</v>
      </c>
      <c r="Z17" s="14">
        <v>3.46160017563426E-2</v>
      </c>
      <c r="AA17" s="14">
        <v>1.27098121099083E-2</v>
      </c>
      <c r="AB17" s="14">
        <v>2.9777393266671299E-2</v>
      </c>
      <c r="AC17" s="14">
        <v>4.76512729351804E-2</v>
      </c>
      <c r="AD17" s="14">
        <v>0</v>
      </c>
      <c r="AE17" s="14"/>
      <c r="AF17" s="14">
        <v>2.3113359007049899E-2</v>
      </c>
      <c r="AG17" s="14">
        <v>2.6252496446702099E-2</v>
      </c>
      <c r="AH17" s="14">
        <v>7.9213595333147008E-3</v>
      </c>
      <c r="AI17" s="14">
        <v>3.1474006082771802E-2</v>
      </c>
      <c r="AJ17" s="14"/>
      <c r="AK17" s="14">
        <v>2.04871810380131E-2</v>
      </c>
      <c r="AL17" s="14">
        <v>2.2571101876026602E-2</v>
      </c>
      <c r="AM17" s="14">
        <v>1.1883404369398E-2</v>
      </c>
      <c r="AN17" s="14">
        <v>2.1708293859096301E-2</v>
      </c>
      <c r="AO17" s="14"/>
      <c r="AP17" s="14">
        <v>1.73084817376155E-2</v>
      </c>
      <c r="AQ17" s="14">
        <v>3.0528548385362401E-2</v>
      </c>
      <c r="AR17" s="14">
        <v>2.5525646988950702E-2</v>
      </c>
      <c r="AS17" s="14"/>
      <c r="AT17" s="14">
        <v>2.5076237785520199E-2</v>
      </c>
      <c r="AU17" s="14">
        <v>2.17498245861352E-2</v>
      </c>
      <c r="AV17" s="14"/>
      <c r="AW17" s="14">
        <v>2.02872939741463E-2</v>
      </c>
      <c r="AX17" s="14">
        <v>3.7735340934455401E-2</v>
      </c>
      <c r="AY17" s="14"/>
      <c r="AZ17" s="14">
        <v>1.82047043516976E-2</v>
      </c>
      <c r="BA17" s="14">
        <v>2.7114435543254201E-2</v>
      </c>
    </row>
    <row r="18" spans="2:53" x14ac:dyDescent="0.35">
      <c r="B18" s="15" t="s">
        <v>123</v>
      </c>
      <c r="C18" s="23">
        <v>0.15911482575931801</v>
      </c>
      <c r="D18" s="23">
        <v>0.12939407011922199</v>
      </c>
      <c r="E18" s="23">
        <v>0.187809655978386</v>
      </c>
      <c r="F18" s="23"/>
      <c r="G18" s="23">
        <v>0.18907039338846199</v>
      </c>
      <c r="H18" s="23">
        <v>0.174257594809161</v>
      </c>
      <c r="I18" s="23">
        <v>0.184327012363035</v>
      </c>
      <c r="J18" s="23">
        <v>0.172200233224651</v>
      </c>
      <c r="K18" s="23">
        <v>0.14283520106979</v>
      </c>
      <c r="L18" s="23">
        <v>0.10674438357402399</v>
      </c>
      <c r="M18" s="23"/>
      <c r="N18" s="23">
        <v>0.121188954968176</v>
      </c>
      <c r="O18" s="23">
        <v>0.14672346526611599</v>
      </c>
      <c r="P18" s="23">
        <v>0.17334127644420799</v>
      </c>
      <c r="Q18" s="23">
        <v>0.19822369841346099</v>
      </c>
      <c r="R18" s="23"/>
      <c r="S18" s="23">
        <v>0.18195810739986601</v>
      </c>
      <c r="T18" s="23">
        <v>0.15888532178124601</v>
      </c>
      <c r="U18" s="23">
        <v>0.17727291458348199</v>
      </c>
      <c r="V18" s="23">
        <v>0.175055275030184</v>
      </c>
      <c r="W18" s="23">
        <v>0.163929976534818</v>
      </c>
      <c r="X18" s="23">
        <v>0.19034624982314399</v>
      </c>
      <c r="Y18" s="23">
        <v>0.120623949849143</v>
      </c>
      <c r="Z18" s="23">
        <v>0.103780588763832</v>
      </c>
      <c r="AA18" s="23">
        <v>0.10406060400431399</v>
      </c>
      <c r="AB18" s="23">
        <v>0.14989438202089</v>
      </c>
      <c r="AC18" s="23">
        <v>0.15125221453843701</v>
      </c>
      <c r="AD18" s="23">
        <v>0.27129418134378702</v>
      </c>
      <c r="AE18" s="23"/>
      <c r="AF18" s="23">
        <v>0.12964675991738001</v>
      </c>
      <c r="AG18" s="23">
        <v>0.145179505000959</v>
      </c>
      <c r="AH18" s="23">
        <v>0.122664891608475</v>
      </c>
      <c r="AI18" s="23">
        <v>0.219270305482133</v>
      </c>
      <c r="AJ18" s="23"/>
      <c r="AK18" s="23">
        <v>0.112936580078469</v>
      </c>
      <c r="AL18" s="23">
        <v>0.13787166213872901</v>
      </c>
      <c r="AM18" s="23">
        <v>0.15176695308215499</v>
      </c>
      <c r="AN18" s="23">
        <v>0.150774134885681</v>
      </c>
      <c r="AO18" s="23"/>
      <c r="AP18" s="23">
        <v>0.110732711183454</v>
      </c>
      <c r="AQ18" s="23">
        <v>0.13534557637539499</v>
      </c>
      <c r="AR18" s="23">
        <v>0.144248089993321</v>
      </c>
      <c r="AS18" s="23"/>
      <c r="AT18" s="23">
        <v>7.8398079649034697E-2</v>
      </c>
      <c r="AU18" s="23">
        <v>0.19593754044189399</v>
      </c>
      <c r="AV18" s="23"/>
      <c r="AW18" s="23">
        <v>0.13475381934043801</v>
      </c>
      <c r="AX18" s="23">
        <v>0.18894777015580699</v>
      </c>
      <c r="AY18" s="23"/>
      <c r="AZ18" s="23">
        <v>0.16293433516568401</v>
      </c>
      <c r="BA18" s="23">
        <v>0.15587857846269099</v>
      </c>
    </row>
    <row r="19" spans="2:53" x14ac:dyDescent="0.35">
      <c r="B19" s="16"/>
    </row>
    <row r="20" spans="2:53" x14ac:dyDescent="0.35">
      <c r="B20" t="s">
        <v>76</v>
      </c>
    </row>
    <row r="21" spans="2:53" x14ac:dyDescent="0.35">
      <c r="B21" t="s">
        <v>77</v>
      </c>
    </row>
    <row r="23" spans="2:53" x14ac:dyDescent="0.35">
      <c r="B23"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BA19"/>
  <sheetViews>
    <sheetView showGridLines="0" workbookViewId="0">
      <pane xSplit="2" topLeftCell="C1" activePane="topRight" state="frozen"/>
      <selection pane="topRight" activeCell="AG8" sqref="AG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482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2011</v>
      </c>
      <c r="D7" s="10">
        <v>976</v>
      </c>
      <c r="E7" s="10">
        <v>1031</v>
      </c>
      <c r="F7" s="10"/>
      <c r="G7" s="10">
        <v>197</v>
      </c>
      <c r="H7" s="10">
        <v>356</v>
      </c>
      <c r="I7" s="10">
        <v>359</v>
      </c>
      <c r="J7" s="10">
        <v>360</v>
      </c>
      <c r="K7" s="10">
        <v>302</v>
      </c>
      <c r="L7" s="10">
        <v>437</v>
      </c>
      <c r="M7" s="10"/>
      <c r="N7" s="10">
        <v>567</v>
      </c>
      <c r="O7" s="10">
        <v>533</v>
      </c>
      <c r="P7" s="10">
        <v>391</v>
      </c>
      <c r="Q7" s="10">
        <v>511</v>
      </c>
      <c r="R7" s="10"/>
      <c r="S7" s="10">
        <v>282</v>
      </c>
      <c r="T7" s="10">
        <v>271</v>
      </c>
      <c r="U7" s="10">
        <v>168</v>
      </c>
      <c r="V7" s="10">
        <v>185</v>
      </c>
      <c r="W7" s="10">
        <v>146</v>
      </c>
      <c r="X7" s="10">
        <v>185</v>
      </c>
      <c r="Y7" s="10">
        <v>164</v>
      </c>
      <c r="Z7" s="10">
        <v>84</v>
      </c>
      <c r="AA7" s="10">
        <v>222</v>
      </c>
      <c r="AB7" s="10">
        <v>152</v>
      </c>
      <c r="AC7" s="10">
        <v>103</v>
      </c>
      <c r="AD7" s="10">
        <v>49</v>
      </c>
      <c r="AE7" s="10"/>
      <c r="AF7" s="10">
        <v>685</v>
      </c>
      <c r="AG7" s="10">
        <v>550</v>
      </c>
      <c r="AH7" s="10">
        <v>143</v>
      </c>
      <c r="AI7" s="10">
        <v>279</v>
      </c>
      <c r="AJ7" s="10"/>
      <c r="AK7" s="10">
        <v>390</v>
      </c>
      <c r="AL7" s="10">
        <v>680</v>
      </c>
      <c r="AM7" s="10">
        <v>239</v>
      </c>
      <c r="AN7" s="10">
        <v>179</v>
      </c>
      <c r="AO7" s="10"/>
      <c r="AP7" s="10">
        <v>354</v>
      </c>
      <c r="AQ7" s="10">
        <v>477</v>
      </c>
      <c r="AR7" s="10">
        <v>381</v>
      </c>
      <c r="AS7" s="10"/>
      <c r="AT7" s="10">
        <v>676</v>
      </c>
      <c r="AU7" s="10">
        <v>1308</v>
      </c>
      <c r="AV7" s="10"/>
      <c r="AW7" s="10">
        <v>1416</v>
      </c>
      <c r="AX7" s="10">
        <v>287</v>
      </c>
      <c r="AY7" s="10"/>
      <c r="AZ7" s="10">
        <v>923</v>
      </c>
      <c r="BA7" s="10">
        <v>1088</v>
      </c>
    </row>
    <row r="8" spans="2:53" ht="30" customHeight="1" x14ac:dyDescent="0.35">
      <c r="B8" s="11" t="s">
        <v>20</v>
      </c>
      <c r="C8" s="11">
        <v>2011</v>
      </c>
      <c r="D8" s="11">
        <v>992</v>
      </c>
      <c r="E8" s="11">
        <v>1015</v>
      </c>
      <c r="F8" s="11"/>
      <c r="G8" s="11">
        <v>279</v>
      </c>
      <c r="H8" s="11">
        <v>343</v>
      </c>
      <c r="I8" s="11">
        <v>342</v>
      </c>
      <c r="J8" s="11">
        <v>342</v>
      </c>
      <c r="K8" s="11">
        <v>284</v>
      </c>
      <c r="L8" s="11">
        <v>421</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656</v>
      </c>
      <c r="AG8" s="11">
        <v>542</v>
      </c>
      <c r="AH8" s="11">
        <v>136</v>
      </c>
      <c r="AI8" s="11">
        <v>281</v>
      </c>
      <c r="AJ8" s="11"/>
      <c r="AK8" s="11">
        <v>377</v>
      </c>
      <c r="AL8" s="11">
        <v>677</v>
      </c>
      <c r="AM8" s="11">
        <v>236</v>
      </c>
      <c r="AN8" s="11">
        <v>174</v>
      </c>
      <c r="AO8" s="11"/>
      <c r="AP8" s="11">
        <v>345</v>
      </c>
      <c r="AQ8" s="11">
        <v>481</v>
      </c>
      <c r="AR8" s="11">
        <v>375</v>
      </c>
      <c r="AS8" s="11"/>
      <c r="AT8" s="11">
        <v>665</v>
      </c>
      <c r="AU8" s="11">
        <v>1318</v>
      </c>
      <c r="AV8" s="11"/>
      <c r="AW8" s="11">
        <v>1419</v>
      </c>
      <c r="AX8" s="11">
        <v>288</v>
      </c>
      <c r="AY8" s="11"/>
      <c r="AZ8" s="11">
        <v>922</v>
      </c>
      <c r="BA8" s="11">
        <v>1089</v>
      </c>
    </row>
    <row r="9" spans="2:53" x14ac:dyDescent="0.35">
      <c r="B9" s="15" t="s">
        <v>477</v>
      </c>
      <c r="C9" s="14">
        <v>0.12508261693095199</v>
      </c>
      <c r="D9" s="14">
        <v>0.11560923035007201</v>
      </c>
      <c r="E9" s="14">
        <v>0.13483335823333201</v>
      </c>
      <c r="F9" s="14"/>
      <c r="G9" s="14">
        <v>0.15456095065085801</v>
      </c>
      <c r="H9" s="14">
        <v>0.15454909728642699</v>
      </c>
      <c r="I9" s="14">
        <v>0.14983924654462399</v>
      </c>
      <c r="J9" s="14">
        <v>0.14350604821437399</v>
      </c>
      <c r="K9" s="14">
        <v>6.5308473591915203E-2</v>
      </c>
      <c r="L9" s="14">
        <v>8.6734406272146403E-2</v>
      </c>
      <c r="M9" s="14"/>
      <c r="N9" s="14">
        <v>0.14912016344593701</v>
      </c>
      <c r="O9" s="14">
        <v>0.11514143402298201</v>
      </c>
      <c r="P9" s="14">
        <v>0.110175554402795</v>
      </c>
      <c r="Q9" s="14">
        <v>0.12127568053807</v>
      </c>
      <c r="R9" s="14"/>
      <c r="S9" s="14">
        <v>0.135873804835904</v>
      </c>
      <c r="T9" s="14">
        <v>0.111699473149918</v>
      </c>
      <c r="U9" s="14">
        <v>0.16382575337218899</v>
      </c>
      <c r="V9" s="14">
        <v>0.110907404491616</v>
      </c>
      <c r="W9" s="14">
        <v>0.135789131926603</v>
      </c>
      <c r="X9" s="14">
        <v>0.14886430153577401</v>
      </c>
      <c r="Y9" s="14">
        <v>0.112009483550329</v>
      </c>
      <c r="Z9" s="14">
        <v>9.0190481493785002E-2</v>
      </c>
      <c r="AA9" s="14">
        <v>0.106602071129489</v>
      </c>
      <c r="AB9" s="14">
        <v>0.121189302635166</v>
      </c>
      <c r="AC9" s="14">
        <v>0.131970384668091</v>
      </c>
      <c r="AD9" s="14">
        <v>0.12429597703782599</v>
      </c>
      <c r="AE9" s="14"/>
      <c r="AF9" s="14">
        <v>0.12519546833805201</v>
      </c>
      <c r="AG9" s="14">
        <v>0.13967558634058799</v>
      </c>
      <c r="AH9" s="14">
        <v>0.122786736302485</v>
      </c>
      <c r="AI9" s="14">
        <v>0.115508305385307</v>
      </c>
      <c r="AJ9" s="14"/>
      <c r="AK9" s="14">
        <v>0.131381964501982</v>
      </c>
      <c r="AL9" s="14">
        <v>0.136877877115923</v>
      </c>
      <c r="AM9" s="14">
        <v>0.144980398742526</v>
      </c>
      <c r="AN9" s="14">
        <v>0.11872870668146999</v>
      </c>
      <c r="AO9" s="14"/>
      <c r="AP9" s="14">
        <v>0.13641267745288199</v>
      </c>
      <c r="AQ9" s="14">
        <v>0.16561769244725899</v>
      </c>
      <c r="AR9" s="14">
        <v>0.12904825824035601</v>
      </c>
      <c r="AS9" s="14"/>
      <c r="AT9" s="14">
        <v>0.18863378041992199</v>
      </c>
      <c r="AU9" s="14">
        <v>9.3566146648628806E-2</v>
      </c>
      <c r="AV9" s="14"/>
      <c r="AW9" s="14">
        <v>0.16418838055337401</v>
      </c>
      <c r="AX9" s="14">
        <v>3.8069940728350703E-2</v>
      </c>
      <c r="AY9" s="14"/>
      <c r="AZ9" s="14">
        <v>0.13361373606545901</v>
      </c>
      <c r="BA9" s="14">
        <v>0.11785425111249399</v>
      </c>
    </row>
    <row r="10" spans="2:53" x14ac:dyDescent="0.35">
      <c r="B10" s="15" t="s">
        <v>478</v>
      </c>
      <c r="C10" s="14">
        <v>0.31841129505798399</v>
      </c>
      <c r="D10" s="14">
        <v>0.35117332272214502</v>
      </c>
      <c r="E10" s="14">
        <v>0.285680674484935</v>
      </c>
      <c r="F10" s="14"/>
      <c r="G10" s="14">
        <v>0.457191390700808</v>
      </c>
      <c r="H10" s="14">
        <v>0.39716053318676298</v>
      </c>
      <c r="I10" s="14">
        <v>0.369617585499039</v>
      </c>
      <c r="J10" s="14">
        <v>0.28755083684191102</v>
      </c>
      <c r="K10" s="14">
        <v>0.26399809826804999</v>
      </c>
      <c r="L10" s="14">
        <v>0.18228204512999199</v>
      </c>
      <c r="M10" s="14"/>
      <c r="N10" s="14">
        <v>0.32945770600904201</v>
      </c>
      <c r="O10" s="14">
        <v>0.31454594115769202</v>
      </c>
      <c r="P10" s="14">
        <v>0.35999672145720502</v>
      </c>
      <c r="Q10" s="14">
        <v>0.27425236777154399</v>
      </c>
      <c r="R10" s="14"/>
      <c r="S10" s="14">
        <v>0.35218816532723202</v>
      </c>
      <c r="T10" s="14">
        <v>0.283651099781423</v>
      </c>
      <c r="U10" s="14">
        <v>0.26906094469702901</v>
      </c>
      <c r="V10" s="14">
        <v>0.31024664339486102</v>
      </c>
      <c r="W10" s="14">
        <v>0.35251050968499498</v>
      </c>
      <c r="X10" s="14">
        <v>0.36042817979236802</v>
      </c>
      <c r="Y10" s="14">
        <v>0.29715227105122899</v>
      </c>
      <c r="Z10" s="14">
        <v>0.39934030893897998</v>
      </c>
      <c r="AA10" s="14">
        <v>0.35749019381186298</v>
      </c>
      <c r="AB10" s="14">
        <v>0.2548529249632</v>
      </c>
      <c r="AC10" s="14">
        <v>0.24154372742931701</v>
      </c>
      <c r="AD10" s="14">
        <v>0.387451825173802</v>
      </c>
      <c r="AE10" s="14"/>
      <c r="AF10" s="14">
        <v>0.31615769605368899</v>
      </c>
      <c r="AG10" s="14">
        <v>0.382030595454463</v>
      </c>
      <c r="AH10" s="14">
        <v>0.16569061121533701</v>
      </c>
      <c r="AI10" s="14">
        <v>0.28150045585279898</v>
      </c>
      <c r="AJ10" s="14"/>
      <c r="AK10" s="14">
        <v>0.319804179748713</v>
      </c>
      <c r="AL10" s="14">
        <v>0.36683435625206101</v>
      </c>
      <c r="AM10" s="14">
        <v>0.31497094285327099</v>
      </c>
      <c r="AN10" s="14">
        <v>0.20267675743497701</v>
      </c>
      <c r="AO10" s="14"/>
      <c r="AP10" s="14">
        <v>0.32068870688464901</v>
      </c>
      <c r="AQ10" s="14">
        <v>0.38097528245762202</v>
      </c>
      <c r="AR10" s="14">
        <v>0.34789220183700797</v>
      </c>
      <c r="AS10" s="14"/>
      <c r="AT10" s="14">
        <v>0.37129611842021099</v>
      </c>
      <c r="AU10" s="14">
        <v>0.29455571634525402</v>
      </c>
      <c r="AV10" s="14"/>
      <c r="AW10" s="14">
        <v>0.40340058338688201</v>
      </c>
      <c r="AX10" s="14">
        <v>0.101833509203257</v>
      </c>
      <c r="AY10" s="14"/>
      <c r="AZ10" s="14">
        <v>0.32506278365708802</v>
      </c>
      <c r="BA10" s="14">
        <v>0.312775528862063</v>
      </c>
    </row>
    <row r="11" spans="2:53" x14ac:dyDescent="0.35">
      <c r="B11" s="15" t="s">
        <v>479</v>
      </c>
      <c r="C11" s="14">
        <v>0.41174875407121703</v>
      </c>
      <c r="D11" s="14">
        <v>0.41071597168865698</v>
      </c>
      <c r="E11" s="14">
        <v>0.412409615316216</v>
      </c>
      <c r="F11" s="14"/>
      <c r="G11" s="14">
        <v>0.29402838648914698</v>
      </c>
      <c r="H11" s="14">
        <v>0.28785165103787502</v>
      </c>
      <c r="I11" s="14">
        <v>0.35614021371180099</v>
      </c>
      <c r="J11" s="14">
        <v>0.376203281632919</v>
      </c>
      <c r="K11" s="14">
        <v>0.49551611744033303</v>
      </c>
      <c r="L11" s="14">
        <v>0.60847306347108598</v>
      </c>
      <c r="M11" s="14"/>
      <c r="N11" s="14">
        <v>0.425868495766482</v>
      </c>
      <c r="O11" s="14">
        <v>0.414696395196261</v>
      </c>
      <c r="P11" s="14">
        <v>0.39418283253818898</v>
      </c>
      <c r="Q11" s="14">
        <v>0.41250535014919798</v>
      </c>
      <c r="R11" s="14"/>
      <c r="S11" s="14">
        <v>0.358718232175537</v>
      </c>
      <c r="T11" s="14">
        <v>0.46654660205550003</v>
      </c>
      <c r="U11" s="14">
        <v>0.43557690696267498</v>
      </c>
      <c r="V11" s="14">
        <v>0.41503765628362799</v>
      </c>
      <c r="W11" s="14">
        <v>0.39050478720461701</v>
      </c>
      <c r="X11" s="14">
        <v>0.39200045576973302</v>
      </c>
      <c r="Y11" s="14">
        <v>0.42371245476193298</v>
      </c>
      <c r="Z11" s="14">
        <v>0.40954601513095501</v>
      </c>
      <c r="AA11" s="14">
        <v>0.377293186084254</v>
      </c>
      <c r="AB11" s="14">
        <v>0.44928762856481702</v>
      </c>
      <c r="AC11" s="14">
        <v>0.42029327555798901</v>
      </c>
      <c r="AD11" s="14">
        <v>0.42830863621548498</v>
      </c>
      <c r="AE11" s="14"/>
      <c r="AF11" s="14">
        <v>0.43752384036924002</v>
      </c>
      <c r="AG11" s="14">
        <v>0.330942917823074</v>
      </c>
      <c r="AH11" s="14">
        <v>0.57252750269283403</v>
      </c>
      <c r="AI11" s="14">
        <v>0.42120111925362802</v>
      </c>
      <c r="AJ11" s="14"/>
      <c r="AK11" s="14">
        <v>0.444643290473759</v>
      </c>
      <c r="AL11" s="14">
        <v>0.36246464262270101</v>
      </c>
      <c r="AM11" s="14">
        <v>0.40450909867314999</v>
      </c>
      <c r="AN11" s="14">
        <v>0.53056729688538196</v>
      </c>
      <c r="AO11" s="14"/>
      <c r="AP11" s="14">
        <v>0.437153691836697</v>
      </c>
      <c r="AQ11" s="14">
        <v>0.33237798161835802</v>
      </c>
      <c r="AR11" s="14">
        <v>0.38123992982724098</v>
      </c>
      <c r="AS11" s="14"/>
      <c r="AT11" s="14">
        <v>0.34764136984771898</v>
      </c>
      <c r="AU11" s="14">
        <v>0.44353336709355401</v>
      </c>
      <c r="AV11" s="14"/>
      <c r="AW11" s="14">
        <v>0.33901868171329402</v>
      </c>
      <c r="AX11" s="14">
        <v>0.56394439559118004</v>
      </c>
      <c r="AY11" s="14"/>
      <c r="AZ11" s="14">
        <v>0.399879854747129</v>
      </c>
      <c r="BA11" s="14">
        <v>0.42180520092470702</v>
      </c>
    </row>
    <row r="12" spans="2:53" x14ac:dyDescent="0.35">
      <c r="B12" s="15" t="s">
        <v>480</v>
      </c>
      <c r="C12" s="14">
        <v>2.5227096227672201E-2</v>
      </c>
      <c r="D12" s="14">
        <v>2.78111924386127E-2</v>
      </c>
      <c r="E12" s="14">
        <v>2.2801559070631999E-2</v>
      </c>
      <c r="F12" s="14"/>
      <c r="G12" s="14">
        <v>2.89160543925202E-2</v>
      </c>
      <c r="H12" s="14">
        <v>4.6333599551100203E-2</v>
      </c>
      <c r="I12" s="14">
        <v>2.13137490125858E-2</v>
      </c>
      <c r="J12" s="14">
        <v>2.4202266938567599E-2</v>
      </c>
      <c r="K12" s="14">
        <v>1.9583646312778299E-2</v>
      </c>
      <c r="L12" s="14">
        <v>1.33873966074315E-2</v>
      </c>
      <c r="M12" s="14"/>
      <c r="N12" s="14">
        <v>3.3826386815464599E-2</v>
      </c>
      <c r="O12" s="14">
        <v>3.1251008415857803E-2</v>
      </c>
      <c r="P12" s="14">
        <v>4.6422882110007703E-3</v>
      </c>
      <c r="Q12" s="14">
        <v>2.8214466098360601E-2</v>
      </c>
      <c r="R12" s="14"/>
      <c r="S12" s="14">
        <v>2.6131727463477201E-2</v>
      </c>
      <c r="T12" s="14">
        <v>2.4474028041021299E-2</v>
      </c>
      <c r="U12" s="14">
        <v>2.8429429408864199E-2</v>
      </c>
      <c r="V12" s="14">
        <v>2.6235289370859699E-2</v>
      </c>
      <c r="W12" s="14">
        <v>0</v>
      </c>
      <c r="X12" s="14">
        <v>2.0356524059402401E-2</v>
      </c>
      <c r="Y12" s="14">
        <v>3.5253312784758899E-2</v>
      </c>
      <c r="Z12" s="14">
        <v>3.2468104258850501E-2</v>
      </c>
      <c r="AA12" s="14">
        <v>3.9623945366838997E-2</v>
      </c>
      <c r="AB12" s="14">
        <v>1.77421005030849E-2</v>
      </c>
      <c r="AC12" s="14">
        <v>3.68687556997516E-2</v>
      </c>
      <c r="AD12" s="14">
        <v>0</v>
      </c>
      <c r="AE12" s="14"/>
      <c r="AF12" s="14">
        <v>1.8410733665340399E-2</v>
      </c>
      <c r="AG12" s="14">
        <v>3.1882653673399798E-2</v>
      </c>
      <c r="AH12" s="14">
        <v>4.1547698565827101E-2</v>
      </c>
      <c r="AI12" s="14">
        <v>2.0460635004752498E-2</v>
      </c>
      <c r="AJ12" s="14"/>
      <c r="AK12" s="14">
        <v>1.9024450495006801E-2</v>
      </c>
      <c r="AL12" s="14">
        <v>3.01259950698398E-2</v>
      </c>
      <c r="AM12" s="14">
        <v>2.4194473745604999E-2</v>
      </c>
      <c r="AN12" s="14">
        <v>2.70374215863265E-2</v>
      </c>
      <c r="AO12" s="14"/>
      <c r="AP12" s="14">
        <v>1.8077903388831199E-2</v>
      </c>
      <c r="AQ12" s="14">
        <v>3.0332228909800099E-2</v>
      </c>
      <c r="AR12" s="14">
        <v>2.7878191392625699E-2</v>
      </c>
      <c r="AS12" s="14"/>
      <c r="AT12" s="14">
        <v>2.9330140883374399E-2</v>
      </c>
      <c r="AU12" s="14">
        <v>2.2274253509415601E-2</v>
      </c>
      <c r="AV12" s="14"/>
      <c r="AW12" s="14">
        <v>2.59200834134042E-2</v>
      </c>
      <c r="AX12" s="14">
        <v>3.4902023517436299E-2</v>
      </c>
      <c r="AY12" s="14"/>
      <c r="AZ12" s="14">
        <v>2.4043405852086499E-2</v>
      </c>
      <c r="BA12" s="14">
        <v>2.6230029947811401E-2</v>
      </c>
    </row>
    <row r="13" spans="2:53" x14ac:dyDescent="0.35">
      <c r="B13" s="15" t="s">
        <v>481</v>
      </c>
      <c r="C13" s="14">
        <v>3.3757542777373799E-2</v>
      </c>
      <c r="D13" s="14">
        <v>2.9839476100213001E-2</v>
      </c>
      <c r="E13" s="14">
        <v>3.7719380376956602E-2</v>
      </c>
      <c r="F13" s="14"/>
      <c r="G13" s="14">
        <v>2.7541206246023901E-2</v>
      </c>
      <c r="H13" s="14">
        <v>3.9964229205138799E-2</v>
      </c>
      <c r="I13" s="14">
        <v>1.4072766129465401E-2</v>
      </c>
      <c r="J13" s="14">
        <v>4.0455998574045603E-2</v>
      </c>
      <c r="K13" s="14">
        <v>3.8171579478296302E-2</v>
      </c>
      <c r="L13" s="14">
        <v>4.0395546474354498E-2</v>
      </c>
      <c r="M13" s="14"/>
      <c r="N13" s="14">
        <v>1.8621038041227601E-2</v>
      </c>
      <c r="O13" s="14">
        <v>3.0502141920376299E-2</v>
      </c>
      <c r="P13" s="14">
        <v>3.84583910968588E-2</v>
      </c>
      <c r="Q13" s="14">
        <v>4.8316479655497499E-2</v>
      </c>
      <c r="R13" s="14"/>
      <c r="S13" s="14">
        <v>2.9603813285489999E-2</v>
      </c>
      <c r="T13" s="14">
        <v>2.2023848977503199E-2</v>
      </c>
      <c r="U13" s="14">
        <v>1.7344625286225001E-2</v>
      </c>
      <c r="V13" s="14">
        <v>2.0915265785921299E-2</v>
      </c>
      <c r="W13" s="14">
        <v>3.8897733554527303E-2</v>
      </c>
      <c r="X13" s="14">
        <v>2.5519226088018598E-2</v>
      </c>
      <c r="Y13" s="14">
        <v>6.9986394490095805E-2</v>
      </c>
      <c r="Z13" s="14">
        <v>2.1840497065931299E-2</v>
      </c>
      <c r="AA13" s="14">
        <v>3.13277483257084E-2</v>
      </c>
      <c r="AB13" s="14">
        <v>8.3881636494870404E-2</v>
      </c>
      <c r="AC13" s="14">
        <v>1.96635982863211E-2</v>
      </c>
      <c r="AD13" s="14">
        <v>0</v>
      </c>
      <c r="AE13" s="14"/>
      <c r="AF13" s="14">
        <v>2.47248814801539E-2</v>
      </c>
      <c r="AG13" s="14">
        <v>3.8833426214163601E-2</v>
      </c>
      <c r="AH13" s="14">
        <v>3.4225705325172197E-2</v>
      </c>
      <c r="AI13" s="14">
        <v>2.95691541854054E-2</v>
      </c>
      <c r="AJ13" s="14"/>
      <c r="AK13" s="14">
        <v>2.0126010551293701E-2</v>
      </c>
      <c r="AL13" s="14">
        <v>3.3786941421735897E-2</v>
      </c>
      <c r="AM13" s="14">
        <v>1.88053295638578E-2</v>
      </c>
      <c r="AN13" s="14">
        <v>4.4473154373112098E-2</v>
      </c>
      <c r="AO13" s="14"/>
      <c r="AP13" s="14">
        <v>2.2090867030504401E-2</v>
      </c>
      <c r="AQ13" s="14">
        <v>2.8277825386761501E-2</v>
      </c>
      <c r="AR13" s="14">
        <v>2.50117034208901E-2</v>
      </c>
      <c r="AS13" s="14"/>
      <c r="AT13" s="14">
        <v>1.18062610440975E-2</v>
      </c>
      <c r="AU13" s="14">
        <v>4.4784391533937103E-2</v>
      </c>
      <c r="AV13" s="14"/>
      <c r="AW13" s="14">
        <v>1.3230227309375E-2</v>
      </c>
      <c r="AX13" s="14">
        <v>0.15394215204258599</v>
      </c>
      <c r="AY13" s="14"/>
      <c r="AZ13" s="14">
        <v>2.9602379741290399E-2</v>
      </c>
      <c r="BA13" s="14">
        <v>3.7278187371194801E-2</v>
      </c>
    </row>
    <row r="14" spans="2:53" x14ac:dyDescent="0.35">
      <c r="B14" s="15" t="s">
        <v>71</v>
      </c>
      <c r="C14" s="23">
        <v>8.5772694934801302E-2</v>
      </c>
      <c r="D14" s="23">
        <v>6.4850806700300204E-2</v>
      </c>
      <c r="E14" s="23">
        <v>0.10655541251792899</v>
      </c>
      <c r="F14" s="23"/>
      <c r="G14" s="23">
        <v>3.7762011520642902E-2</v>
      </c>
      <c r="H14" s="23">
        <v>7.4140889732695905E-2</v>
      </c>
      <c r="I14" s="23">
        <v>8.9016439102485398E-2</v>
      </c>
      <c r="J14" s="23">
        <v>0.128081567798184</v>
      </c>
      <c r="K14" s="23">
        <v>0.117422084908627</v>
      </c>
      <c r="L14" s="23">
        <v>6.8727542044989307E-2</v>
      </c>
      <c r="M14" s="23"/>
      <c r="N14" s="23">
        <v>4.3106209921847903E-2</v>
      </c>
      <c r="O14" s="23">
        <v>9.3863079286830797E-2</v>
      </c>
      <c r="P14" s="23">
        <v>9.2544212293951905E-2</v>
      </c>
      <c r="Q14" s="23">
        <v>0.11543565578733</v>
      </c>
      <c r="R14" s="23"/>
      <c r="S14" s="23">
        <v>9.7484256912359804E-2</v>
      </c>
      <c r="T14" s="23">
        <v>9.1604947994634395E-2</v>
      </c>
      <c r="U14" s="23">
        <v>8.5762340273016699E-2</v>
      </c>
      <c r="V14" s="23">
        <v>0.11665774067311301</v>
      </c>
      <c r="W14" s="23">
        <v>8.2297837629257506E-2</v>
      </c>
      <c r="X14" s="23">
        <v>5.2831312754703999E-2</v>
      </c>
      <c r="Y14" s="23">
        <v>6.1886083361653799E-2</v>
      </c>
      <c r="Z14" s="23">
        <v>4.66145931114978E-2</v>
      </c>
      <c r="AA14" s="23">
        <v>8.7662855281846502E-2</v>
      </c>
      <c r="AB14" s="23">
        <v>7.3046406838861599E-2</v>
      </c>
      <c r="AC14" s="23">
        <v>0.14966025835853</v>
      </c>
      <c r="AD14" s="23">
        <v>5.99435615728868E-2</v>
      </c>
      <c r="AE14" s="23"/>
      <c r="AF14" s="23">
        <v>7.7987380093525099E-2</v>
      </c>
      <c r="AG14" s="23">
        <v>7.6634820494311404E-2</v>
      </c>
      <c r="AH14" s="23">
        <v>6.3221745898343507E-2</v>
      </c>
      <c r="AI14" s="23">
        <v>0.13176033031810699</v>
      </c>
      <c r="AJ14" s="23"/>
      <c r="AK14" s="23">
        <v>6.5020104229244896E-2</v>
      </c>
      <c r="AL14" s="23">
        <v>6.9910187517739697E-2</v>
      </c>
      <c r="AM14" s="23">
        <v>9.2539756421589903E-2</v>
      </c>
      <c r="AN14" s="23">
        <v>7.6516663038732502E-2</v>
      </c>
      <c r="AO14" s="23"/>
      <c r="AP14" s="23">
        <v>6.5576153406436605E-2</v>
      </c>
      <c r="AQ14" s="23">
        <v>6.2418989180199898E-2</v>
      </c>
      <c r="AR14" s="23">
        <v>8.8929715281879901E-2</v>
      </c>
      <c r="AS14" s="23"/>
      <c r="AT14" s="23">
        <v>5.1292329384676399E-2</v>
      </c>
      <c r="AU14" s="23">
        <v>0.10128612486921</v>
      </c>
      <c r="AV14" s="23"/>
      <c r="AW14" s="23">
        <v>5.4242043623671098E-2</v>
      </c>
      <c r="AX14" s="23">
        <v>0.10730797891719</v>
      </c>
      <c r="AY14" s="23"/>
      <c r="AZ14" s="23">
        <v>8.7797839936947702E-2</v>
      </c>
      <c r="BA14" s="23">
        <v>8.4056801781730098E-2</v>
      </c>
    </row>
    <row r="15" spans="2:53" x14ac:dyDescent="0.35">
      <c r="B15" s="16"/>
    </row>
    <row r="16" spans="2:53" x14ac:dyDescent="0.35">
      <c r="B16" t="s">
        <v>76</v>
      </c>
    </row>
    <row r="17" spans="2:2" x14ac:dyDescent="0.35">
      <c r="B17" t="s">
        <v>77</v>
      </c>
    </row>
    <row r="19" spans="2:2" x14ac:dyDescent="0.35">
      <c r="B19"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BA28"/>
  <sheetViews>
    <sheetView showGridLines="0" topLeftCell="A6" workbookViewId="0">
      <pane xSplit="2" topLeftCell="C1" activePane="topRight" state="frozen"/>
      <selection pane="topRight" activeCell="C5" sqref="C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494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66</v>
      </c>
      <c r="D7" s="10">
        <v>28</v>
      </c>
      <c r="E7" s="10">
        <v>38</v>
      </c>
      <c r="F7" s="10"/>
      <c r="G7" s="10">
        <v>3</v>
      </c>
      <c r="H7" s="10">
        <v>8</v>
      </c>
      <c r="I7" s="10">
        <v>11</v>
      </c>
      <c r="J7" s="10">
        <v>19</v>
      </c>
      <c r="K7" s="10">
        <v>7</v>
      </c>
      <c r="L7" s="10">
        <v>18</v>
      </c>
      <c r="M7" s="10"/>
      <c r="N7" s="10">
        <v>4</v>
      </c>
      <c r="O7" s="10">
        <v>26</v>
      </c>
      <c r="P7" s="10">
        <v>12</v>
      </c>
      <c r="Q7" s="10">
        <v>24</v>
      </c>
      <c r="R7" s="10"/>
      <c r="S7" s="10">
        <v>4</v>
      </c>
      <c r="T7" s="10">
        <v>13</v>
      </c>
      <c r="U7" s="10">
        <v>8</v>
      </c>
      <c r="V7" s="10">
        <v>8</v>
      </c>
      <c r="W7" s="10">
        <v>2</v>
      </c>
      <c r="X7" s="10">
        <v>3</v>
      </c>
      <c r="Y7" s="10">
        <v>5</v>
      </c>
      <c r="Z7" s="10">
        <v>3</v>
      </c>
      <c r="AA7" s="10">
        <v>4</v>
      </c>
      <c r="AB7" s="10">
        <v>5</v>
      </c>
      <c r="AC7" s="10">
        <v>9</v>
      </c>
      <c r="AD7" s="10">
        <v>2</v>
      </c>
      <c r="AE7" s="10"/>
      <c r="AF7" s="10">
        <v>9</v>
      </c>
      <c r="AG7" s="10">
        <v>20</v>
      </c>
      <c r="AH7" s="10">
        <v>5</v>
      </c>
      <c r="AI7" s="10">
        <v>11</v>
      </c>
      <c r="AJ7" s="10"/>
      <c r="AK7" s="10">
        <v>5</v>
      </c>
      <c r="AL7" s="10">
        <v>29</v>
      </c>
      <c r="AM7" s="10">
        <v>7</v>
      </c>
      <c r="AN7" s="10">
        <v>7</v>
      </c>
      <c r="AO7" s="10"/>
      <c r="AP7" s="10">
        <v>5</v>
      </c>
      <c r="AQ7" s="10">
        <v>15</v>
      </c>
      <c r="AR7" s="10">
        <v>10</v>
      </c>
      <c r="AS7" s="10"/>
      <c r="AT7" s="10">
        <v>4</v>
      </c>
      <c r="AU7" s="10">
        <v>62</v>
      </c>
      <c r="AV7" s="10"/>
      <c r="AW7" s="10" t="s">
        <v>79</v>
      </c>
      <c r="AX7" s="10">
        <v>66</v>
      </c>
      <c r="AY7" s="10"/>
      <c r="AZ7" s="10">
        <v>28</v>
      </c>
      <c r="BA7" s="10">
        <v>38</v>
      </c>
    </row>
    <row r="8" spans="2:53" ht="30" customHeight="1" x14ac:dyDescent="0.35">
      <c r="B8" s="11" t="s">
        <v>20</v>
      </c>
      <c r="C8" s="11">
        <v>64</v>
      </c>
      <c r="D8" s="11">
        <v>27</v>
      </c>
      <c r="E8" s="11">
        <v>37</v>
      </c>
      <c r="F8" s="11"/>
      <c r="G8" s="11">
        <v>4</v>
      </c>
      <c r="H8" s="11">
        <v>8</v>
      </c>
      <c r="I8" s="11">
        <v>10</v>
      </c>
      <c r="J8" s="11">
        <v>18</v>
      </c>
      <c r="K8" s="11">
        <v>7</v>
      </c>
      <c r="L8" s="11">
        <v>18</v>
      </c>
      <c r="M8" s="11"/>
      <c r="N8" s="11">
        <v>4</v>
      </c>
      <c r="O8" s="11">
        <v>24</v>
      </c>
      <c r="P8" s="11">
        <v>13</v>
      </c>
      <c r="Q8" s="11">
        <v>24</v>
      </c>
      <c r="R8" s="11"/>
      <c r="S8" s="11">
        <v>4</v>
      </c>
      <c r="T8" s="11">
        <v>12</v>
      </c>
      <c r="U8" s="11">
        <v>8</v>
      </c>
      <c r="V8" s="11">
        <v>8</v>
      </c>
      <c r="W8" s="11">
        <v>2</v>
      </c>
      <c r="X8" s="11">
        <v>3</v>
      </c>
      <c r="Y8" s="11">
        <v>5</v>
      </c>
      <c r="Z8" s="11">
        <v>3</v>
      </c>
      <c r="AA8" s="11">
        <v>4</v>
      </c>
      <c r="AB8" s="11">
        <v>6</v>
      </c>
      <c r="AC8" s="11">
        <v>9</v>
      </c>
      <c r="AD8" s="11">
        <v>2</v>
      </c>
      <c r="AE8" s="11"/>
      <c r="AF8" s="11">
        <v>9</v>
      </c>
      <c r="AG8" s="11">
        <v>19</v>
      </c>
      <c r="AH8" s="11">
        <v>5</v>
      </c>
      <c r="AI8" s="11">
        <v>11</v>
      </c>
      <c r="AJ8" s="11"/>
      <c r="AK8" s="11">
        <v>5</v>
      </c>
      <c r="AL8" s="11">
        <v>29</v>
      </c>
      <c r="AM8" s="11">
        <v>6</v>
      </c>
      <c r="AN8" s="11">
        <v>7</v>
      </c>
      <c r="AO8" s="11"/>
      <c r="AP8" s="11">
        <v>5</v>
      </c>
      <c r="AQ8" s="11">
        <v>14</v>
      </c>
      <c r="AR8" s="11">
        <v>10</v>
      </c>
      <c r="AS8" s="11"/>
      <c r="AT8" s="11">
        <v>4</v>
      </c>
      <c r="AU8" s="11">
        <v>61</v>
      </c>
      <c r="AV8" s="11"/>
      <c r="AW8" s="11" t="s">
        <v>79</v>
      </c>
      <c r="AX8" s="11">
        <v>64</v>
      </c>
      <c r="AY8" s="11"/>
      <c r="AZ8" s="11">
        <v>27</v>
      </c>
      <c r="BA8" s="11">
        <v>37</v>
      </c>
    </row>
    <row r="9" spans="2:53" ht="29" x14ac:dyDescent="0.35">
      <c r="B9" s="15" t="s">
        <v>399</v>
      </c>
      <c r="C9" s="14">
        <v>0.44917915553324</v>
      </c>
      <c r="D9" s="14">
        <v>0.48816089331540002</v>
      </c>
      <c r="E9" s="14">
        <v>0.42021971694863203</v>
      </c>
      <c r="F9" s="14"/>
      <c r="G9" s="14">
        <v>0.73902263821327996</v>
      </c>
      <c r="H9" s="14">
        <v>0.39415147941776402</v>
      </c>
      <c r="I9" s="14">
        <v>0.27030404131956298</v>
      </c>
      <c r="J9" s="14">
        <v>0.57186657848396505</v>
      </c>
      <c r="K9" s="14">
        <v>0.44458477729648399</v>
      </c>
      <c r="L9" s="14">
        <v>0.38332503631956499</v>
      </c>
      <c r="M9" s="14"/>
      <c r="N9" s="14">
        <v>0.74818392452217197</v>
      </c>
      <c r="O9" s="14">
        <v>0.43054093329055498</v>
      </c>
      <c r="P9" s="14">
        <v>0.400219847273241</v>
      </c>
      <c r="Q9" s="14">
        <v>0.448442608137193</v>
      </c>
      <c r="R9" s="14"/>
      <c r="S9" s="14">
        <v>0.24580434553126099</v>
      </c>
      <c r="T9" s="14">
        <v>0.37831288362591098</v>
      </c>
      <c r="U9" s="14">
        <v>0.63075825732238699</v>
      </c>
      <c r="V9" s="14">
        <v>0.62057604310638803</v>
      </c>
      <c r="W9" s="14">
        <v>1</v>
      </c>
      <c r="X9" s="14">
        <v>0</v>
      </c>
      <c r="Y9" s="14">
        <v>0.38429426139934703</v>
      </c>
      <c r="Z9" s="14">
        <v>0</v>
      </c>
      <c r="AA9" s="14">
        <v>0.27788853621251702</v>
      </c>
      <c r="AB9" s="14">
        <v>0.57037468380211997</v>
      </c>
      <c r="AC9" s="14">
        <v>0.50061266167023899</v>
      </c>
      <c r="AD9" s="14">
        <v>0.50673941107984699</v>
      </c>
      <c r="AE9" s="14"/>
      <c r="AF9" s="14">
        <v>0.223338483874989</v>
      </c>
      <c r="AG9" s="14">
        <v>0.45480662915257303</v>
      </c>
      <c r="AH9" s="14">
        <v>0.61250272133668004</v>
      </c>
      <c r="AI9" s="14">
        <v>0.46553703947706199</v>
      </c>
      <c r="AJ9" s="14"/>
      <c r="AK9" s="14">
        <v>0</v>
      </c>
      <c r="AL9" s="14">
        <v>0.53377182455856098</v>
      </c>
      <c r="AM9" s="14">
        <v>0.44096774138422401</v>
      </c>
      <c r="AN9" s="14">
        <v>0.42785741917819597</v>
      </c>
      <c r="AO9" s="14"/>
      <c r="AP9" s="14">
        <v>0.21130344741048601</v>
      </c>
      <c r="AQ9" s="14">
        <v>0.41117790097311702</v>
      </c>
      <c r="AR9" s="14">
        <v>0.50188602327298404</v>
      </c>
      <c r="AS9" s="14"/>
      <c r="AT9" s="14">
        <v>0.2496579404781</v>
      </c>
      <c r="AU9" s="14">
        <v>0.46107104559746398</v>
      </c>
      <c r="AV9" s="14"/>
      <c r="AW9" s="14" t="s">
        <v>80</v>
      </c>
      <c r="AX9" s="14">
        <v>0.44917915553324</v>
      </c>
      <c r="AY9" s="14"/>
      <c r="AZ9" s="14">
        <v>0.44225279132562401</v>
      </c>
      <c r="BA9" s="14">
        <v>0.454289795212306</v>
      </c>
    </row>
    <row r="10" spans="2:53" ht="29" x14ac:dyDescent="0.35">
      <c r="B10" s="15" t="s">
        <v>483</v>
      </c>
      <c r="C10" s="14">
        <v>0.38506935499796602</v>
      </c>
      <c r="D10" s="14">
        <v>0.52338303834739197</v>
      </c>
      <c r="E10" s="14">
        <v>0.282316454633386</v>
      </c>
      <c r="F10" s="14"/>
      <c r="G10" s="14">
        <v>0.26097736178671999</v>
      </c>
      <c r="H10" s="14">
        <v>0.61565225092619102</v>
      </c>
      <c r="I10" s="14">
        <v>0.45105685232736198</v>
      </c>
      <c r="J10" s="14">
        <v>0.330373873572812</v>
      </c>
      <c r="K10" s="14">
        <v>0.42100459509316301</v>
      </c>
      <c r="L10" s="14">
        <v>0.31853724125481903</v>
      </c>
      <c r="M10" s="14"/>
      <c r="N10" s="14">
        <v>0.24943773641075501</v>
      </c>
      <c r="O10" s="14">
        <v>0.46204172617906603</v>
      </c>
      <c r="P10" s="14">
        <v>0.33183396143273203</v>
      </c>
      <c r="Q10" s="14">
        <v>0.35612702882226299</v>
      </c>
      <c r="R10" s="14"/>
      <c r="S10" s="14">
        <v>0</v>
      </c>
      <c r="T10" s="14">
        <v>0.45775435190574698</v>
      </c>
      <c r="U10" s="14">
        <v>0.46710278500027402</v>
      </c>
      <c r="V10" s="14">
        <v>0.75705111649313495</v>
      </c>
      <c r="W10" s="14">
        <v>0.49854131647111899</v>
      </c>
      <c r="X10" s="14">
        <v>0</v>
      </c>
      <c r="Y10" s="14">
        <v>0.59202897254402598</v>
      </c>
      <c r="Z10" s="14">
        <v>0.32359644893728101</v>
      </c>
      <c r="AA10" s="14">
        <v>0</v>
      </c>
      <c r="AB10" s="14">
        <v>0.40230107586604402</v>
      </c>
      <c r="AC10" s="14">
        <v>0.20927357759728701</v>
      </c>
      <c r="AD10" s="14">
        <v>0.49326058892015301</v>
      </c>
      <c r="AE10" s="14"/>
      <c r="AF10" s="14">
        <v>0.33005277888937101</v>
      </c>
      <c r="AG10" s="14">
        <v>0.447557522855417</v>
      </c>
      <c r="AH10" s="14">
        <v>0.38749727866332001</v>
      </c>
      <c r="AI10" s="14">
        <v>0.165891376670667</v>
      </c>
      <c r="AJ10" s="14"/>
      <c r="AK10" s="14">
        <v>0.382659300206521</v>
      </c>
      <c r="AL10" s="14">
        <v>0.32618907684472498</v>
      </c>
      <c r="AM10" s="14">
        <v>0.71092917094514596</v>
      </c>
      <c r="AN10" s="14">
        <v>0.43129831781114603</v>
      </c>
      <c r="AO10" s="14"/>
      <c r="AP10" s="14">
        <v>0.40293110828796502</v>
      </c>
      <c r="AQ10" s="14">
        <v>0.33542269796734397</v>
      </c>
      <c r="AR10" s="14">
        <v>0.48953785615564999</v>
      </c>
      <c r="AS10" s="14"/>
      <c r="AT10" s="14">
        <v>0.24763882076617799</v>
      </c>
      <c r="AU10" s="14">
        <v>0.39326050802447698</v>
      </c>
      <c r="AV10" s="14"/>
      <c r="AW10" s="14" t="s">
        <v>80</v>
      </c>
      <c r="AX10" s="14">
        <v>0.38506935499796602</v>
      </c>
      <c r="AY10" s="14"/>
      <c r="AZ10" s="14">
        <v>0.42950609894636699</v>
      </c>
      <c r="BA10" s="14">
        <v>0.35228156330466698</v>
      </c>
    </row>
    <row r="11" spans="2:53" ht="29" x14ac:dyDescent="0.35">
      <c r="B11" s="15" t="s">
        <v>484</v>
      </c>
      <c r="C11" s="14">
        <v>0.25767668826034501</v>
      </c>
      <c r="D11" s="14">
        <v>0.18337348875494</v>
      </c>
      <c r="E11" s="14">
        <v>0.31287635521057799</v>
      </c>
      <c r="F11" s="14"/>
      <c r="G11" s="14">
        <v>0</v>
      </c>
      <c r="H11" s="14">
        <v>0.118468324255498</v>
      </c>
      <c r="I11" s="14">
        <v>0.36632572979553002</v>
      </c>
      <c r="J11" s="14">
        <v>0.27881056514545099</v>
      </c>
      <c r="K11" s="14">
        <v>0.44340440122163999</v>
      </c>
      <c r="L11" s="14">
        <v>0.22427163802458799</v>
      </c>
      <c r="M11" s="14"/>
      <c r="N11" s="14">
        <v>0.24733999754122499</v>
      </c>
      <c r="O11" s="14">
        <v>0.18875222373887801</v>
      </c>
      <c r="P11" s="14">
        <v>0.41834544382448102</v>
      </c>
      <c r="Q11" s="14">
        <v>0.243233439474485</v>
      </c>
      <c r="R11" s="14"/>
      <c r="S11" s="14">
        <v>0.27630146594816801</v>
      </c>
      <c r="T11" s="14">
        <v>0.471012598842459</v>
      </c>
      <c r="U11" s="14">
        <v>0.385463817296963</v>
      </c>
      <c r="V11" s="14">
        <v>0.238263334680372</v>
      </c>
      <c r="W11" s="14">
        <v>0</v>
      </c>
      <c r="X11" s="14">
        <v>0</v>
      </c>
      <c r="Y11" s="14">
        <v>0</v>
      </c>
      <c r="Z11" s="14">
        <v>0.32920449413374098</v>
      </c>
      <c r="AA11" s="14">
        <v>0</v>
      </c>
      <c r="AB11" s="14">
        <v>0.209100051130445</v>
      </c>
      <c r="AC11" s="14">
        <v>0.196477911578159</v>
      </c>
      <c r="AD11" s="14">
        <v>0.49326058892015301</v>
      </c>
      <c r="AE11" s="14"/>
      <c r="AF11" s="14">
        <v>0.121496292007545</v>
      </c>
      <c r="AG11" s="14">
        <v>0.24627517768832199</v>
      </c>
      <c r="AH11" s="14">
        <v>0.60814899830059599</v>
      </c>
      <c r="AI11" s="14">
        <v>0.27967362456065198</v>
      </c>
      <c r="AJ11" s="14"/>
      <c r="AK11" s="14">
        <v>0.41687646998811501</v>
      </c>
      <c r="AL11" s="14">
        <v>0.12711599241041299</v>
      </c>
      <c r="AM11" s="14">
        <v>0.138744588571344</v>
      </c>
      <c r="AN11" s="14">
        <v>0.429668666677887</v>
      </c>
      <c r="AO11" s="14"/>
      <c r="AP11" s="14">
        <v>0.21130344741048601</v>
      </c>
      <c r="AQ11" s="14">
        <v>0.12813283180597601</v>
      </c>
      <c r="AR11" s="14">
        <v>0.203336514034689</v>
      </c>
      <c r="AS11" s="14"/>
      <c r="AT11" s="14">
        <v>0.2496579404781</v>
      </c>
      <c r="AU11" s="14">
        <v>0.25815462273489598</v>
      </c>
      <c r="AV11" s="14"/>
      <c r="AW11" s="14" t="s">
        <v>80</v>
      </c>
      <c r="AX11" s="14">
        <v>0.25767668826034501</v>
      </c>
      <c r="AY11" s="14"/>
      <c r="AZ11" s="14">
        <v>0.253000270913952</v>
      </c>
      <c r="BA11" s="14">
        <v>0.26112719755064001</v>
      </c>
    </row>
    <row r="12" spans="2:53" ht="29" x14ac:dyDescent="0.35">
      <c r="B12" s="15" t="s">
        <v>485</v>
      </c>
      <c r="C12" s="14">
        <v>0.230178258191435</v>
      </c>
      <c r="D12" s="14">
        <v>0.36714859237469499</v>
      </c>
      <c r="E12" s="14">
        <v>0.12842332866880801</v>
      </c>
      <c r="F12" s="14"/>
      <c r="G12" s="14">
        <v>0.73902263821327996</v>
      </c>
      <c r="H12" s="14">
        <v>0.35518513208365599</v>
      </c>
      <c r="I12" s="14">
        <v>0.17752332569415</v>
      </c>
      <c r="J12" s="14">
        <v>0.24765105444317601</v>
      </c>
      <c r="K12" s="14">
        <v>0</v>
      </c>
      <c r="L12" s="14">
        <v>0.15637539087097499</v>
      </c>
      <c r="M12" s="14"/>
      <c r="N12" s="14">
        <v>0.24733999754122499</v>
      </c>
      <c r="O12" s="14">
        <v>0.30273557213923602</v>
      </c>
      <c r="P12" s="14">
        <v>0</v>
      </c>
      <c r="Q12" s="14">
        <v>0.27716549246475403</v>
      </c>
      <c r="R12" s="14"/>
      <c r="S12" s="14">
        <v>0</v>
      </c>
      <c r="T12" s="14">
        <v>0.22450063118942301</v>
      </c>
      <c r="U12" s="14">
        <v>0.24696633130926399</v>
      </c>
      <c r="V12" s="14">
        <v>0.122669860336799</v>
      </c>
      <c r="W12" s="14">
        <v>0.49854131647111899</v>
      </c>
      <c r="X12" s="14">
        <v>0.66072995007642399</v>
      </c>
      <c r="Y12" s="14">
        <v>0.19504511724625601</v>
      </c>
      <c r="Z12" s="14">
        <v>0</v>
      </c>
      <c r="AA12" s="14">
        <v>0.487703272044334</v>
      </c>
      <c r="AB12" s="14">
        <v>0</v>
      </c>
      <c r="AC12" s="14">
        <v>0.39774694189232201</v>
      </c>
      <c r="AD12" s="14">
        <v>0</v>
      </c>
      <c r="AE12" s="14"/>
      <c r="AF12" s="14">
        <v>0.21678558747917601</v>
      </c>
      <c r="AG12" s="14">
        <v>0.29303157100226301</v>
      </c>
      <c r="AH12" s="14">
        <v>0.19403207344652301</v>
      </c>
      <c r="AI12" s="14">
        <v>8.0604243723249203E-2</v>
      </c>
      <c r="AJ12" s="14"/>
      <c r="AK12" s="14">
        <v>0.19647041150011901</v>
      </c>
      <c r="AL12" s="14">
        <v>0.35901510083554999</v>
      </c>
      <c r="AM12" s="14">
        <v>0</v>
      </c>
      <c r="AN12" s="14">
        <v>0.27609280898852501</v>
      </c>
      <c r="AO12" s="14"/>
      <c r="AP12" s="14">
        <v>0.19214675036161999</v>
      </c>
      <c r="AQ12" s="14">
        <v>0.32395253546439901</v>
      </c>
      <c r="AR12" s="14">
        <v>9.9287866671463998E-2</v>
      </c>
      <c r="AS12" s="14"/>
      <c r="AT12" s="14">
        <v>0.49729676124427802</v>
      </c>
      <c r="AU12" s="14">
        <v>0.214257425554431</v>
      </c>
      <c r="AV12" s="14"/>
      <c r="AW12" s="14" t="s">
        <v>80</v>
      </c>
      <c r="AX12" s="14">
        <v>0.230178258191435</v>
      </c>
      <c r="AY12" s="14"/>
      <c r="AZ12" s="14">
        <v>0.13439522849422</v>
      </c>
      <c r="BA12" s="14">
        <v>0.300852068790881</v>
      </c>
    </row>
    <row r="13" spans="2:53" ht="43.5" x14ac:dyDescent="0.35">
      <c r="B13" s="15" t="s">
        <v>401</v>
      </c>
      <c r="C13" s="14">
        <v>0.13348144085510399</v>
      </c>
      <c r="D13" s="14">
        <v>0.140104911332077</v>
      </c>
      <c r="E13" s="14">
        <v>0.12856088067980501</v>
      </c>
      <c r="F13" s="14"/>
      <c r="G13" s="14">
        <v>0</v>
      </c>
      <c r="H13" s="14">
        <v>0.118699711491722</v>
      </c>
      <c r="I13" s="14">
        <v>9.20031808940764E-2</v>
      </c>
      <c r="J13" s="14">
        <v>0.113137407068971</v>
      </c>
      <c r="K13" s="14">
        <v>0.131853812283836</v>
      </c>
      <c r="L13" s="14">
        <v>0.21608695741547901</v>
      </c>
      <c r="M13" s="14"/>
      <c r="N13" s="14">
        <v>0.25181607547782803</v>
      </c>
      <c r="O13" s="14">
        <v>0.110650045767276</v>
      </c>
      <c r="P13" s="14">
        <v>0.17657954590554201</v>
      </c>
      <c r="Q13" s="14">
        <v>0.115406028483527</v>
      </c>
      <c r="R13" s="14"/>
      <c r="S13" s="14">
        <v>0.24376411777287599</v>
      </c>
      <c r="T13" s="14">
        <v>0.16369221944419601</v>
      </c>
      <c r="U13" s="14">
        <v>0</v>
      </c>
      <c r="V13" s="14">
        <v>0.122669860336799</v>
      </c>
      <c r="W13" s="14">
        <v>0</v>
      </c>
      <c r="X13" s="14">
        <v>0.328969945829162</v>
      </c>
      <c r="Y13" s="14">
        <v>0.198926772877042</v>
      </c>
      <c r="Z13" s="14">
        <v>0.32359644893728101</v>
      </c>
      <c r="AA13" s="14">
        <v>0</v>
      </c>
      <c r="AB13" s="14">
        <v>0.209100051130445</v>
      </c>
      <c r="AC13" s="14">
        <v>9.4208419107571301E-2</v>
      </c>
      <c r="AD13" s="14">
        <v>0</v>
      </c>
      <c r="AE13" s="14"/>
      <c r="AF13" s="14">
        <v>0.213806412912843</v>
      </c>
      <c r="AG13" s="14">
        <v>0.14745811628932501</v>
      </c>
      <c r="AH13" s="14">
        <v>0</v>
      </c>
      <c r="AI13" s="14">
        <v>9.8420603977611903E-2</v>
      </c>
      <c r="AJ13" s="14"/>
      <c r="AK13" s="14">
        <v>0</v>
      </c>
      <c r="AL13" s="14">
        <v>9.53948471327494E-2</v>
      </c>
      <c r="AM13" s="14">
        <v>0.27757413882269599</v>
      </c>
      <c r="AN13" s="14">
        <v>0.139033015510967</v>
      </c>
      <c r="AO13" s="14"/>
      <c r="AP13" s="14">
        <v>0</v>
      </c>
      <c r="AQ13" s="14">
        <v>0.19503090116868699</v>
      </c>
      <c r="AR13" s="14">
        <v>9.7021428658677106E-2</v>
      </c>
      <c r="AS13" s="14"/>
      <c r="AT13" s="14">
        <v>0</v>
      </c>
      <c r="AU13" s="14">
        <v>0.14143721949159899</v>
      </c>
      <c r="AV13" s="14"/>
      <c r="AW13" s="14" t="s">
        <v>80</v>
      </c>
      <c r="AX13" s="14">
        <v>0.13348144085510399</v>
      </c>
      <c r="AY13" s="14"/>
      <c r="AZ13" s="14">
        <v>0.173732116570989</v>
      </c>
      <c r="BA13" s="14">
        <v>0.103782352811673</v>
      </c>
    </row>
    <row r="14" spans="2:53" ht="29" x14ac:dyDescent="0.35">
      <c r="B14" s="15" t="s">
        <v>486</v>
      </c>
      <c r="C14" s="14">
        <v>0.121275883790986</v>
      </c>
      <c r="D14" s="14">
        <v>0.18045042498917399</v>
      </c>
      <c r="E14" s="14">
        <v>7.7315260455576199E-2</v>
      </c>
      <c r="F14" s="14"/>
      <c r="G14" s="14">
        <v>0</v>
      </c>
      <c r="H14" s="14">
        <v>0.25229695932882401</v>
      </c>
      <c r="I14" s="14">
        <v>0</v>
      </c>
      <c r="J14" s="14">
        <v>0.219769476311484</v>
      </c>
      <c r="K14" s="14">
        <v>0.136736906615917</v>
      </c>
      <c r="L14" s="14">
        <v>5.2535914073662003E-2</v>
      </c>
      <c r="M14" s="14"/>
      <c r="N14" s="14">
        <v>0</v>
      </c>
      <c r="O14" s="14">
        <v>7.4990969066131896E-2</v>
      </c>
      <c r="P14" s="14">
        <v>0.17363554849635299</v>
      </c>
      <c r="Q14" s="14">
        <v>0.15895175755270799</v>
      </c>
      <c r="R14" s="14"/>
      <c r="S14" s="14">
        <v>0.24376411777287599</v>
      </c>
      <c r="T14" s="14">
        <v>7.3497147239558594E-2</v>
      </c>
      <c r="U14" s="14">
        <v>0</v>
      </c>
      <c r="V14" s="14">
        <v>0</v>
      </c>
      <c r="W14" s="14">
        <v>0</v>
      </c>
      <c r="X14" s="14">
        <v>0.33176000424726199</v>
      </c>
      <c r="Y14" s="14">
        <v>0.221733848477354</v>
      </c>
      <c r="Z14" s="14">
        <v>0</v>
      </c>
      <c r="AA14" s="14">
        <v>0</v>
      </c>
      <c r="AB14" s="14">
        <v>0.39357641398708598</v>
      </c>
      <c r="AC14" s="14">
        <v>0.192053418593883</v>
      </c>
      <c r="AD14" s="14">
        <v>0</v>
      </c>
      <c r="AE14" s="14"/>
      <c r="AF14" s="14">
        <v>0.31712671280310201</v>
      </c>
      <c r="AG14" s="14">
        <v>0.152015563166993</v>
      </c>
      <c r="AH14" s="14">
        <v>0</v>
      </c>
      <c r="AI14" s="14">
        <v>0</v>
      </c>
      <c r="AJ14" s="14"/>
      <c r="AK14" s="14">
        <v>0.385148053450863</v>
      </c>
      <c r="AL14" s="14">
        <v>9.8343189069775502E-2</v>
      </c>
      <c r="AM14" s="14">
        <v>0.14417854723934201</v>
      </c>
      <c r="AN14" s="14">
        <v>0</v>
      </c>
      <c r="AO14" s="14"/>
      <c r="AP14" s="14">
        <v>0.37667222414629098</v>
      </c>
      <c r="AQ14" s="14">
        <v>0.12838970482106901</v>
      </c>
      <c r="AR14" s="14">
        <v>9.7021428658677106E-2</v>
      </c>
      <c r="AS14" s="14"/>
      <c r="AT14" s="14">
        <v>0</v>
      </c>
      <c r="AU14" s="14">
        <v>0.12850418518783499</v>
      </c>
      <c r="AV14" s="14"/>
      <c r="AW14" s="14" t="s">
        <v>80</v>
      </c>
      <c r="AX14" s="14">
        <v>0.121275883790986</v>
      </c>
      <c r="AY14" s="14"/>
      <c r="AZ14" s="14">
        <v>9.9666112799775705E-2</v>
      </c>
      <c r="BA14" s="14">
        <v>0.137220721482569</v>
      </c>
    </row>
    <row r="15" spans="2:53" ht="72.5" x14ac:dyDescent="0.35">
      <c r="B15" s="15" t="s">
        <v>404</v>
      </c>
      <c r="C15" s="14">
        <v>8.4891139861864695E-2</v>
      </c>
      <c r="D15" s="14">
        <v>6.3880143977281506E-2</v>
      </c>
      <c r="E15" s="14">
        <v>0.100500157815894</v>
      </c>
      <c r="F15" s="14"/>
      <c r="G15" s="14">
        <v>0</v>
      </c>
      <c r="H15" s="14">
        <v>0.11638352550619201</v>
      </c>
      <c r="I15" s="14">
        <v>0.18455239530532899</v>
      </c>
      <c r="J15" s="14">
        <v>4.9430824042940497E-2</v>
      </c>
      <c r="K15" s="14">
        <v>0.131853812283836</v>
      </c>
      <c r="L15" s="14">
        <v>5.2975622883902403E-2</v>
      </c>
      <c r="M15" s="14"/>
      <c r="N15" s="14">
        <v>0</v>
      </c>
      <c r="O15" s="14">
        <v>0.11099731904150099</v>
      </c>
      <c r="P15" s="14">
        <v>0</v>
      </c>
      <c r="Q15" s="14">
        <v>0.11691217758872099</v>
      </c>
      <c r="R15" s="14"/>
      <c r="S15" s="14">
        <v>0.24580434553126099</v>
      </c>
      <c r="T15" s="14">
        <v>7.6898123663149506E-2</v>
      </c>
      <c r="U15" s="14">
        <v>0</v>
      </c>
      <c r="V15" s="14">
        <v>0.12370656445912601</v>
      </c>
      <c r="W15" s="14">
        <v>0</v>
      </c>
      <c r="X15" s="14">
        <v>0.33176000424726199</v>
      </c>
      <c r="Y15" s="14">
        <v>0.19504511724625601</v>
      </c>
      <c r="Z15" s="14">
        <v>0.32359644893728101</v>
      </c>
      <c r="AA15" s="14">
        <v>0</v>
      </c>
      <c r="AB15" s="14">
        <v>0</v>
      </c>
      <c r="AC15" s="14">
        <v>0</v>
      </c>
      <c r="AD15" s="14">
        <v>0</v>
      </c>
      <c r="AE15" s="14"/>
      <c r="AF15" s="14">
        <v>0</v>
      </c>
      <c r="AG15" s="14">
        <v>0.14804265155985399</v>
      </c>
      <c r="AH15" s="14">
        <v>0.200264174288946</v>
      </c>
      <c r="AI15" s="14">
        <v>8.6496425527632301E-2</v>
      </c>
      <c r="AJ15" s="14"/>
      <c r="AK15" s="14">
        <v>0</v>
      </c>
      <c r="AL15" s="14">
        <v>9.5772999615494805E-2</v>
      </c>
      <c r="AM15" s="14">
        <v>0.13339559158335301</v>
      </c>
      <c r="AN15" s="14">
        <v>0</v>
      </c>
      <c r="AO15" s="14"/>
      <c r="AP15" s="14">
        <v>0</v>
      </c>
      <c r="AQ15" s="14">
        <v>0.12885921811228801</v>
      </c>
      <c r="AR15" s="14">
        <v>9.8468167362185902E-2</v>
      </c>
      <c r="AS15" s="14"/>
      <c r="AT15" s="14">
        <v>0.24763882076617799</v>
      </c>
      <c r="AU15" s="14">
        <v>7.5191030883545201E-2</v>
      </c>
      <c r="AV15" s="14"/>
      <c r="AW15" s="14" t="s">
        <v>80</v>
      </c>
      <c r="AX15" s="14">
        <v>8.4891139861864695E-2</v>
      </c>
      <c r="AY15" s="14"/>
      <c r="AZ15" s="14">
        <v>6.73146185223268E-2</v>
      </c>
      <c r="BA15" s="14">
        <v>9.7860031575505393E-2</v>
      </c>
    </row>
    <row r="16" spans="2:53" ht="43.5" x14ac:dyDescent="0.35">
      <c r="B16" s="15" t="s">
        <v>487</v>
      </c>
      <c r="C16" s="14">
        <v>7.2290754115076294E-2</v>
      </c>
      <c r="D16" s="14">
        <v>6.8516670692817402E-2</v>
      </c>
      <c r="E16" s="14">
        <v>7.50945115486433E-2</v>
      </c>
      <c r="F16" s="14"/>
      <c r="G16" s="14">
        <v>0</v>
      </c>
      <c r="H16" s="14">
        <v>0</v>
      </c>
      <c r="I16" s="14">
        <v>0.17974377506230199</v>
      </c>
      <c r="J16" s="14">
        <v>4.9471188048443297E-2</v>
      </c>
      <c r="K16" s="14">
        <v>0.15241387619340899</v>
      </c>
      <c r="L16" s="14">
        <v>5.2975622883902403E-2</v>
      </c>
      <c r="M16" s="14"/>
      <c r="N16" s="14">
        <v>0.24943773641075501</v>
      </c>
      <c r="O16" s="14">
        <v>7.5358317024079205E-2</v>
      </c>
      <c r="P16" s="14">
        <v>7.7601744730825706E-2</v>
      </c>
      <c r="Q16" s="14">
        <v>3.9079261588807701E-2</v>
      </c>
      <c r="R16" s="14"/>
      <c r="S16" s="14">
        <v>0.24580434553126099</v>
      </c>
      <c r="T16" s="14">
        <v>0.2342952538452</v>
      </c>
      <c r="U16" s="14">
        <v>0</v>
      </c>
      <c r="V16" s="14">
        <v>0.11729512555133501</v>
      </c>
      <c r="W16" s="14">
        <v>0</v>
      </c>
      <c r="X16" s="14">
        <v>0</v>
      </c>
      <c r="Y16" s="14">
        <v>0</v>
      </c>
      <c r="Z16" s="14">
        <v>0</v>
      </c>
      <c r="AA16" s="14">
        <v>0</v>
      </c>
      <c r="AB16" s="14">
        <v>0</v>
      </c>
      <c r="AC16" s="14">
        <v>0</v>
      </c>
      <c r="AD16" s="14">
        <v>0</v>
      </c>
      <c r="AE16" s="14"/>
      <c r="AF16" s="14">
        <v>0</v>
      </c>
      <c r="AG16" s="14">
        <v>4.9137353255916102E-2</v>
      </c>
      <c r="AH16" s="14">
        <v>0.200264174288946</v>
      </c>
      <c r="AI16" s="14">
        <v>8.6496425527632301E-2</v>
      </c>
      <c r="AJ16" s="14"/>
      <c r="AK16" s="14">
        <v>0</v>
      </c>
      <c r="AL16" s="14">
        <v>0</v>
      </c>
      <c r="AM16" s="14">
        <v>0.29294065486759402</v>
      </c>
      <c r="AN16" s="14">
        <v>0.13771988388592901</v>
      </c>
      <c r="AO16" s="14"/>
      <c r="AP16" s="14">
        <v>0</v>
      </c>
      <c r="AQ16" s="14">
        <v>0</v>
      </c>
      <c r="AR16" s="14">
        <v>0.197127252227625</v>
      </c>
      <c r="AS16" s="14"/>
      <c r="AT16" s="14">
        <v>0</v>
      </c>
      <c r="AU16" s="14">
        <v>7.6599437281218694E-2</v>
      </c>
      <c r="AV16" s="14"/>
      <c r="AW16" s="14" t="s">
        <v>80</v>
      </c>
      <c r="AX16" s="14">
        <v>7.2290754115076294E-2</v>
      </c>
      <c r="AY16" s="14"/>
      <c r="AZ16" s="14">
        <v>7.0192528479570401E-2</v>
      </c>
      <c r="BA16" s="14">
        <v>7.3838936518863404E-2</v>
      </c>
    </row>
    <row r="17" spans="2:53" ht="29" x14ac:dyDescent="0.35">
      <c r="B17" s="15" t="s">
        <v>488</v>
      </c>
      <c r="C17" s="14">
        <v>4.2448577572655202E-2</v>
      </c>
      <c r="D17" s="14">
        <v>3.23895316220872E-2</v>
      </c>
      <c r="E17" s="14">
        <v>4.9921418446325298E-2</v>
      </c>
      <c r="F17" s="14"/>
      <c r="G17" s="14">
        <v>0</v>
      </c>
      <c r="H17" s="14">
        <v>0</v>
      </c>
      <c r="I17" s="14">
        <v>0.17855422493595299</v>
      </c>
      <c r="J17" s="14">
        <v>0</v>
      </c>
      <c r="K17" s="14">
        <v>0</v>
      </c>
      <c r="L17" s="14">
        <v>5.2535914073662003E-2</v>
      </c>
      <c r="M17" s="14"/>
      <c r="N17" s="14">
        <v>0</v>
      </c>
      <c r="O17" s="14">
        <v>3.6728430571912898E-2</v>
      </c>
      <c r="P17" s="14">
        <v>0</v>
      </c>
      <c r="Q17" s="14">
        <v>7.7572523899704496E-2</v>
      </c>
      <c r="R17" s="14"/>
      <c r="S17" s="14">
        <v>0.47789418852056997</v>
      </c>
      <c r="T17" s="14">
        <v>0</v>
      </c>
      <c r="U17" s="14">
        <v>0</v>
      </c>
      <c r="V17" s="14">
        <v>0</v>
      </c>
      <c r="W17" s="14">
        <v>0</v>
      </c>
      <c r="X17" s="14">
        <v>0</v>
      </c>
      <c r="Y17" s="14">
        <v>0</v>
      </c>
      <c r="Z17" s="14">
        <v>0.34719905692897901</v>
      </c>
      <c r="AA17" s="14">
        <v>0</v>
      </c>
      <c r="AB17" s="14">
        <v>0</v>
      </c>
      <c r="AC17" s="14">
        <v>0</v>
      </c>
      <c r="AD17" s="14">
        <v>0</v>
      </c>
      <c r="AE17" s="14"/>
      <c r="AF17" s="14">
        <v>0.107188850165025</v>
      </c>
      <c r="AG17" s="14">
        <v>4.9507333778814201E-2</v>
      </c>
      <c r="AH17" s="14">
        <v>0</v>
      </c>
      <c r="AI17" s="14">
        <v>8.2757321694650193E-2</v>
      </c>
      <c r="AJ17" s="14"/>
      <c r="AK17" s="14">
        <v>0</v>
      </c>
      <c r="AL17" s="14">
        <v>3.09882870016823E-2</v>
      </c>
      <c r="AM17" s="14">
        <v>0.14417854723934201</v>
      </c>
      <c r="AN17" s="14">
        <v>0</v>
      </c>
      <c r="AO17" s="14"/>
      <c r="AP17" s="14">
        <v>0</v>
      </c>
      <c r="AQ17" s="14">
        <v>6.3354297650917907E-2</v>
      </c>
      <c r="AR17" s="14">
        <v>9.7021428658677106E-2</v>
      </c>
      <c r="AS17" s="14"/>
      <c r="AT17" s="14">
        <v>0.24543854243003899</v>
      </c>
      <c r="AU17" s="14">
        <v>3.0349942620188398E-2</v>
      </c>
      <c r="AV17" s="14"/>
      <c r="AW17" s="14" t="s">
        <v>80</v>
      </c>
      <c r="AX17" s="14">
        <v>4.2448577572655202E-2</v>
      </c>
      <c r="AY17" s="14"/>
      <c r="AZ17" s="14">
        <v>6.7461840981838606E-2</v>
      </c>
      <c r="BA17" s="14">
        <v>2.3992462264516502E-2</v>
      </c>
    </row>
    <row r="18" spans="2:53" ht="29" x14ac:dyDescent="0.35">
      <c r="B18" s="15" t="s">
        <v>489</v>
      </c>
      <c r="C18" s="14">
        <v>1.53725875262567E-2</v>
      </c>
      <c r="D18" s="14">
        <v>3.60653290043449E-2</v>
      </c>
      <c r="E18" s="14">
        <v>0</v>
      </c>
      <c r="F18" s="14"/>
      <c r="G18" s="14">
        <v>0</v>
      </c>
      <c r="H18" s="14">
        <v>0</v>
      </c>
      <c r="I18" s="14">
        <v>0</v>
      </c>
      <c r="J18" s="14">
        <v>0</v>
      </c>
      <c r="K18" s="14">
        <v>0.15241387619340899</v>
      </c>
      <c r="L18" s="14">
        <v>0</v>
      </c>
      <c r="M18" s="14"/>
      <c r="N18" s="14">
        <v>0</v>
      </c>
      <c r="O18" s="14">
        <v>0</v>
      </c>
      <c r="P18" s="14">
        <v>7.7601744730825706E-2</v>
      </c>
      <c r="Q18" s="14">
        <v>0</v>
      </c>
      <c r="R18" s="14"/>
      <c r="S18" s="14">
        <v>0</v>
      </c>
      <c r="T18" s="14">
        <v>8.1923639909481705E-2</v>
      </c>
      <c r="U18" s="14">
        <v>0</v>
      </c>
      <c r="V18" s="14">
        <v>0</v>
      </c>
      <c r="W18" s="14">
        <v>0</v>
      </c>
      <c r="X18" s="14">
        <v>0</v>
      </c>
      <c r="Y18" s="14">
        <v>0</v>
      </c>
      <c r="Z18" s="14">
        <v>0</v>
      </c>
      <c r="AA18" s="14">
        <v>0</v>
      </c>
      <c r="AB18" s="14">
        <v>0</v>
      </c>
      <c r="AC18" s="14">
        <v>0</v>
      </c>
      <c r="AD18" s="14">
        <v>0</v>
      </c>
      <c r="AE18" s="14"/>
      <c r="AF18" s="14">
        <v>0</v>
      </c>
      <c r="AG18" s="14">
        <v>0</v>
      </c>
      <c r="AH18" s="14">
        <v>0</v>
      </c>
      <c r="AI18" s="14">
        <v>0</v>
      </c>
      <c r="AJ18" s="14"/>
      <c r="AK18" s="14">
        <v>0</v>
      </c>
      <c r="AL18" s="14">
        <v>0</v>
      </c>
      <c r="AM18" s="14">
        <v>0.15419606629624999</v>
      </c>
      <c r="AN18" s="14">
        <v>0</v>
      </c>
      <c r="AO18" s="14"/>
      <c r="AP18" s="14">
        <v>0</v>
      </c>
      <c r="AQ18" s="14">
        <v>0</v>
      </c>
      <c r="AR18" s="14">
        <v>0.10376247321160401</v>
      </c>
      <c r="AS18" s="14"/>
      <c r="AT18" s="14">
        <v>0</v>
      </c>
      <c r="AU18" s="14">
        <v>1.6288826537804401E-2</v>
      </c>
      <c r="AV18" s="14"/>
      <c r="AW18" s="14" t="s">
        <v>80</v>
      </c>
      <c r="AX18" s="14">
        <v>1.53725875262567E-2</v>
      </c>
      <c r="AY18" s="14"/>
      <c r="AZ18" s="14">
        <v>3.6206797469961499E-2</v>
      </c>
      <c r="BA18" s="14">
        <v>0</v>
      </c>
    </row>
    <row r="19" spans="2:53" ht="87" x14ac:dyDescent="0.35">
      <c r="B19" s="15" t="s">
        <v>490</v>
      </c>
      <c r="C19" s="14">
        <v>1.4494195136579799E-2</v>
      </c>
      <c r="D19" s="14">
        <v>0</v>
      </c>
      <c r="E19" s="14">
        <v>2.52618975986077E-2</v>
      </c>
      <c r="F19" s="14"/>
      <c r="G19" s="14">
        <v>0</v>
      </c>
      <c r="H19" s="14">
        <v>0</v>
      </c>
      <c r="I19" s="14">
        <v>0</v>
      </c>
      <c r="J19" s="14">
        <v>0</v>
      </c>
      <c r="K19" s="14">
        <v>0</v>
      </c>
      <c r="L19" s="14">
        <v>5.2975622883902403E-2</v>
      </c>
      <c r="M19" s="14"/>
      <c r="N19" s="14">
        <v>0</v>
      </c>
      <c r="O19" s="14">
        <v>3.8559796314452499E-2</v>
      </c>
      <c r="P19" s="14">
        <v>0</v>
      </c>
      <c r="Q19" s="14">
        <v>0</v>
      </c>
      <c r="R19" s="14"/>
      <c r="S19" s="14">
        <v>0.24580434553126099</v>
      </c>
      <c r="T19" s="14">
        <v>0</v>
      </c>
      <c r="U19" s="14">
        <v>0</v>
      </c>
      <c r="V19" s="14">
        <v>0</v>
      </c>
      <c r="W19" s="14">
        <v>0</v>
      </c>
      <c r="X19" s="14">
        <v>0</v>
      </c>
      <c r="Y19" s="14">
        <v>0</v>
      </c>
      <c r="Z19" s="14">
        <v>0</v>
      </c>
      <c r="AA19" s="14">
        <v>0</v>
      </c>
      <c r="AB19" s="14">
        <v>0</v>
      </c>
      <c r="AC19" s="14">
        <v>0</v>
      </c>
      <c r="AD19" s="14">
        <v>0</v>
      </c>
      <c r="AE19" s="14"/>
      <c r="AF19" s="14">
        <v>0</v>
      </c>
      <c r="AG19" s="14">
        <v>0</v>
      </c>
      <c r="AH19" s="14">
        <v>0.200264174288946</v>
      </c>
      <c r="AI19" s="14">
        <v>0</v>
      </c>
      <c r="AJ19" s="14"/>
      <c r="AK19" s="14">
        <v>0</v>
      </c>
      <c r="AL19" s="14">
        <v>0</v>
      </c>
      <c r="AM19" s="14">
        <v>0</v>
      </c>
      <c r="AN19" s="14">
        <v>0</v>
      </c>
      <c r="AO19" s="14"/>
      <c r="AP19" s="14">
        <v>0</v>
      </c>
      <c r="AQ19" s="14">
        <v>0</v>
      </c>
      <c r="AR19" s="14">
        <v>0</v>
      </c>
      <c r="AS19" s="14"/>
      <c r="AT19" s="14">
        <v>0</v>
      </c>
      <c r="AU19" s="14">
        <v>1.53580800877916E-2</v>
      </c>
      <c r="AV19" s="14"/>
      <c r="AW19" s="14" t="s">
        <v>80</v>
      </c>
      <c r="AX19" s="14">
        <v>1.4494195136579799E-2</v>
      </c>
      <c r="AY19" s="14"/>
      <c r="AZ19" s="14">
        <v>0</v>
      </c>
      <c r="BA19" s="14">
        <v>2.5188782738498599E-2</v>
      </c>
    </row>
    <row r="20" spans="2:53" ht="58" x14ac:dyDescent="0.35">
      <c r="B20" s="15" t="s">
        <v>491</v>
      </c>
      <c r="C20" s="14">
        <v>1.4429572928190399E-2</v>
      </c>
      <c r="D20" s="14">
        <v>0</v>
      </c>
      <c r="E20" s="14">
        <v>2.5149267708120902E-2</v>
      </c>
      <c r="F20" s="14"/>
      <c r="G20" s="14">
        <v>0</v>
      </c>
      <c r="H20" s="14">
        <v>0</v>
      </c>
      <c r="I20" s="14">
        <v>9.1771679679915494E-2</v>
      </c>
      <c r="J20" s="14">
        <v>0</v>
      </c>
      <c r="K20" s="14">
        <v>0</v>
      </c>
      <c r="L20" s="14">
        <v>0</v>
      </c>
      <c r="M20" s="14"/>
      <c r="N20" s="14">
        <v>0</v>
      </c>
      <c r="O20" s="14">
        <v>0</v>
      </c>
      <c r="P20" s="14">
        <v>0</v>
      </c>
      <c r="Q20" s="14">
        <v>3.9079261588807701E-2</v>
      </c>
      <c r="R20" s="14"/>
      <c r="S20" s="14">
        <v>0</v>
      </c>
      <c r="T20" s="14">
        <v>7.6898123663149506E-2</v>
      </c>
      <c r="U20" s="14">
        <v>0</v>
      </c>
      <c r="V20" s="14">
        <v>0</v>
      </c>
      <c r="W20" s="14">
        <v>0</v>
      </c>
      <c r="X20" s="14">
        <v>0</v>
      </c>
      <c r="Y20" s="14">
        <v>0</v>
      </c>
      <c r="Z20" s="14">
        <v>0</v>
      </c>
      <c r="AA20" s="14">
        <v>0</v>
      </c>
      <c r="AB20" s="14">
        <v>0</v>
      </c>
      <c r="AC20" s="14">
        <v>0</v>
      </c>
      <c r="AD20" s="14">
        <v>0</v>
      </c>
      <c r="AE20" s="14"/>
      <c r="AF20" s="14">
        <v>0</v>
      </c>
      <c r="AG20" s="14">
        <v>0</v>
      </c>
      <c r="AH20" s="14">
        <v>0</v>
      </c>
      <c r="AI20" s="14">
        <v>8.6496425527632301E-2</v>
      </c>
      <c r="AJ20" s="14"/>
      <c r="AK20" s="14">
        <v>0</v>
      </c>
      <c r="AL20" s="14">
        <v>0</v>
      </c>
      <c r="AM20" s="14">
        <v>0</v>
      </c>
      <c r="AN20" s="14">
        <v>0</v>
      </c>
      <c r="AO20" s="14"/>
      <c r="AP20" s="14">
        <v>0</v>
      </c>
      <c r="AQ20" s="14">
        <v>0</v>
      </c>
      <c r="AR20" s="14">
        <v>0</v>
      </c>
      <c r="AS20" s="14"/>
      <c r="AT20" s="14">
        <v>0</v>
      </c>
      <c r="AU20" s="14">
        <v>1.5289606257920901E-2</v>
      </c>
      <c r="AV20" s="14"/>
      <c r="AW20" s="14" t="s">
        <v>80</v>
      </c>
      <c r="AX20" s="14">
        <v>1.4429572928190399E-2</v>
      </c>
      <c r="AY20" s="14"/>
      <c r="AZ20" s="14">
        <v>3.3985731009608902E-2</v>
      </c>
      <c r="BA20" s="14">
        <v>0</v>
      </c>
    </row>
    <row r="21" spans="2:53" x14ac:dyDescent="0.35">
      <c r="B21" s="15" t="s">
        <v>492</v>
      </c>
      <c r="C21" s="14">
        <v>1.4162247141473299E-2</v>
      </c>
      <c r="D21" s="14">
        <v>0</v>
      </c>
      <c r="E21" s="14">
        <v>2.4683346241914601E-2</v>
      </c>
      <c r="F21" s="14"/>
      <c r="G21" s="14">
        <v>0</v>
      </c>
      <c r="H21" s="14">
        <v>0</v>
      </c>
      <c r="I21" s="14">
        <v>0</v>
      </c>
      <c r="J21" s="14">
        <v>4.9471188048443297E-2</v>
      </c>
      <c r="K21" s="14">
        <v>0</v>
      </c>
      <c r="L21" s="14">
        <v>0</v>
      </c>
      <c r="M21" s="14"/>
      <c r="N21" s="14">
        <v>0.24943773641075501</v>
      </c>
      <c r="O21" s="14">
        <v>0</v>
      </c>
      <c r="P21" s="14">
        <v>0</v>
      </c>
      <c r="Q21" s="14">
        <v>0</v>
      </c>
      <c r="R21" s="14"/>
      <c r="S21" s="14">
        <v>0</v>
      </c>
      <c r="T21" s="14">
        <v>7.5473490272568694E-2</v>
      </c>
      <c r="U21" s="14">
        <v>0</v>
      </c>
      <c r="V21" s="14">
        <v>0</v>
      </c>
      <c r="W21" s="14">
        <v>0</v>
      </c>
      <c r="X21" s="14">
        <v>0</v>
      </c>
      <c r="Y21" s="14">
        <v>0</v>
      </c>
      <c r="Z21" s="14">
        <v>0</v>
      </c>
      <c r="AA21" s="14">
        <v>0</v>
      </c>
      <c r="AB21" s="14">
        <v>0</v>
      </c>
      <c r="AC21" s="14">
        <v>0</v>
      </c>
      <c r="AD21" s="14">
        <v>0</v>
      </c>
      <c r="AE21" s="14"/>
      <c r="AF21" s="14">
        <v>0</v>
      </c>
      <c r="AG21" s="14">
        <v>4.9137353255916102E-2</v>
      </c>
      <c r="AH21" s="14">
        <v>0</v>
      </c>
      <c r="AI21" s="14">
        <v>0</v>
      </c>
      <c r="AJ21" s="14"/>
      <c r="AK21" s="14">
        <v>0</v>
      </c>
      <c r="AL21" s="14">
        <v>0</v>
      </c>
      <c r="AM21" s="14">
        <v>0</v>
      </c>
      <c r="AN21" s="14">
        <v>0.13771988388592901</v>
      </c>
      <c r="AO21" s="14"/>
      <c r="AP21" s="14">
        <v>0</v>
      </c>
      <c r="AQ21" s="14">
        <v>0</v>
      </c>
      <c r="AR21" s="14">
        <v>0</v>
      </c>
      <c r="AS21" s="14"/>
      <c r="AT21" s="14">
        <v>0</v>
      </c>
      <c r="AU21" s="14">
        <v>1.5006347284018199E-2</v>
      </c>
      <c r="AV21" s="14"/>
      <c r="AW21" s="14" t="s">
        <v>80</v>
      </c>
      <c r="AX21" s="14">
        <v>1.4162247141473299E-2</v>
      </c>
      <c r="AY21" s="14"/>
      <c r="AZ21" s="14">
        <v>0</v>
      </c>
      <c r="BA21" s="14">
        <v>2.46119058681082E-2</v>
      </c>
    </row>
    <row r="22" spans="2:53" ht="29" x14ac:dyDescent="0.35">
      <c r="B22" s="15" t="s">
        <v>493</v>
      </c>
      <c r="C22" s="14">
        <v>1.3832151382576E-2</v>
      </c>
      <c r="D22" s="14">
        <v>3.2451341688472503E-2</v>
      </c>
      <c r="E22" s="14">
        <v>0</v>
      </c>
      <c r="F22" s="14"/>
      <c r="G22" s="14">
        <v>0</v>
      </c>
      <c r="H22" s="14">
        <v>0</v>
      </c>
      <c r="I22" s="14">
        <v>8.7972095382385998E-2</v>
      </c>
      <c r="J22" s="14">
        <v>0</v>
      </c>
      <c r="K22" s="14">
        <v>0</v>
      </c>
      <c r="L22" s="14">
        <v>0</v>
      </c>
      <c r="M22" s="14"/>
      <c r="N22" s="14">
        <v>0</v>
      </c>
      <c r="O22" s="14">
        <v>3.6798520709626699E-2</v>
      </c>
      <c r="P22" s="14">
        <v>0</v>
      </c>
      <c r="Q22" s="14">
        <v>0</v>
      </c>
      <c r="R22" s="14"/>
      <c r="S22" s="14">
        <v>0</v>
      </c>
      <c r="T22" s="14">
        <v>0</v>
      </c>
      <c r="U22" s="14">
        <v>0</v>
      </c>
      <c r="V22" s="14">
        <v>0.11729512555133501</v>
      </c>
      <c r="W22" s="14">
        <v>0</v>
      </c>
      <c r="X22" s="14">
        <v>0</v>
      </c>
      <c r="Y22" s="14">
        <v>0</v>
      </c>
      <c r="Z22" s="14">
        <v>0</v>
      </c>
      <c r="AA22" s="14">
        <v>0</v>
      </c>
      <c r="AB22" s="14">
        <v>0</v>
      </c>
      <c r="AC22" s="14">
        <v>0</v>
      </c>
      <c r="AD22" s="14">
        <v>0</v>
      </c>
      <c r="AE22" s="14"/>
      <c r="AF22" s="14">
        <v>0</v>
      </c>
      <c r="AG22" s="14">
        <v>0</v>
      </c>
      <c r="AH22" s="14">
        <v>0</v>
      </c>
      <c r="AI22" s="14">
        <v>0</v>
      </c>
      <c r="AJ22" s="14"/>
      <c r="AK22" s="14">
        <v>0</v>
      </c>
      <c r="AL22" s="14">
        <v>0</v>
      </c>
      <c r="AM22" s="14">
        <v>0.138744588571344</v>
      </c>
      <c r="AN22" s="14">
        <v>0</v>
      </c>
      <c r="AO22" s="14"/>
      <c r="AP22" s="14">
        <v>0</v>
      </c>
      <c r="AQ22" s="14">
        <v>0</v>
      </c>
      <c r="AR22" s="14">
        <v>9.3364779016020805E-2</v>
      </c>
      <c r="AS22" s="14"/>
      <c r="AT22" s="14">
        <v>0</v>
      </c>
      <c r="AU22" s="14">
        <v>1.4656577113683501E-2</v>
      </c>
      <c r="AV22" s="14"/>
      <c r="AW22" s="14" t="s">
        <v>80</v>
      </c>
      <c r="AX22" s="14">
        <v>1.3832151382576E-2</v>
      </c>
      <c r="AY22" s="14"/>
      <c r="AZ22" s="14">
        <v>0</v>
      </c>
      <c r="BA22" s="14">
        <v>2.4038247912256599E-2</v>
      </c>
    </row>
    <row r="23" spans="2:53" x14ac:dyDescent="0.35">
      <c r="B23" s="15" t="s">
        <v>123</v>
      </c>
      <c r="C23" s="23">
        <v>4.8246053311136503E-2</v>
      </c>
      <c r="D23" s="23">
        <v>3.33142966307136E-2</v>
      </c>
      <c r="E23" s="23">
        <v>5.9338819184311602E-2</v>
      </c>
      <c r="F23" s="23"/>
      <c r="G23" s="23">
        <v>0</v>
      </c>
      <c r="H23" s="23">
        <v>0</v>
      </c>
      <c r="I23" s="23">
        <v>9.2035288323541103E-2</v>
      </c>
      <c r="J23" s="23">
        <v>4.9602994532464001E-2</v>
      </c>
      <c r="K23" s="23">
        <v>0</v>
      </c>
      <c r="L23" s="23">
        <v>7.15459253248691E-2</v>
      </c>
      <c r="M23" s="23"/>
      <c r="N23" s="23">
        <v>0</v>
      </c>
      <c r="O23" s="23">
        <v>3.77770770238273E-2</v>
      </c>
      <c r="P23" s="23">
        <v>9.8816040568464797E-2</v>
      </c>
      <c r="Q23" s="23">
        <v>3.9191514422985303E-2</v>
      </c>
      <c r="R23" s="23"/>
      <c r="S23" s="23">
        <v>0</v>
      </c>
      <c r="T23" s="23">
        <v>0</v>
      </c>
      <c r="U23" s="23">
        <v>0</v>
      </c>
      <c r="V23" s="23">
        <v>0</v>
      </c>
      <c r="W23" s="23">
        <v>0</v>
      </c>
      <c r="X23" s="23">
        <v>0.33927004992357601</v>
      </c>
      <c r="Y23" s="23">
        <v>0</v>
      </c>
      <c r="Z23" s="23">
        <v>0</v>
      </c>
      <c r="AA23" s="23">
        <v>0.23440819174315</v>
      </c>
      <c r="AB23" s="23">
        <v>0.220525265067436</v>
      </c>
      <c r="AC23" s="23">
        <v>0</v>
      </c>
      <c r="AD23" s="23">
        <v>0</v>
      </c>
      <c r="AE23" s="23"/>
      <c r="AF23" s="23">
        <v>0</v>
      </c>
      <c r="AG23" s="23">
        <v>4.9268270301215403E-2</v>
      </c>
      <c r="AH23" s="23">
        <v>0</v>
      </c>
      <c r="AI23" s="23">
        <v>8.6744881320218001E-2</v>
      </c>
      <c r="AJ23" s="23"/>
      <c r="AK23" s="23">
        <v>0.19797547656102199</v>
      </c>
      <c r="AL23" s="23">
        <v>7.5810890619335602E-2</v>
      </c>
      <c r="AM23" s="23">
        <v>0</v>
      </c>
      <c r="AN23" s="23">
        <v>0</v>
      </c>
      <c r="AO23" s="23"/>
      <c r="AP23" s="23">
        <v>0.193618693939929</v>
      </c>
      <c r="AQ23" s="23">
        <v>6.5163148680233707E-2</v>
      </c>
      <c r="AR23" s="23">
        <v>0</v>
      </c>
      <c r="AS23" s="23"/>
      <c r="AT23" s="23">
        <v>0.257264696325683</v>
      </c>
      <c r="AU23" s="23">
        <v>3.5788096279272E-2</v>
      </c>
      <c r="AV23" s="23"/>
      <c r="AW23" s="23" t="s">
        <v>80</v>
      </c>
      <c r="AX23" s="23">
        <v>4.8246053311136503E-2</v>
      </c>
      <c r="AY23" s="23"/>
      <c r="AZ23" s="23">
        <v>3.4083352982807097E-2</v>
      </c>
      <c r="BA23" s="23">
        <v>5.8696046423122698E-2</v>
      </c>
    </row>
    <row r="24" spans="2:53" x14ac:dyDescent="0.35">
      <c r="B24" s="16" t="s">
        <v>495</v>
      </c>
    </row>
    <row r="25" spans="2:53" x14ac:dyDescent="0.35">
      <c r="B25" t="s">
        <v>76</v>
      </c>
    </row>
    <row r="26" spans="2:53" x14ac:dyDescent="0.35">
      <c r="B26" t="s">
        <v>77</v>
      </c>
    </row>
    <row r="28" spans="2:53" x14ac:dyDescent="0.35">
      <c r="B2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BA18"/>
  <sheetViews>
    <sheetView showGridLines="0" workbookViewId="0">
      <pane xSplit="2" topLeftCell="C1" activePane="topRight" state="frozen"/>
      <selection pane="topRight" activeCell="AH9" sqref="AH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500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1416</v>
      </c>
      <c r="D7" s="10">
        <v>721</v>
      </c>
      <c r="E7" s="10">
        <v>692</v>
      </c>
      <c r="F7" s="10"/>
      <c r="G7" s="10">
        <v>147</v>
      </c>
      <c r="H7" s="10">
        <v>283</v>
      </c>
      <c r="I7" s="10">
        <v>270</v>
      </c>
      <c r="J7" s="10">
        <v>242</v>
      </c>
      <c r="K7" s="10">
        <v>198</v>
      </c>
      <c r="L7" s="10">
        <v>276</v>
      </c>
      <c r="M7" s="10"/>
      <c r="N7" s="10">
        <v>466</v>
      </c>
      <c r="O7" s="10">
        <v>366</v>
      </c>
      <c r="P7" s="10">
        <v>273</v>
      </c>
      <c r="Q7" s="10">
        <v>303</v>
      </c>
      <c r="R7" s="10"/>
      <c r="S7" s="10">
        <v>212</v>
      </c>
      <c r="T7" s="10">
        <v>195</v>
      </c>
      <c r="U7" s="10">
        <v>112</v>
      </c>
      <c r="V7" s="10">
        <v>133</v>
      </c>
      <c r="W7" s="10">
        <v>105</v>
      </c>
      <c r="X7" s="10">
        <v>141</v>
      </c>
      <c r="Y7" s="10">
        <v>103</v>
      </c>
      <c r="Z7" s="10">
        <v>61</v>
      </c>
      <c r="AA7" s="10">
        <v>151</v>
      </c>
      <c r="AB7" s="10">
        <v>99</v>
      </c>
      <c r="AC7" s="10">
        <v>65</v>
      </c>
      <c r="AD7" s="10">
        <v>39</v>
      </c>
      <c r="AE7" s="10"/>
      <c r="AF7" s="10">
        <v>508</v>
      </c>
      <c r="AG7" s="10">
        <v>386</v>
      </c>
      <c r="AH7" s="10">
        <v>105</v>
      </c>
      <c r="AI7" s="10">
        <v>182</v>
      </c>
      <c r="AJ7" s="10"/>
      <c r="AK7" s="10">
        <v>288</v>
      </c>
      <c r="AL7" s="10">
        <v>495</v>
      </c>
      <c r="AM7" s="10">
        <v>170</v>
      </c>
      <c r="AN7" s="10">
        <v>121</v>
      </c>
      <c r="AO7" s="10"/>
      <c r="AP7" s="10">
        <v>269</v>
      </c>
      <c r="AQ7" s="10">
        <v>349</v>
      </c>
      <c r="AR7" s="10">
        <v>277</v>
      </c>
      <c r="AS7" s="10"/>
      <c r="AT7" s="10">
        <v>609</v>
      </c>
      <c r="AU7" s="10">
        <v>793</v>
      </c>
      <c r="AV7" s="10"/>
      <c r="AW7" s="10">
        <v>1416</v>
      </c>
      <c r="AX7" s="10" t="s">
        <v>79</v>
      </c>
      <c r="AY7" s="10"/>
      <c r="AZ7" s="10">
        <v>665</v>
      </c>
      <c r="BA7" s="10">
        <v>751</v>
      </c>
    </row>
    <row r="8" spans="2:53" ht="30" customHeight="1" x14ac:dyDescent="0.35">
      <c r="B8" s="11" t="s">
        <v>20</v>
      </c>
      <c r="C8" s="11">
        <v>1419</v>
      </c>
      <c r="D8" s="11">
        <v>736</v>
      </c>
      <c r="E8" s="11">
        <v>681</v>
      </c>
      <c r="F8" s="11"/>
      <c r="G8" s="11">
        <v>209</v>
      </c>
      <c r="H8" s="11">
        <v>272</v>
      </c>
      <c r="I8" s="11">
        <v>257</v>
      </c>
      <c r="J8" s="11">
        <v>229</v>
      </c>
      <c r="K8" s="11">
        <v>187</v>
      </c>
      <c r="L8" s="11">
        <v>264</v>
      </c>
      <c r="M8" s="11"/>
      <c r="N8" s="11">
        <v>444</v>
      </c>
      <c r="O8" s="11">
        <v>361</v>
      </c>
      <c r="P8" s="11">
        <v>308</v>
      </c>
      <c r="Q8" s="11">
        <v>297</v>
      </c>
      <c r="R8" s="11"/>
      <c r="S8" s="11">
        <v>212</v>
      </c>
      <c r="T8" s="11">
        <v>188</v>
      </c>
      <c r="U8" s="11">
        <v>108</v>
      </c>
      <c r="V8" s="11">
        <v>132</v>
      </c>
      <c r="W8" s="11">
        <v>101</v>
      </c>
      <c r="X8" s="11">
        <v>138</v>
      </c>
      <c r="Y8" s="11">
        <v>102</v>
      </c>
      <c r="Z8" s="11">
        <v>58</v>
      </c>
      <c r="AA8" s="11">
        <v>149</v>
      </c>
      <c r="AB8" s="11">
        <v>119</v>
      </c>
      <c r="AC8" s="11">
        <v>64</v>
      </c>
      <c r="AD8" s="11">
        <v>48</v>
      </c>
      <c r="AE8" s="11"/>
      <c r="AF8" s="11">
        <v>488</v>
      </c>
      <c r="AG8" s="11">
        <v>382</v>
      </c>
      <c r="AH8" s="11">
        <v>101</v>
      </c>
      <c r="AI8" s="11">
        <v>183</v>
      </c>
      <c r="AJ8" s="11"/>
      <c r="AK8" s="11">
        <v>279</v>
      </c>
      <c r="AL8" s="11">
        <v>494</v>
      </c>
      <c r="AM8" s="11">
        <v>169</v>
      </c>
      <c r="AN8" s="11">
        <v>118</v>
      </c>
      <c r="AO8" s="11"/>
      <c r="AP8" s="11">
        <v>262</v>
      </c>
      <c r="AQ8" s="11">
        <v>353</v>
      </c>
      <c r="AR8" s="11">
        <v>275</v>
      </c>
      <c r="AS8" s="11"/>
      <c r="AT8" s="11">
        <v>599</v>
      </c>
      <c r="AU8" s="11">
        <v>806</v>
      </c>
      <c r="AV8" s="11"/>
      <c r="AW8" s="11">
        <v>1419</v>
      </c>
      <c r="AX8" s="11" t="s">
        <v>79</v>
      </c>
      <c r="AY8" s="11"/>
      <c r="AZ8" s="11">
        <v>666</v>
      </c>
      <c r="BA8" s="11">
        <v>753</v>
      </c>
    </row>
    <row r="9" spans="2:53" ht="29" x14ac:dyDescent="0.35">
      <c r="B9" s="15" t="s">
        <v>496</v>
      </c>
      <c r="C9" s="14">
        <v>0.59104709048559401</v>
      </c>
      <c r="D9" s="14">
        <v>0.56890503046184704</v>
      </c>
      <c r="E9" s="14">
        <v>0.61467033389865899</v>
      </c>
      <c r="F9" s="14"/>
      <c r="G9" s="14">
        <v>0.55997294187812496</v>
      </c>
      <c r="H9" s="14">
        <v>0.51211027703827605</v>
      </c>
      <c r="I9" s="14">
        <v>0.52112592298867799</v>
      </c>
      <c r="J9" s="14">
        <v>0.63247335672390903</v>
      </c>
      <c r="K9" s="14">
        <v>0.63161301888650101</v>
      </c>
      <c r="L9" s="14">
        <v>0.70018926951188298</v>
      </c>
      <c r="M9" s="14"/>
      <c r="N9" s="14">
        <v>0.50112345273148295</v>
      </c>
      <c r="O9" s="14">
        <v>0.60810535064694005</v>
      </c>
      <c r="P9" s="14">
        <v>0.636391339588673</v>
      </c>
      <c r="Q9" s="14">
        <v>0.64936699550895605</v>
      </c>
      <c r="R9" s="14"/>
      <c r="S9" s="14">
        <v>0.49173126754915503</v>
      </c>
      <c r="T9" s="14">
        <v>0.70753482155768399</v>
      </c>
      <c r="U9" s="14">
        <v>0.53612330933035901</v>
      </c>
      <c r="V9" s="14">
        <v>0.544592402890134</v>
      </c>
      <c r="W9" s="14">
        <v>0.51073350084415703</v>
      </c>
      <c r="X9" s="14">
        <v>0.55179613897813595</v>
      </c>
      <c r="Y9" s="14">
        <v>0.53808956427292698</v>
      </c>
      <c r="Z9" s="14">
        <v>0.63397492875834904</v>
      </c>
      <c r="AA9" s="14">
        <v>0.63484948722595402</v>
      </c>
      <c r="AB9" s="14">
        <v>0.668708973282235</v>
      </c>
      <c r="AC9" s="14">
        <v>0.68822304606353701</v>
      </c>
      <c r="AD9" s="14">
        <v>0.71205177837718403</v>
      </c>
      <c r="AE9" s="14"/>
      <c r="AF9" s="14">
        <v>0.62501441216742704</v>
      </c>
      <c r="AG9" s="14">
        <v>0.562798980834191</v>
      </c>
      <c r="AH9" s="14">
        <v>0.56792038116353205</v>
      </c>
      <c r="AI9" s="14">
        <v>0.56012692936251296</v>
      </c>
      <c r="AJ9" s="14"/>
      <c r="AK9" s="14">
        <v>0.59970386711828605</v>
      </c>
      <c r="AL9" s="14">
        <v>0.57773568997513502</v>
      </c>
      <c r="AM9" s="14">
        <v>0.56082407587769401</v>
      </c>
      <c r="AN9" s="14">
        <v>0.59003346938531898</v>
      </c>
      <c r="AO9" s="14"/>
      <c r="AP9" s="14">
        <v>0.62322245617247296</v>
      </c>
      <c r="AQ9" s="14">
        <v>0.54537152173248604</v>
      </c>
      <c r="AR9" s="14">
        <v>0.59193842295696797</v>
      </c>
      <c r="AS9" s="14"/>
      <c r="AT9" s="14">
        <v>0.50686632797893505</v>
      </c>
      <c r="AU9" s="14">
        <v>0.65693059720308999</v>
      </c>
      <c r="AV9" s="14"/>
      <c r="AW9" s="14">
        <v>0.59104709048559401</v>
      </c>
      <c r="AX9" s="14" t="s">
        <v>80</v>
      </c>
      <c r="AY9" s="14"/>
      <c r="AZ9" s="14">
        <v>0.63816782247512005</v>
      </c>
      <c r="BA9" s="14">
        <v>0.54936686374933197</v>
      </c>
    </row>
    <row r="10" spans="2:53" ht="72.5" x14ac:dyDescent="0.35">
      <c r="B10" s="15" t="s">
        <v>497</v>
      </c>
      <c r="C10" s="14">
        <v>0.28247379098320002</v>
      </c>
      <c r="D10" s="14">
        <v>0.29748907626971199</v>
      </c>
      <c r="E10" s="14">
        <v>0.26599765783828899</v>
      </c>
      <c r="F10" s="14"/>
      <c r="G10" s="14">
        <v>0.30774994687337098</v>
      </c>
      <c r="H10" s="14">
        <v>0.32013532318368298</v>
      </c>
      <c r="I10" s="14">
        <v>0.308794547996254</v>
      </c>
      <c r="J10" s="14">
        <v>0.27501440953862599</v>
      </c>
      <c r="K10" s="14">
        <v>0.25831102435008901</v>
      </c>
      <c r="L10" s="14">
        <v>0.22169437461632799</v>
      </c>
      <c r="M10" s="14"/>
      <c r="N10" s="14">
        <v>0.33116563950518502</v>
      </c>
      <c r="O10" s="14">
        <v>0.270023903664875</v>
      </c>
      <c r="P10" s="14">
        <v>0.28841925054501899</v>
      </c>
      <c r="Q10" s="14">
        <v>0.226517264332635</v>
      </c>
      <c r="R10" s="14"/>
      <c r="S10" s="14">
        <v>0.29924148392822097</v>
      </c>
      <c r="T10" s="14">
        <v>0.237018934059567</v>
      </c>
      <c r="U10" s="14">
        <v>0.362406401028188</v>
      </c>
      <c r="V10" s="14">
        <v>0.34452774425719901</v>
      </c>
      <c r="W10" s="14">
        <v>0.32528837114842801</v>
      </c>
      <c r="X10" s="14">
        <v>0.304272737898867</v>
      </c>
      <c r="Y10" s="14">
        <v>0.31095320577415603</v>
      </c>
      <c r="Z10" s="14">
        <v>0.19537662217339399</v>
      </c>
      <c r="AA10" s="14">
        <v>0.24575279000141201</v>
      </c>
      <c r="AB10" s="14">
        <v>0.255374763226283</v>
      </c>
      <c r="AC10" s="14">
        <v>0.22300667502222801</v>
      </c>
      <c r="AD10" s="14">
        <v>0.18686408037757099</v>
      </c>
      <c r="AE10" s="14"/>
      <c r="AF10" s="14">
        <v>0.286672967763764</v>
      </c>
      <c r="AG10" s="14">
        <v>0.28871419021170802</v>
      </c>
      <c r="AH10" s="14">
        <v>0.30469874761504001</v>
      </c>
      <c r="AI10" s="14">
        <v>0.246813676834329</v>
      </c>
      <c r="AJ10" s="14"/>
      <c r="AK10" s="14">
        <v>0.272237602975402</v>
      </c>
      <c r="AL10" s="14">
        <v>0.29042669854094899</v>
      </c>
      <c r="AM10" s="14">
        <v>0.34361970397352698</v>
      </c>
      <c r="AN10" s="14">
        <v>0.31542270355928798</v>
      </c>
      <c r="AO10" s="14"/>
      <c r="AP10" s="14">
        <v>0.25684451860972002</v>
      </c>
      <c r="AQ10" s="14">
        <v>0.29319881950066001</v>
      </c>
      <c r="AR10" s="14">
        <v>0.30573201052066001</v>
      </c>
      <c r="AS10" s="14"/>
      <c r="AT10" s="14">
        <v>0.33595046267295597</v>
      </c>
      <c r="AU10" s="14">
        <v>0.244268087717432</v>
      </c>
      <c r="AV10" s="14"/>
      <c r="AW10" s="14">
        <v>0.28247379098320002</v>
      </c>
      <c r="AX10" s="14" t="s">
        <v>80</v>
      </c>
      <c r="AY10" s="14"/>
      <c r="AZ10" s="14">
        <v>0.25612480809322802</v>
      </c>
      <c r="BA10" s="14">
        <v>0.305780550762909</v>
      </c>
    </row>
    <row r="11" spans="2:53" ht="72.5" x14ac:dyDescent="0.35">
      <c r="B11" s="15" t="s">
        <v>498</v>
      </c>
      <c r="C11" s="14">
        <v>7.9187476555475506E-2</v>
      </c>
      <c r="D11" s="14">
        <v>8.7130248356950601E-2</v>
      </c>
      <c r="E11" s="14">
        <v>7.0950308080967098E-2</v>
      </c>
      <c r="F11" s="14"/>
      <c r="G11" s="14">
        <v>9.3856113039315306E-2</v>
      </c>
      <c r="H11" s="14">
        <v>0.110293117265835</v>
      </c>
      <c r="I11" s="14">
        <v>0.11002619554392599</v>
      </c>
      <c r="J11" s="14">
        <v>4.3237441790914398E-2</v>
      </c>
      <c r="K11" s="14">
        <v>6.6761815525926999E-2</v>
      </c>
      <c r="L11" s="14">
        <v>4.5577170080830398E-2</v>
      </c>
      <c r="M11" s="14"/>
      <c r="N11" s="14">
        <v>0.114067443324587</v>
      </c>
      <c r="O11" s="14">
        <v>7.6282970308006195E-2</v>
      </c>
      <c r="P11" s="14">
        <v>3.7374347424306599E-2</v>
      </c>
      <c r="Q11" s="14">
        <v>7.6149344964729498E-2</v>
      </c>
      <c r="R11" s="14"/>
      <c r="S11" s="14">
        <v>0.14279132198373601</v>
      </c>
      <c r="T11" s="14">
        <v>3.62204788541865E-2</v>
      </c>
      <c r="U11" s="14">
        <v>5.0567818719507898E-2</v>
      </c>
      <c r="V11" s="14">
        <v>9.5943758384871097E-2</v>
      </c>
      <c r="W11" s="14">
        <v>9.9745155591671894E-2</v>
      </c>
      <c r="X11" s="14">
        <v>7.2901307742563703E-2</v>
      </c>
      <c r="Y11" s="14">
        <v>0.114681850413012</v>
      </c>
      <c r="Z11" s="14">
        <v>0.10712189544209599</v>
      </c>
      <c r="AA11" s="14">
        <v>6.93470777863225E-2</v>
      </c>
      <c r="AB11" s="14">
        <v>2.86517067574199E-2</v>
      </c>
      <c r="AC11" s="14">
        <v>4.54752621058781E-2</v>
      </c>
      <c r="AD11" s="14">
        <v>5.0410320151803703E-2</v>
      </c>
      <c r="AE11" s="14"/>
      <c r="AF11" s="14">
        <v>6.5155552993685598E-2</v>
      </c>
      <c r="AG11" s="14">
        <v>0.10730101409796899</v>
      </c>
      <c r="AH11" s="14">
        <v>8.2351330612642604E-2</v>
      </c>
      <c r="AI11" s="14">
        <v>8.3799487092404798E-2</v>
      </c>
      <c r="AJ11" s="14"/>
      <c r="AK11" s="14">
        <v>9.7669044310031899E-2</v>
      </c>
      <c r="AL11" s="14">
        <v>9.4925311669353502E-2</v>
      </c>
      <c r="AM11" s="14">
        <v>4.4546041965069401E-2</v>
      </c>
      <c r="AN11" s="14">
        <v>6.3971535790093598E-2</v>
      </c>
      <c r="AO11" s="14"/>
      <c r="AP11" s="14">
        <v>7.4582297782483403E-2</v>
      </c>
      <c r="AQ11" s="14">
        <v>0.124742215416163</v>
      </c>
      <c r="AR11" s="14">
        <v>6.1176479536167401E-2</v>
      </c>
      <c r="AS11" s="14"/>
      <c r="AT11" s="14">
        <v>0.101377304734207</v>
      </c>
      <c r="AU11" s="14">
        <v>5.96082139158099E-2</v>
      </c>
      <c r="AV11" s="14"/>
      <c r="AW11" s="14">
        <v>7.9187476555475506E-2</v>
      </c>
      <c r="AX11" s="14" t="s">
        <v>80</v>
      </c>
      <c r="AY11" s="14"/>
      <c r="AZ11" s="14">
        <v>7.0395744659000406E-2</v>
      </c>
      <c r="BA11" s="14">
        <v>8.6964125248687005E-2</v>
      </c>
    </row>
    <row r="12" spans="2:53" ht="29" x14ac:dyDescent="0.35">
      <c r="B12" s="15" t="s">
        <v>499</v>
      </c>
      <c r="C12" s="14">
        <v>2.3246878308397299E-2</v>
      </c>
      <c r="D12" s="14">
        <v>2.8765060828532599E-2</v>
      </c>
      <c r="E12" s="14">
        <v>1.7384422049402399E-2</v>
      </c>
      <c r="F12" s="14"/>
      <c r="G12" s="14">
        <v>3.3546925387223502E-2</v>
      </c>
      <c r="H12" s="14">
        <v>3.8994660227020701E-2</v>
      </c>
      <c r="I12" s="14">
        <v>3.3995212256708797E-2</v>
      </c>
      <c r="J12" s="14">
        <v>2.0954421256154401E-2</v>
      </c>
      <c r="K12" s="14">
        <v>9.7149184981317107E-3</v>
      </c>
      <c r="L12" s="14">
        <v>0</v>
      </c>
      <c r="M12" s="14"/>
      <c r="N12" s="14">
        <v>3.3219809999826398E-2</v>
      </c>
      <c r="O12" s="14">
        <v>2.1354188803854399E-2</v>
      </c>
      <c r="P12" s="14">
        <v>1.43288896401217E-2</v>
      </c>
      <c r="Q12" s="14">
        <v>2.0538865122818901E-2</v>
      </c>
      <c r="R12" s="14"/>
      <c r="S12" s="14">
        <v>2.63991513130389E-2</v>
      </c>
      <c r="T12" s="14">
        <v>9.6161851713279598E-3</v>
      </c>
      <c r="U12" s="14">
        <v>9.4121964204101401E-3</v>
      </c>
      <c r="V12" s="14">
        <v>6.9568062122062502E-3</v>
      </c>
      <c r="W12" s="14">
        <v>2.76920586275454E-2</v>
      </c>
      <c r="X12" s="14">
        <v>4.1859917825848802E-2</v>
      </c>
      <c r="Y12" s="14">
        <v>1.8782115163294099E-2</v>
      </c>
      <c r="Z12" s="14">
        <v>3.0269079964461199E-2</v>
      </c>
      <c r="AA12" s="14">
        <v>3.1657047002574497E-2</v>
      </c>
      <c r="AB12" s="14">
        <v>3.7927275644090999E-2</v>
      </c>
      <c r="AC12" s="14">
        <v>1.4679665831936899E-2</v>
      </c>
      <c r="AD12" s="14">
        <v>2.53052381813412E-2</v>
      </c>
      <c r="AE12" s="14"/>
      <c r="AF12" s="14">
        <v>1.1579671159115399E-2</v>
      </c>
      <c r="AG12" s="14">
        <v>3.0977009291103801E-2</v>
      </c>
      <c r="AH12" s="14">
        <v>1.8799304360883399E-2</v>
      </c>
      <c r="AI12" s="14">
        <v>4.12521429185609E-2</v>
      </c>
      <c r="AJ12" s="14"/>
      <c r="AK12" s="14">
        <v>2.0277275539589201E-2</v>
      </c>
      <c r="AL12" s="14">
        <v>2.3242358168962401E-2</v>
      </c>
      <c r="AM12" s="14">
        <v>2.3996072301954399E-2</v>
      </c>
      <c r="AN12" s="14">
        <v>1.60091306162061E-2</v>
      </c>
      <c r="AO12" s="14"/>
      <c r="AP12" s="14">
        <v>2.628055559314E-2</v>
      </c>
      <c r="AQ12" s="14">
        <v>3.1397728172078802E-2</v>
      </c>
      <c r="AR12" s="14">
        <v>2.13159438907486E-2</v>
      </c>
      <c r="AS12" s="14"/>
      <c r="AT12" s="14">
        <v>3.1795309108255197E-2</v>
      </c>
      <c r="AU12" s="14">
        <v>1.5827410590847701E-2</v>
      </c>
      <c r="AV12" s="14"/>
      <c r="AW12" s="14">
        <v>2.3246878308397299E-2</v>
      </c>
      <c r="AX12" s="14" t="s">
        <v>80</v>
      </c>
      <c r="AY12" s="14"/>
      <c r="AZ12" s="14">
        <v>1.8422042618883201E-2</v>
      </c>
      <c r="BA12" s="14">
        <v>2.7514644045756001E-2</v>
      </c>
    </row>
    <row r="13" spans="2:53" x14ac:dyDescent="0.35">
      <c r="B13" s="15" t="s">
        <v>109</v>
      </c>
      <c r="C13" s="23">
        <v>2.4044763667333199E-2</v>
      </c>
      <c r="D13" s="23">
        <v>1.7710584082956699E-2</v>
      </c>
      <c r="E13" s="23">
        <v>3.0997278132682701E-2</v>
      </c>
      <c r="F13" s="23"/>
      <c r="G13" s="23">
        <v>4.8740728219657404E-3</v>
      </c>
      <c r="H13" s="23">
        <v>1.8466622285185801E-2</v>
      </c>
      <c r="I13" s="23">
        <v>2.60581212144337E-2</v>
      </c>
      <c r="J13" s="23">
        <v>2.83203706903957E-2</v>
      </c>
      <c r="K13" s="23">
        <v>3.3599222739350502E-2</v>
      </c>
      <c r="L13" s="23">
        <v>3.2539185790958401E-2</v>
      </c>
      <c r="M13" s="23"/>
      <c r="N13" s="23">
        <v>2.0423654438917999E-2</v>
      </c>
      <c r="O13" s="23">
        <v>2.4233586576324601E-2</v>
      </c>
      <c r="P13" s="23">
        <v>2.3486172801879701E-2</v>
      </c>
      <c r="Q13" s="23">
        <v>2.7427530070861E-2</v>
      </c>
      <c r="R13" s="23"/>
      <c r="S13" s="23">
        <v>3.9836775225849601E-2</v>
      </c>
      <c r="T13" s="23">
        <v>9.6095803572342504E-3</v>
      </c>
      <c r="U13" s="23">
        <v>4.1490274501535397E-2</v>
      </c>
      <c r="V13" s="23">
        <v>7.9792882555893892E-3</v>
      </c>
      <c r="W13" s="23">
        <v>3.6540913788198001E-2</v>
      </c>
      <c r="X13" s="23">
        <v>2.9169897554584601E-2</v>
      </c>
      <c r="Y13" s="23">
        <v>1.7493264376610598E-2</v>
      </c>
      <c r="Z13" s="23">
        <v>3.3257473661700197E-2</v>
      </c>
      <c r="AA13" s="23">
        <v>1.8393597983736899E-2</v>
      </c>
      <c r="AB13" s="23">
        <v>9.3372810899714099E-3</v>
      </c>
      <c r="AC13" s="23">
        <v>2.8615350976419599E-2</v>
      </c>
      <c r="AD13" s="23">
        <v>2.5368582912099601E-2</v>
      </c>
      <c r="AE13" s="23"/>
      <c r="AF13" s="23">
        <v>1.15773959160081E-2</v>
      </c>
      <c r="AG13" s="23">
        <v>1.02088055650283E-2</v>
      </c>
      <c r="AH13" s="23">
        <v>2.6230236247902699E-2</v>
      </c>
      <c r="AI13" s="23">
        <v>6.80077637921922E-2</v>
      </c>
      <c r="AJ13" s="23"/>
      <c r="AK13" s="23">
        <v>1.01122100566915E-2</v>
      </c>
      <c r="AL13" s="23">
        <v>1.3669941645600101E-2</v>
      </c>
      <c r="AM13" s="23">
        <v>2.7014105881755599E-2</v>
      </c>
      <c r="AN13" s="23">
        <v>1.4563160649093E-2</v>
      </c>
      <c r="AO13" s="23"/>
      <c r="AP13" s="23">
        <v>1.90701718421835E-2</v>
      </c>
      <c r="AQ13" s="23">
        <v>5.2897151786116302E-3</v>
      </c>
      <c r="AR13" s="23">
        <v>1.9837143095455999E-2</v>
      </c>
      <c r="AS13" s="23"/>
      <c r="AT13" s="23">
        <v>2.4010595505646701E-2</v>
      </c>
      <c r="AU13" s="23">
        <v>2.3365690572820098E-2</v>
      </c>
      <c r="AV13" s="23"/>
      <c r="AW13" s="23">
        <v>2.4044763667333199E-2</v>
      </c>
      <c r="AX13" s="23" t="s">
        <v>80</v>
      </c>
      <c r="AY13" s="23"/>
      <c r="AZ13" s="23">
        <v>1.6889582153768901E-2</v>
      </c>
      <c r="BA13" s="23">
        <v>3.0373816193316E-2</v>
      </c>
    </row>
    <row r="14" spans="2:53" x14ac:dyDescent="0.35">
      <c r="B14" s="16" t="s">
        <v>501</v>
      </c>
    </row>
    <row r="15" spans="2:53" x14ac:dyDescent="0.35">
      <c r="B15" t="s">
        <v>76</v>
      </c>
    </row>
    <row r="16" spans="2:53" x14ac:dyDescent="0.35">
      <c r="B16" t="s">
        <v>77</v>
      </c>
    </row>
    <row r="18" spans="2:2" x14ac:dyDescent="0.35">
      <c r="B18"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J16"/>
  <sheetViews>
    <sheetView showGridLines="0" workbookViewId="0">
      <pane xSplit="2" topLeftCell="C1" activePane="topRight" state="frozen"/>
      <selection pane="topRight" activeCell="B10" sqref="B10"/>
    </sheetView>
  </sheetViews>
  <sheetFormatPr defaultColWidth="10.90625" defaultRowHeight="14.5" x14ac:dyDescent="0.35"/>
  <cols>
    <col min="2" max="2" width="25.7265625" customWidth="1"/>
    <col min="3" max="10" width="20.7265625" customWidth="1"/>
  </cols>
  <sheetData>
    <row r="2" spans="2:10" ht="40" customHeight="1" x14ac:dyDescent="0.35">
      <c r="D2" s="29" t="s">
        <v>511</v>
      </c>
      <c r="E2" s="26"/>
      <c r="F2" s="26"/>
      <c r="G2" s="26"/>
      <c r="H2" s="26"/>
      <c r="I2" s="26"/>
      <c r="J2" s="26"/>
    </row>
    <row r="6" spans="2:10" ht="50" customHeight="1" x14ac:dyDescent="0.35">
      <c r="B6" s="17" t="s">
        <v>15</v>
      </c>
      <c r="C6" s="17" t="s">
        <v>502</v>
      </c>
      <c r="D6" s="17" t="s">
        <v>503</v>
      </c>
      <c r="E6" s="17" t="s">
        <v>504</v>
      </c>
      <c r="F6" s="17" t="s">
        <v>505</v>
      </c>
      <c r="G6" s="17" t="s">
        <v>506</v>
      </c>
      <c r="H6" s="17" t="s">
        <v>507</v>
      </c>
      <c r="I6" s="17" t="s">
        <v>508</v>
      </c>
    </row>
    <row r="7" spans="2:10" ht="29" x14ac:dyDescent="0.35">
      <c r="B7" s="15" t="s">
        <v>509</v>
      </c>
      <c r="C7" s="14">
        <v>0.86045115279579099</v>
      </c>
      <c r="D7" s="14">
        <v>0.83166948498578597</v>
      </c>
      <c r="E7" s="14">
        <v>0.76365705002022999</v>
      </c>
      <c r="F7" s="14">
        <v>0.77939176897178997</v>
      </c>
      <c r="G7" s="14">
        <v>0.79095671347557805</v>
      </c>
      <c r="H7" s="14">
        <v>0.73036635753097401</v>
      </c>
      <c r="I7" s="14">
        <v>0.72942630837464895</v>
      </c>
    </row>
    <row r="8" spans="2:10" ht="29" x14ac:dyDescent="0.35">
      <c r="B8" s="15" t="s">
        <v>510</v>
      </c>
      <c r="C8" s="14">
        <v>0.111354388301223</v>
      </c>
      <c r="D8" s="14">
        <v>0.13832644302623601</v>
      </c>
      <c r="E8" s="14">
        <v>0.19372187901163701</v>
      </c>
      <c r="F8" s="14">
        <v>0.169899226150764</v>
      </c>
      <c r="G8" s="14">
        <v>0.169955653867565</v>
      </c>
      <c r="H8" s="14">
        <v>0.22077059121991699</v>
      </c>
      <c r="I8" s="14">
        <v>0.20611488712879</v>
      </c>
    </row>
    <row r="9" spans="2:10" x14ac:dyDescent="0.35">
      <c r="B9" s="15" t="s">
        <v>109</v>
      </c>
      <c r="C9" s="14">
        <v>2.8194458902985602E-2</v>
      </c>
      <c r="D9" s="14">
        <v>3.0004071987977499E-2</v>
      </c>
      <c r="E9" s="14">
        <v>4.2621070968133702E-2</v>
      </c>
      <c r="F9" s="14">
        <v>5.0709004877445903E-2</v>
      </c>
      <c r="G9" s="14">
        <v>3.9087632656856199E-2</v>
      </c>
      <c r="H9" s="14">
        <v>4.8863051249109397E-2</v>
      </c>
      <c r="I9" s="14">
        <v>6.4458804496560301E-2</v>
      </c>
    </row>
    <row r="10" spans="2:10" x14ac:dyDescent="0.35">
      <c r="B10" t="s">
        <v>584</v>
      </c>
      <c r="C10" s="16"/>
      <c r="D10" s="16"/>
      <c r="E10" s="16"/>
      <c r="F10" s="16"/>
      <c r="G10" s="16"/>
      <c r="H10" s="16"/>
      <c r="I10" s="16"/>
    </row>
    <row r="11" spans="2:10" x14ac:dyDescent="0.35">
      <c r="B11" t="s">
        <v>76</v>
      </c>
    </row>
    <row r="12" spans="2:10" x14ac:dyDescent="0.35">
      <c r="B12" t="s">
        <v>77</v>
      </c>
    </row>
    <row r="16" spans="2:10" x14ac:dyDescent="0.35">
      <c r="B16"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BA16"/>
  <sheetViews>
    <sheetView showGridLines="0" workbookViewId="0">
      <pane xSplit="2" topLeftCell="O1" activePane="topRight" state="frozen"/>
      <selection pane="topRight" activeCell="B12" sqref="B1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1416</v>
      </c>
      <c r="D7" s="10">
        <v>721</v>
      </c>
      <c r="E7" s="10">
        <v>692</v>
      </c>
      <c r="F7" s="10"/>
      <c r="G7" s="10">
        <v>147</v>
      </c>
      <c r="H7" s="10">
        <v>283</v>
      </c>
      <c r="I7" s="10">
        <v>270</v>
      </c>
      <c r="J7" s="10">
        <v>242</v>
      </c>
      <c r="K7" s="10">
        <v>198</v>
      </c>
      <c r="L7" s="10">
        <v>276</v>
      </c>
      <c r="M7" s="10"/>
      <c r="N7" s="10">
        <v>466</v>
      </c>
      <c r="O7" s="10">
        <v>366</v>
      </c>
      <c r="P7" s="10">
        <v>273</v>
      </c>
      <c r="Q7" s="10">
        <v>303</v>
      </c>
      <c r="R7" s="10"/>
      <c r="S7" s="10">
        <v>212</v>
      </c>
      <c r="T7" s="10">
        <v>195</v>
      </c>
      <c r="U7" s="10">
        <v>112</v>
      </c>
      <c r="V7" s="10">
        <v>133</v>
      </c>
      <c r="W7" s="10">
        <v>105</v>
      </c>
      <c r="X7" s="10">
        <v>141</v>
      </c>
      <c r="Y7" s="10">
        <v>103</v>
      </c>
      <c r="Z7" s="10">
        <v>61</v>
      </c>
      <c r="AA7" s="10">
        <v>151</v>
      </c>
      <c r="AB7" s="10">
        <v>99</v>
      </c>
      <c r="AC7" s="10">
        <v>65</v>
      </c>
      <c r="AD7" s="10">
        <v>39</v>
      </c>
      <c r="AE7" s="10"/>
      <c r="AF7" s="10">
        <v>508</v>
      </c>
      <c r="AG7" s="10">
        <v>386</v>
      </c>
      <c r="AH7" s="10">
        <v>105</v>
      </c>
      <c r="AI7" s="10">
        <v>182</v>
      </c>
      <c r="AJ7" s="10"/>
      <c r="AK7" s="10">
        <v>288</v>
      </c>
      <c r="AL7" s="10">
        <v>495</v>
      </c>
      <c r="AM7" s="10">
        <v>170</v>
      </c>
      <c r="AN7" s="10">
        <v>121</v>
      </c>
      <c r="AO7" s="10"/>
      <c r="AP7" s="10">
        <v>269</v>
      </c>
      <c r="AQ7" s="10">
        <v>349</v>
      </c>
      <c r="AR7" s="10">
        <v>277</v>
      </c>
      <c r="AS7" s="10"/>
      <c r="AT7" s="10">
        <v>609</v>
      </c>
      <c r="AU7" s="10">
        <v>793</v>
      </c>
      <c r="AV7" s="10"/>
      <c r="AW7" s="10">
        <v>1416</v>
      </c>
      <c r="AX7" s="10" t="s">
        <v>79</v>
      </c>
      <c r="AY7" s="10"/>
      <c r="AZ7" s="10">
        <v>665</v>
      </c>
      <c r="BA7" s="10">
        <v>751</v>
      </c>
    </row>
    <row r="8" spans="2:53" ht="30" customHeight="1" x14ac:dyDescent="0.35">
      <c r="B8" s="11" t="s">
        <v>20</v>
      </c>
      <c r="C8" s="11">
        <v>1419</v>
      </c>
      <c r="D8" s="11">
        <v>736</v>
      </c>
      <c r="E8" s="11">
        <v>681</v>
      </c>
      <c r="F8" s="11"/>
      <c r="G8" s="11">
        <v>209</v>
      </c>
      <c r="H8" s="11">
        <v>272</v>
      </c>
      <c r="I8" s="11">
        <v>257</v>
      </c>
      <c r="J8" s="11">
        <v>229</v>
      </c>
      <c r="K8" s="11">
        <v>187</v>
      </c>
      <c r="L8" s="11">
        <v>264</v>
      </c>
      <c r="M8" s="11"/>
      <c r="N8" s="11">
        <v>444</v>
      </c>
      <c r="O8" s="11">
        <v>361</v>
      </c>
      <c r="P8" s="11">
        <v>308</v>
      </c>
      <c r="Q8" s="11">
        <v>297</v>
      </c>
      <c r="R8" s="11"/>
      <c r="S8" s="11">
        <v>212</v>
      </c>
      <c r="T8" s="11">
        <v>188</v>
      </c>
      <c r="U8" s="11">
        <v>108</v>
      </c>
      <c r="V8" s="11">
        <v>132</v>
      </c>
      <c r="W8" s="11">
        <v>101</v>
      </c>
      <c r="X8" s="11">
        <v>138</v>
      </c>
      <c r="Y8" s="11">
        <v>102</v>
      </c>
      <c r="Z8" s="11">
        <v>58</v>
      </c>
      <c r="AA8" s="11">
        <v>149</v>
      </c>
      <c r="AB8" s="11">
        <v>119</v>
      </c>
      <c r="AC8" s="11">
        <v>64</v>
      </c>
      <c r="AD8" s="11">
        <v>48</v>
      </c>
      <c r="AE8" s="11"/>
      <c r="AF8" s="11">
        <v>488</v>
      </c>
      <c r="AG8" s="11">
        <v>382</v>
      </c>
      <c r="AH8" s="11">
        <v>101</v>
      </c>
      <c r="AI8" s="11">
        <v>183</v>
      </c>
      <c r="AJ8" s="11"/>
      <c r="AK8" s="11">
        <v>279</v>
      </c>
      <c r="AL8" s="11">
        <v>494</v>
      </c>
      <c r="AM8" s="11">
        <v>169</v>
      </c>
      <c r="AN8" s="11">
        <v>118</v>
      </c>
      <c r="AO8" s="11"/>
      <c r="AP8" s="11">
        <v>262</v>
      </c>
      <c r="AQ8" s="11">
        <v>353</v>
      </c>
      <c r="AR8" s="11">
        <v>275</v>
      </c>
      <c r="AS8" s="11"/>
      <c r="AT8" s="11">
        <v>599</v>
      </c>
      <c r="AU8" s="11">
        <v>806</v>
      </c>
      <c r="AV8" s="11"/>
      <c r="AW8" s="11">
        <v>1419</v>
      </c>
      <c r="AX8" s="11" t="s">
        <v>79</v>
      </c>
      <c r="AY8" s="11"/>
      <c r="AZ8" s="11">
        <v>666</v>
      </c>
      <c r="BA8" s="11">
        <v>753</v>
      </c>
    </row>
    <row r="9" spans="2:53" ht="29" x14ac:dyDescent="0.35">
      <c r="B9" s="15" t="s">
        <v>509</v>
      </c>
      <c r="C9" s="14">
        <v>0.86045115279579099</v>
      </c>
      <c r="D9" s="14">
        <v>0.84752309657612002</v>
      </c>
      <c r="E9" s="14">
        <v>0.87381149485116905</v>
      </c>
      <c r="F9" s="14"/>
      <c r="G9" s="14">
        <v>0.86029732730457398</v>
      </c>
      <c r="H9" s="14">
        <v>0.730794482087747</v>
      </c>
      <c r="I9" s="14">
        <v>0.81354625438204398</v>
      </c>
      <c r="J9" s="14">
        <v>0.92641368872617003</v>
      </c>
      <c r="K9" s="14">
        <v>0.92251190778588799</v>
      </c>
      <c r="L9" s="14">
        <v>0.93836538205439302</v>
      </c>
      <c r="M9" s="14"/>
      <c r="N9" s="14">
        <v>0.82474526303111495</v>
      </c>
      <c r="O9" s="14">
        <v>0.86877404054185703</v>
      </c>
      <c r="P9" s="14">
        <v>0.86506224846092195</v>
      </c>
      <c r="Q9" s="14">
        <v>0.89805481876147197</v>
      </c>
      <c r="R9" s="14"/>
      <c r="S9" s="14">
        <v>0.79407615515214702</v>
      </c>
      <c r="T9" s="14">
        <v>0.89817718244483502</v>
      </c>
      <c r="U9" s="14">
        <v>0.88901894350223898</v>
      </c>
      <c r="V9" s="14">
        <v>0.93680280483377498</v>
      </c>
      <c r="W9" s="14">
        <v>0.81564269221924002</v>
      </c>
      <c r="X9" s="14">
        <v>0.85430966927912599</v>
      </c>
      <c r="Y9" s="14">
        <v>0.87466858584839302</v>
      </c>
      <c r="Z9" s="14">
        <v>0.82334928518748196</v>
      </c>
      <c r="AA9" s="14">
        <v>0.84572375785951404</v>
      </c>
      <c r="AB9" s="14">
        <v>0.88449422851230997</v>
      </c>
      <c r="AC9" s="14">
        <v>0.87892535130600902</v>
      </c>
      <c r="AD9" s="14">
        <v>0.82020170359294098</v>
      </c>
      <c r="AE9" s="14"/>
      <c r="AF9" s="14">
        <v>0.90245068371071402</v>
      </c>
      <c r="AG9" s="14">
        <v>0.81204384035417998</v>
      </c>
      <c r="AH9" s="14">
        <v>0.89501360168226196</v>
      </c>
      <c r="AI9" s="14">
        <v>0.84329614835556899</v>
      </c>
      <c r="AJ9" s="14"/>
      <c r="AK9" s="14">
        <v>0.87781610997436499</v>
      </c>
      <c r="AL9" s="14">
        <v>0.84085618627972802</v>
      </c>
      <c r="AM9" s="14">
        <v>0.89874480302367599</v>
      </c>
      <c r="AN9" s="14">
        <v>0.87306090835357397</v>
      </c>
      <c r="AO9" s="14"/>
      <c r="AP9" s="14">
        <v>0.87122229856173194</v>
      </c>
      <c r="AQ9" s="14">
        <v>0.80921723465339102</v>
      </c>
      <c r="AR9" s="14">
        <v>0.894812497017754</v>
      </c>
      <c r="AS9" s="14"/>
      <c r="AT9" s="14">
        <v>0.81174767165433803</v>
      </c>
      <c r="AU9" s="14">
        <v>0.89913328489005395</v>
      </c>
      <c r="AV9" s="14"/>
      <c r="AW9" s="14">
        <v>0.86045115279579099</v>
      </c>
      <c r="AX9" s="14" t="s">
        <v>80</v>
      </c>
      <c r="AY9" s="14"/>
      <c r="AZ9" s="14">
        <v>0.90832509523999305</v>
      </c>
      <c r="BA9" s="14">
        <v>0.81810468041338702</v>
      </c>
    </row>
    <row r="10" spans="2:53" ht="29" x14ac:dyDescent="0.35">
      <c r="B10" s="15" t="s">
        <v>510</v>
      </c>
      <c r="C10" s="14">
        <v>0.111354388301223</v>
      </c>
      <c r="D10" s="14">
        <v>0.12916841032429099</v>
      </c>
      <c r="E10" s="14">
        <v>9.2588681701867001E-2</v>
      </c>
      <c r="F10" s="14"/>
      <c r="G10" s="14">
        <v>0.129231283010276</v>
      </c>
      <c r="H10" s="14">
        <v>0.22518137437785099</v>
      </c>
      <c r="I10" s="14">
        <v>0.14084993513988101</v>
      </c>
      <c r="J10" s="14">
        <v>5.7886229301229601E-2</v>
      </c>
      <c r="K10" s="14">
        <v>5.7382931636238199E-2</v>
      </c>
      <c r="L10" s="14">
        <v>3.6056085519607699E-2</v>
      </c>
      <c r="M10" s="14"/>
      <c r="N10" s="14">
        <v>0.15213617403391799</v>
      </c>
      <c r="O10" s="14">
        <v>0.10621009226066</v>
      </c>
      <c r="P10" s="14">
        <v>0.10039703238603601</v>
      </c>
      <c r="Q10" s="14">
        <v>7.1144645795159694E-2</v>
      </c>
      <c r="R10" s="14"/>
      <c r="S10" s="14">
        <v>0.164298071988076</v>
      </c>
      <c r="T10" s="14">
        <v>7.7159881278450096E-2</v>
      </c>
      <c r="U10" s="14">
        <v>7.7886250349650604E-2</v>
      </c>
      <c r="V10" s="14">
        <v>6.3197195166225198E-2</v>
      </c>
      <c r="W10" s="14">
        <v>0.16556394230684901</v>
      </c>
      <c r="X10" s="14">
        <v>0.11652043316629</v>
      </c>
      <c r="Y10" s="14">
        <v>8.9200213369683604E-2</v>
      </c>
      <c r="Z10" s="14">
        <v>0.12888450439226401</v>
      </c>
      <c r="AA10" s="14">
        <v>0.12904767178552401</v>
      </c>
      <c r="AB10" s="14">
        <v>9.7464439886982696E-2</v>
      </c>
      <c r="AC10" s="14">
        <v>0.106474919682118</v>
      </c>
      <c r="AD10" s="14">
        <v>0.101376763503036</v>
      </c>
      <c r="AE10" s="14"/>
      <c r="AF10" s="14">
        <v>8.0317150340440693E-2</v>
      </c>
      <c r="AG10" s="14">
        <v>0.16979136176128001</v>
      </c>
      <c r="AH10" s="14">
        <v>7.68628769111592E-2</v>
      </c>
      <c r="AI10" s="14">
        <v>0.102749099886479</v>
      </c>
      <c r="AJ10" s="14"/>
      <c r="AK10" s="14">
        <v>9.8477629541315198E-2</v>
      </c>
      <c r="AL10" s="14">
        <v>0.14500471234753601</v>
      </c>
      <c r="AM10" s="14">
        <v>7.8388937451025806E-2</v>
      </c>
      <c r="AN10" s="14">
        <v>9.4860723591581306E-2</v>
      </c>
      <c r="AO10" s="14"/>
      <c r="AP10" s="14">
        <v>0.102903071491494</v>
      </c>
      <c r="AQ10" s="14">
        <v>0.179450168704826</v>
      </c>
      <c r="AR10" s="14">
        <v>8.4184730802225702E-2</v>
      </c>
      <c r="AS10" s="14"/>
      <c r="AT10" s="14">
        <v>0.15543098436084801</v>
      </c>
      <c r="AU10" s="14">
        <v>7.7930031386928E-2</v>
      </c>
      <c r="AV10" s="14"/>
      <c r="AW10" s="14">
        <v>0.111354388301223</v>
      </c>
      <c r="AX10" s="14" t="s">
        <v>80</v>
      </c>
      <c r="AY10" s="14"/>
      <c r="AZ10" s="14">
        <v>7.7023081008802396E-2</v>
      </c>
      <c r="BA10" s="14">
        <v>0.141721842533863</v>
      </c>
    </row>
    <row r="11" spans="2:53" x14ac:dyDescent="0.35">
      <c r="B11" s="15" t="s">
        <v>109</v>
      </c>
      <c r="C11" s="23">
        <v>2.8194458902985602E-2</v>
      </c>
      <c r="D11" s="23">
        <v>2.3308493099589499E-2</v>
      </c>
      <c r="E11" s="23">
        <v>3.35998234469638E-2</v>
      </c>
      <c r="F11" s="23"/>
      <c r="G11" s="23">
        <v>1.0471389685150699E-2</v>
      </c>
      <c r="H11" s="23">
        <v>4.4024143534402503E-2</v>
      </c>
      <c r="I11" s="23">
        <v>4.5603810478074901E-2</v>
      </c>
      <c r="J11" s="23">
        <v>1.5700081972600199E-2</v>
      </c>
      <c r="K11" s="23">
        <v>2.0105160577873302E-2</v>
      </c>
      <c r="L11" s="23">
        <v>2.5578532425999501E-2</v>
      </c>
      <c r="M11" s="23"/>
      <c r="N11" s="23">
        <v>2.3118562934967099E-2</v>
      </c>
      <c r="O11" s="23">
        <v>2.5015867197482999E-2</v>
      </c>
      <c r="P11" s="23">
        <v>3.4540719153041702E-2</v>
      </c>
      <c r="Q11" s="23">
        <v>3.08005354433688E-2</v>
      </c>
      <c r="R11" s="23"/>
      <c r="S11" s="23">
        <v>4.1625772859776797E-2</v>
      </c>
      <c r="T11" s="23">
        <v>2.4662936276715001E-2</v>
      </c>
      <c r="U11" s="23">
        <v>3.3094806148110098E-2</v>
      </c>
      <c r="V11" s="23">
        <v>0</v>
      </c>
      <c r="W11" s="23">
        <v>1.8793365473910799E-2</v>
      </c>
      <c r="X11" s="23">
        <v>2.9169897554584601E-2</v>
      </c>
      <c r="Y11" s="23">
        <v>3.6131200781923001E-2</v>
      </c>
      <c r="Z11" s="23">
        <v>4.7766210420254702E-2</v>
      </c>
      <c r="AA11" s="23">
        <v>2.5228570354961899E-2</v>
      </c>
      <c r="AB11" s="23">
        <v>1.80413316007078E-2</v>
      </c>
      <c r="AC11" s="23">
        <v>1.4599729011872601E-2</v>
      </c>
      <c r="AD11" s="23">
        <v>7.8421532904021998E-2</v>
      </c>
      <c r="AE11" s="23"/>
      <c r="AF11" s="23">
        <v>1.72321659488456E-2</v>
      </c>
      <c r="AG11" s="23">
        <v>1.8164797884540399E-2</v>
      </c>
      <c r="AH11" s="23">
        <v>2.81235214065788E-2</v>
      </c>
      <c r="AI11" s="23">
        <v>5.3954751757952397E-2</v>
      </c>
      <c r="AJ11" s="23"/>
      <c r="AK11" s="23">
        <v>2.3706260484320101E-2</v>
      </c>
      <c r="AL11" s="23">
        <v>1.41391013727363E-2</v>
      </c>
      <c r="AM11" s="23">
        <v>2.2866259525297899E-2</v>
      </c>
      <c r="AN11" s="23">
        <v>3.2078368054844403E-2</v>
      </c>
      <c r="AO11" s="23"/>
      <c r="AP11" s="23">
        <v>2.5874629946774301E-2</v>
      </c>
      <c r="AQ11" s="23">
        <v>1.13325966417827E-2</v>
      </c>
      <c r="AR11" s="23">
        <v>2.1002772180019801E-2</v>
      </c>
      <c r="AS11" s="23"/>
      <c r="AT11" s="23">
        <v>3.2821343984813102E-2</v>
      </c>
      <c r="AU11" s="23">
        <v>2.2936683723017999E-2</v>
      </c>
      <c r="AV11" s="23"/>
      <c r="AW11" s="23">
        <v>2.8194458902985602E-2</v>
      </c>
      <c r="AX11" s="23" t="s">
        <v>80</v>
      </c>
      <c r="AY11" s="23"/>
      <c r="AZ11" s="23">
        <v>1.46518237512046E-2</v>
      </c>
      <c r="BA11" s="23">
        <v>4.0173477052749901E-2</v>
      </c>
    </row>
    <row r="12" spans="2:53" x14ac:dyDescent="0.35">
      <c r="B12" t="s">
        <v>584</v>
      </c>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BA16"/>
  <sheetViews>
    <sheetView showGridLines="0" workbookViewId="0">
      <pane xSplit="2" topLeftCell="P1" activePane="topRight" state="frozen"/>
      <selection pane="topRight" activeCell="B12" sqref="B1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513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1416</v>
      </c>
      <c r="D7" s="10">
        <v>721</v>
      </c>
      <c r="E7" s="10">
        <v>692</v>
      </c>
      <c r="F7" s="10"/>
      <c r="G7" s="10">
        <v>147</v>
      </c>
      <c r="H7" s="10">
        <v>283</v>
      </c>
      <c r="I7" s="10">
        <v>270</v>
      </c>
      <c r="J7" s="10">
        <v>242</v>
      </c>
      <c r="K7" s="10">
        <v>198</v>
      </c>
      <c r="L7" s="10">
        <v>276</v>
      </c>
      <c r="M7" s="10"/>
      <c r="N7" s="10">
        <v>466</v>
      </c>
      <c r="O7" s="10">
        <v>366</v>
      </c>
      <c r="P7" s="10">
        <v>273</v>
      </c>
      <c r="Q7" s="10">
        <v>303</v>
      </c>
      <c r="R7" s="10"/>
      <c r="S7" s="10">
        <v>212</v>
      </c>
      <c r="T7" s="10">
        <v>195</v>
      </c>
      <c r="U7" s="10">
        <v>112</v>
      </c>
      <c r="V7" s="10">
        <v>133</v>
      </c>
      <c r="W7" s="10">
        <v>105</v>
      </c>
      <c r="X7" s="10">
        <v>141</v>
      </c>
      <c r="Y7" s="10">
        <v>103</v>
      </c>
      <c r="Z7" s="10">
        <v>61</v>
      </c>
      <c r="AA7" s="10">
        <v>151</v>
      </c>
      <c r="AB7" s="10">
        <v>99</v>
      </c>
      <c r="AC7" s="10">
        <v>65</v>
      </c>
      <c r="AD7" s="10">
        <v>39</v>
      </c>
      <c r="AE7" s="10"/>
      <c r="AF7" s="10">
        <v>508</v>
      </c>
      <c r="AG7" s="10">
        <v>386</v>
      </c>
      <c r="AH7" s="10">
        <v>105</v>
      </c>
      <c r="AI7" s="10">
        <v>182</v>
      </c>
      <c r="AJ7" s="10"/>
      <c r="AK7" s="10">
        <v>288</v>
      </c>
      <c r="AL7" s="10">
        <v>495</v>
      </c>
      <c r="AM7" s="10">
        <v>170</v>
      </c>
      <c r="AN7" s="10">
        <v>121</v>
      </c>
      <c r="AO7" s="10"/>
      <c r="AP7" s="10">
        <v>269</v>
      </c>
      <c r="AQ7" s="10">
        <v>349</v>
      </c>
      <c r="AR7" s="10">
        <v>277</v>
      </c>
      <c r="AS7" s="10"/>
      <c r="AT7" s="10">
        <v>609</v>
      </c>
      <c r="AU7" s="10">
        <v>793</v>
      </c>
      <c r="AV7" s="10"/>
      <c r="AW7" s="10">
        <v>1416</v>
      </c>
      <c r="AX7" s="10" t="s">
        <v>79</v>
      </c>
      <c r="AY7" s="10"/>
      <c r="AZ7" s="10">
        <v>665</v>
      </c>
      <c r="BA7" s="10">
        <v>751</v>
      </c>
    </row>
    <row r="8" spans="2:53" ht="30" customHeight="1" x14ac:dyDescent="0.35">
      <c r="B8" s="11" t="s">
        <v>20</v>
      </c>
      <c r="C8" s="11">
        <v>1419</v>
      </c>
      <c r="D8" s="11">
        <v>736</v>
      </c>
      <c r="E8" s="11">
        <v>681</v>
      </c>
      <c r="F8" s="11"/>
      <c r="G8" s="11">
        <v>209</v>
      </c>
      <c r="H8" s="11">
        <v>272</v>
      </c>
      <c r="I8" s="11">
        <v>257</v>
      </c>
      <c r="J8" s="11">
        <v>229</v>
      </c>
      <c r="K8" s="11">
        <v>187</v>
      </c>
      <c r="L8" s="11">
        <v>264</v>
      </c>
      <c r="M8" s="11"/>
      <c r="N8" s="11">
        <v>444</v>
      </c>
      <c r="O8" s="11">
        <v>361</v>
      </c>
      <c r="P8" s="11">
        <v>308</v>
      </c>
      <c r="Q8" s="11">
        <v>297</v>
      </c>
      <c r="R8" s="11"/>
      <c r="S8" s="11">
        <v>212</v>
      </c>
      <c r="T8" s="11">
        <v>188</v>
      </c>
      <c r="U8" s="11">
        <v>108</v>
      </c>
      <c r="V8" s="11">
        <v>132</v>
      </c>
      <c r="W8" s="11">
        <v>101</v>
      </c>
      <c r="X8" s="11">
        <v>138</v>
      </c>
      <c r="Y8" s="11">
        <v>102</v>
      </c>
      <c r="Z8" s="11">
        <v>58</v>
      </c>
      <c r="AA8" s="11">
        <v>149</v>
      </c>
      <c r="AB8" s="11">
        <v>119</v>
      </c>
      <c r="AC8" s="11">
        <v>64</v>
      </c>
      <c r="AD8" s="11">
        <v>48</v>
      </c>
      <c r="AE8" s="11"/>
      <c r="AF8" s="11">
        <v>488</v>
      </c>
      <c r="AG8" s="11">
        <v>382</v>
      </c>
      <c r="AH8" s="11">
        <v>101</v>
      </c>
      <c r="AI8" s="11">
        <v>183</v>
      </c>
      <c r="AJ8" s="11"/>
      <c r="AK8" s="11">
        <v>279</v>
      </c>
      <c r="AL8" s="11">
        <v>494</v>
      </c>
      <c r="AM8" s="11">
        <v>169</v>
      </c>
      <c r="AN8" s="11">
        <v>118</v>
      </c>
      <c r="AO8" s="11"/>
      <c r="AP8" s="11">
        <v>262</v>
      </c>
      <c r="AQ8" s="11">
        <v>353</v>
      </c>
      <c r="AR8" s="11">
        <v>275</v>
      </c>
      <c r="AS8" s="11"/>
      <c r="AT8" s="11">
        <v>599</v>
      </c>
      <c r="AU8" s="11">
        <v>806</v>
      </c>
      <c r="AV8" s="11"/>
      <c r="AW8" s="11">
        <v>1419</v>
      </c>
      <c r="AX8" s="11" t="s">
        <v>79</v>
      </c>
      <c r="AY8" s="11"/>
      <c r="AZ8" s="11">
        <v>666</v>
      </c>
      <c r="BA8" s="11">
        <v>753</v>
      </c>
    </row>
    <row r="9" spans="2:53" ht="29" x14ac:dyDescent="0.35">
      <c r="B9" s="15" t="s">
        <v>509</v>
      </c>
      <c r="C9" s="14">
        <v>0.83166948498578597</v>
      </c>
      <c r="D9" s="14">
        <v>0.79558370354723995</v>
      </c>
      <c r="E9" s="14">
        <v>0.86993487936571001</v>
      </c>
      <c r="F9" s="14"/>
      <c r="G9" s="14">
        <v>0.78077674087896298</v>
      </c>
      <c r="H9" s="14">
        <v>0.730527785421898</v>
      </c>
      <c r="I9" s="14">
        <v>0.79516603042866396</v>
      </c>
      <c r="J9" s="14">
        <v>0.88711805497939999</v>
      </c>
      <c r="K9" s="14">
        <v>0.90794295623146304</v>
      </c>
      <c r="L9" s="14">
        <v>0.90942488795801901</v>
      </c>
      <c r="M9" s="14"/>
      <c r="N9" s="14">
        <v>0.78960062913681806</v>
      </c>
      <c r="O9" s="14">
        <v>0.864020392218248</v>
      </c>
      <c r="P9" s="14">
        <v>0.84810312038831404</v>
      </c>
      <c r="Q9" s="14">
        <v>0.84580773038948198</v>
      </c>
      <c r="R9" s="14"/>
      <c r="S9" s="14">
        <v>0.72129297609221799</v>
      </c>
      <c r="T9" s="14">
        <v>0.85357085706346902</v>
      </c>
      <c r="U9" s="14">
        <v>0.87791333158725704</v>
      </c>
      <c r="V9" s="14">
        <v>0.88406736569950195</v>
      </c>
      <c r="W9" s="14">
        <v>0.75891623067981495</v>
      </c>
      <c r="X9" s="14">
        <v>0.81214825791717604</v>
      </c>
      <c r="Y9" s="14">
        <v>0.84821003752477298</v>
      </c>
      <c r="Z9" s="14">
        <v>0.84750958026305001</v>
      </c>
      <c r="AA9" s="14">
        <v>0.87340035359754398</v>
      </c>
      <c r="AB9" s="14">
        <v>0.86636605491691798</v>
      </c>
      <c r="AC9" s="14">
        <v>0.91016810145565896</v>
      </c>
      <c r="AD9" s="14">
        <v>0.82128077917772002</v>
      </c>
      <c r="AE9" s="14"/>
      <c r="AF9" s="14">
        <v>0.855693878751976</v>
      </c>
      <c r="AG9" s="14">
        <v>0.81868131316981496</v>
      </c>
      <c r="AH9" s="14">
        <v>0.82999849229821299</v>
      </c>
      <c r="AI9" s="14">
        <v>0.83499585392546305</v>
      </c>
      <c r="AJ9" s="14"/>
      <c r="AK9" s="14">
        <v>0.81516483254028804</v>
      </c>
      <c r="AL9" s="14">
        <v>0.83809943112715402</v>
      </c>
      <c r="AM9" s="14">
        <v>0.83954875921619698</v>
      </c>
      <c r="AN9" s="14">
        <v>0.81663562224024</v>
      </c>
      <c r="AO9" s="14"/>
      <c r="AP9" s="14">
        <v>0.84736762995222004</v>
      </c>
      <c r="AQ9" s="14">
        <v>0.79278720425017402</v>
      </c>
      <c r="AR9" s="14">
        <v>0.84714511686165495</v>
      </c>
      <c r="AS9" s="14"/>
      <c r="AT9" s="14">
        <v>0.76228772100289099</v>
      </c>
      <c r="AU9" s="14">
        <v>0.88868519208534602</v>
      </c>
      <c r="AV9" s="14"/>
      <c r="AW9" s="14">
        <v>0.83166948498578597</v>
      </c>
      <c r="AX9" s="14" t="s">
        <v>80</v>
      </c>
      <c r="AY9" s="14"/>
      <c r="AZ9" s="14">
        <v>0.87074582605926498</v>
      </c>
      <c r="BA9" s="14">
        <v>0.79710485308812995</v>
      </c>
    </row>
    <row r="10" spans="2:53" ht="29" x14ac:dyDescent="0.35">
      <c r="B10" s="15" t="s">
        <v>510</v>
      </c>
      <c r="C10" s="14">
        <v>0.13832644302623601</v>
      </c>
      <c r="D10" s="14">
        <v>0.17099864141267301</v>
      </c>
      <c r="E10" s="14">
        <v>0.103618876154736</v>
      </c>
      <c r="F10" s="14"/>
      <c r="G10" s="14">
        <v>0.185453048714465</v>
      </c>
      <c r="H10" s="14">
        <v>0.237182699348718</v>
      </c>
      <c r="I10" s="14">
        <v>0.15983655006288999</v>
      </c>
      <c r="J10" s="14">
        <v>8.7538174757708906E-2</v>
      </c>
      <c r="K10" s="14">
        <v>8.2251704061212502E-2</v>
      </c>
      <c r="L10" s="14">
        <v>6.2180023924923701E-2</v>
      </c>
      <c r="M10" s="14"/>
      <c r="N10" s="14">
        <v>0.193786751592156</v>
      </c>
      <c r="O10" s="14">
        <v>9.8431528296330298E-2</v>
      </c>
      <c r="P10" s="14">
        <v>0.11753284922770101</v>
      </c>
      <c r="Q10" s="14">
        <v>0.12009270337068199</v>
      </c>
      <c r="R10" s="14"/>
      <c r="S10" s="14">
        <v>0.233213223744901</v>
      </c>
      <c r="T10" s="14">
        <v>0.11141447303907399</v>
      </c>
      <c r="U10" s="14">
        <v>9.7336379448858701E-2</v>
      </c>
      <c r="V10" s="14">
        <v>0.101080444979333</v>
      </c>
      <c r="W10" s="14">
        <v>0.22289967865329699</v>
      </c>
      <c r="X10" s="14">
        <v>0.14378164376727101</v>
      </c>
      <c r="Y10" s="14">
        <v>0.124202863333133</v>
      </c>
      <c r="Z10" s="14">
        <v>0.12130057075311999</v>
      </c>
      <c r="AA10" s="14">
        <v>0.10789077698362</v>
      </c>
      <c r="AB10" s="14">
        <v>0.10562478951083799</v>
      </c>
      <c r="AC10" s="14">
        <v>6.1216547567921602E-2</v>
      </c>
      <c r="AD10" s="14">
        <v>0.15335063791018</v>
      </c>
      <c r="AE10" s="14"/>
      <c r="AF10" s="14">
        <v>0.129452616445387</v>
      </c>
      <c r="AG10" s="14">
        <v>0.17304054698667401</v>
      </c>
      <c r="AH10" s="14">
        <v>0.122766296700727</v>
      </c>
      <c r="AI10" s="14">
        <v>0.116166048993216</v>
      </c>
      <c r="AJ10" s="14"/>
      <c r="AK10" s="14">
        <v>0.162255148614383</v>
      </c>
      <c r="AL10" s="14">
        <v>0.15607761126037401</v>
      </c>
      <c r="AM10" s="14">
        <v>0.119843756934292</v>
      </c>
      <c r="AN10" s="14">
        <v>0.15091377947158599</v>
      </c>
      <c r="AO10" s="14"/>
      <c r="AP10" s="14">
        <v>0.13155192458071199</v>
      </c>
      <c r="AQ10" s="14">
        <v>0.204285795601998</v>
      </c>
      <c r="AR10" s="14">
        <v>0.11679262357959699</v>
      </c>
      <c r="AS10" s="14"/>
      <c r="AT10" s="14">
        <v>0.20394542812921401</v>
      </c>
      <c r="AU10" s="14">
        <v>8.7385754321662304E-2</v>
      </c>
      <c r="AV10" s="14"/>
      <c r="AW10" s="14">
        <v>0.13832644302623601</v>
      </c>
      <c r="AX10" s="14" t="s">
        <v>80</v>
      </c>
      <c r="AY10" s="14"/>
      <c r="AZ10" s="14">
        <v>0.10881816880888399</v>
      </c>
      <c r="BA10" s="14">
        <v>0.16442772600818201</v>
      </c>
    </row>
    <row r="11" spans="2:53" x14ac:dyDescent="0.35">
      <c r="B11" s="15" t="s">
        <v>109</v>
      </c>
      <c r="C11" s="23">
        <v>3.0004071987977499E-2</v>
      </c>
      <c r="D11" s="23">
        <v>3.3417655040086897E-2</v>
      </c>
      <c r="E11" s="23">
        <v>2.6446244479554099E-2</v>
      </c>
      <c r="F11" s="23"/>
      <c r="G11" s="23">
        <v>3.3770210406571702E-2</v>
      </c>
      <c r="H11" s="23">
        <v>3.2289515229384398E-2</v>
      </c>
      <c r="I11" s="23">
        <v>4.4997419508445803E-2</v>
      </c>
      <c r="J11" s="23">
        <v>2.5343770262890801E-2</v>
      </c>
      <c r="K11" s="23">
        <v>9.8053397073246101E-3</v>
      </c>
      <c r="L11" s="23">
        <v>2.83950881170573E-2</v>
      </c>
      <c r="M11" s="23"/>
      <c r="N11" s="23">
        <v>1.6612619271025902E-2</v>
      </c>
      <c r="O11" s="23">
        <v>3.7548079485421597E-2</v>
      </c>
      <c r="P11" s="23">
        <v>3.4364030383985798E-2</v>
      </c>
      <c r="Q11" s="23">
        <v>3.4099566239836003E-2</v>
      </c>
      <c r="R11" s="23"/>
      <c r="S11" s="23">
        <v>4.5493800162880703E-2</v>
      </c>
      <c r="T11" s="23">
        <v>3.5014669897456802E-2</v>
      </c>
      <c r="U11" s="23">
        <v>2.4750288963884801E-2</v>
      </c>
      <c r="V11" s="23">
        <v>1.4852189321165899E-2</v>
      </c>
      <c r="W11" s="23">
        <v>1.8184090666887798E-2</v>
      </c>
      <c r="X11" s="23">
        <v>4.40700983155526E-2</v>
      </c>
      <c r="Y11" s="23">
        <v>2.7587099142093799E-2</v>
      </c>
      <c r="Z11" s="23">
        <v>3.1189848983830301E-2</v>
      </c>
      <c r="AA11" s="23">
        <v>1.8708869418835799E-2</v>
      </c>
      <c r="AB11" s="23">
        <v>2.8009155572243701E-2</v>
      </c>
      <c r="AC11" s="23">
        <v>2.8615350976419599E-2</v>
      </c>
      <c r="AD11" s="23">
        <v>2.5368582912099601E-2</v>
      </c>
      <c r="AE11" s="23"/>
      <c r="AF11" s="23">
        <v>1.4853504802637099E-2</v>
      </c>
      <c r="AG11" s="23">
        <v>8.2781398435110096E-3</v>
      </c>
      <c r="AH11" s="23">
        <v>4.7235211001059901E-2</v>
      </c>
      <c r="AI11" s="23">
        <v>4.8838097081321599E-2</v>
      </c>
      <c r="AJ11" s="23"/>
      <c r="AK11" s="23">
        <v>2.25800188453287E-2</v>
      </c>
      <c r="AL11" s="23">
        <v>5.8229576124720003E-3</v>
      </c>
      <c r="AM11" s="23">
        <v>4.0607483849511697E-2</v>
      </c>
      <c r="AN11" s="23">
        <v>3.2450598288174003E-2</v>
      </c>
      <c r="AO11" s="23"/>
      <c r="AP11" s="23">
        <v>2.10804454670671E-2</v>
      </c>
      <c r="AQ11" s="23">
        <v>2.92700014782842E-3</v>
      </c>
      <c r="AR11" s="23">
        <v>3.6062259558747999E-2</v>
      </c>
      <c r="AS11" s="23"/>
      <c r="AT11" s="23">
        <v>3.3766850867895402E-2</v>
      </c>
      <c r="AU11" s="23">
        <v>2.39290535929918E-2</v>
      </c>
      <c r="AV11" s="23"/>
      <c r="AW11" s="23">
        <v>3.0004071987977499E-2</v>
      </c>
      <c r="AX11" s="23" t="s">
        <v>80</v>
      </c>
      <c r="AY11" s="23"/>
      <c r="AZ11" s="23">
        <v>2.0436005131851499E-2</v>
      </c>
      <c r="BA11" s="23">
        <v>3.8467420903688203E-2</v>
      </c>
    </row>
    <row r="12" spans="2:53" x14ac:dyDescent="0.35">
      <c r="B12" t="s">
        <v>584</v>
      </c>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BA16"/>
  <sheetViews>
    <sheetView showGridLines="0" workbookViewId="0">
      <pane xSplit="2" topLeftCell="C1" activePane="topRight" state="frozen"/>
      <selection pane="topRight" activeCell="C8" sqref="C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514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1416</v>
      </c>
      <c r="D7" s="10">
        <v>721</v>
      </c>
      <c r="E7" s="10">
        <v>692</v>
      </c>
      <c r="F7" s="10"/>
      <c r="G7" s="10">
        <v>147</v>
      </c>
      <c r="H7" s="10">
        <v>283</v>
      </c>
      <c r="I7" s="10">
        <v>270</v>
      </c>
      <c r="J7" s="10">
        <v>242</v>
      </c>
      <c r="K7" s="10">
        <v>198</v>
      </c>
      <c r="L7" s="10">
        <v>276</v>
      </c>
      <c r="M7" s="10"/>
      <c r="N7" s="10">
        <v>466</v>
      </c>
      <c r="O7" s="10">
        <v>366</v>
      </c>
      <c r="P7" s="10">
        <v>273</v>
      </c>
      <c r="Q7" s="10">
        <v>303</v>
      </c>
      <c r="R7" s="10"/>
      <c r="S7" s="10">
        <v>212</v>
      </c>
      <c r="T7" s="10">
        <v>195</v>
      </c>
      <c r="U7" s="10">
        <v>112</v>
      </c>
      <c r="V7" s="10">
        <v>133</v>
      </c>
      <c r="W7" s="10">
        <v>105</v>
      </c>
      <c r="X7" s="10">
        <v>141</v>
      </c>
      <c r="Y7" s="10">
        <v>103</v>
      </c>
      <c r="Z7" s="10">
        <v>61</v>
      </c>
      <c r="AA7" s="10">
        <v>151</v>
      </c>
      <c r="AB7" s="10">
        <v>99</v>
      </c>
      <c r="AC7" s="10">
        <v>65</v>
      </c>
      <c r="AD7" s="10">
        <v>39</v>
      </c>
      <c r="AE7" s="10"/>
      <c r="AF7" s="10">
        <v>508</v>
      </c>
      <c r="AG7" s="10">
        <v>386</v>
      </c>
      <c r="AH7" s="10">
        <v>105</v>
      </c>
      <c r="AI7" s="10">
        <v>182</v>
      </c>
      <c r="AJ7" s="10"/>
      <c r="AK7" s="10">
        <v>288</v>
      </c>
      <c r="AL7" s="10">
        <v>495</v>
      </c>
      <c r="AM7" s="10">
        <v>170</v>
      </c>
      <c r="AN7" s="10">
        <v>121</v>
      </c>
      <c r="AO7" s="10"/>
      <c r="AP7" s="10">
        <v>269</v>
      </c>
      <c r="AQ7" s="10">
        <v>349</v>
      </c>
      <c r="AR7" s="10">
        <v>277</v>
      </c>
      <c r="AS7" s="10"/>
      <c r="AT7" s="10">
        <v>609</v>
      </c>
      <c r="AU7" s="10">
        <v>793</v>
      </c>
      <c r="AV7" s="10"/>
      <c r="AW7" s="10">
        <v>1416</v>
      </c>
      <c r="AX7" s="10" t="s">
        <v>79</v>
      </c>
      <c r="AY7" s="10"/>
      <c r="AZ7" s="10">
        <v>665</v>
      </c>
      <c r="BA7" s="10">
        <v>751</v>
      </c>
    </row>
    <row r="8" spans="2:53" ht="30" customHeight="1" x14ac:dyDescent="0.35">
      <c r="B8" s="11" t="s">
        <v>20</v>
      </c>
      <c r="C8" s="11">
        <v>1419</v>
      </c>
      <c r="D8" s="11">
        <v>736</v>
      </c>
      <c r="E8" s="11">
        <v>681</v>
      </c>
      <c r="F8" s="11"/>
      <c r="G8" s="11">
        <v>209</v>
      </c>
      <c r="H8" s="11">
        <v>272</v>
      </c>
      <c r="I8" s="11">
        <v>257</v>
      </c>
      <c r="J8" s="11">
        <v>229</v>
      </c>
      <c r="K8" s="11">
        <v>187</v>
      </c>
      <c r="L8" s="11">
        <v>264</v>
      </c>
      <c r="M8" s="11"/>
      <c r="N8" s="11">
        <v>444</v>
      </c>
      <c r="O8" s="11">
        <v>361</v>
      </c>
      <c r="P8" s="11">
        <v>308</v>
      </c>
      <c r="Q8" s="11">
        <v>297</v>
      </c>
      <c r="R8" s="11"/>
      <c r="S8" s="11">
        <v>212</v>
      </c>
      <c r="T8" s="11">
        <v>188</v>
      </c>
      <c r="U8" s="11">
        <v>108</v>
      </c>
      <c r="V8" s="11">
        <v>132</v>
      </c>
      <c r="W8" s="11">
        <v>101</v>
      </c>
      <c r="X8" s="11">
        <v>138</v>
      </c>
      <c r="Y8" s="11">
        <v>102</v>
      </c>
      <c r="Z8" s="11">
        <v>58</v>
      </c>
      <c r="AA8" s="11">
        <v>149</v>
      </c>
      <c r="AB8" s="11">
        <v>119</v>
      </c>
      <c r="AC8" s="11">
        <v>64</v>
      </c>
      <c r="AD8" s="11">
        <v>48</v>
      </c>
      <c r="AE8" s="11"/>
      <c r="AF8" s="11">
        <v>488</v>
      </c>
      <c r="AG8" s="11">
        <v>382</v>
      </c>
      <c r="AH8" s="11">
        <v>101</v>
      </c>
      <c r="AI8" s="11">
        <v>183</v>
      </c>
      <c r="AJ8" s="11"/>
      <c r="AK8" s="11">
        <v>279</v>
      </c>
      <c r="AL8" s="11">
        <v>494</v>
      </c>
      <c r="AM8" s="11">
        <v>169</v>
      </c>
      <c r="AN8" s="11">
        <v>118</v>
      </c>
      <c r="AO8" s="11"/>
      <c r="AP8" s="11">
        <v>262</v>
      </c>
      <c r="AQ8" s="11">
        <v>353</v>
      </c>
      <c r="AR8" s="11">
        <v>275</v>
      </c>
      <c r="AS8" s="11"/>
      <c r="AT8" s="11">
        <v>599</v>
      </c>
      <c r="AU8" s="11">
        <v>806</v>
      </c>
      <c r="AV8" s="11"/>
      <c r="AW8" s="11">
        <v>1419</v>
      </c>
      <c r="AX8" s="11" t="s">
        <v>79</v>
      </c>
      <c r="AY8" s="11"/>
      <c r="AZ8" s="11">
        <v>666</v>
      </c>
      <c r="BA8" s="11">
        <v>753</v>
      </c>
    </row>
    <row r="9" spans="2:53" ht="29" x14ac:dyDescent="0.35">
      <c r="B9" s="15" t="s">
        <v>509</v>
      </c>
      <c r="C9" s="14">
        <v>0.76365705002022999</v>
      </c>
      <c r="D9" s="14">
        <v>0.74553010687299004</v>
      </c>
      <c r="E9" s="14">
        <v>0.78221118975816195</v>
      </c>
      <c r="F9" s="14"/>
      <c r="G9" s="14">
        <v>0.73781504183673696</v>
      </c>
      <c r="H9" s="14">
        <v>0.73404123934518195</v>
      </c>
      <c r="I9" s="14">
        <v>0.71597912051940504</v>
      </c>
      <c r="J9" s="14">
        <v>0.782203642082131</v>
      </c>
      <c r="K9" s="14">
        <v>0.81069036248173298</v>
      </c>
      <c r="L9" s="14">
        <v>0.81162501955955102</v>
      </c>
      <c r="M9" s="14"/>
      <c r="N9" s="14">
        <v>0.71473730779529498</v>
      </c>
      <c r="O9" s="14">
        <v>0.76519470433159997</v>
      </c>
      <c r="P9" s="14">
        <v>0.79497676689022201</v>
      </c>
      <c r="Q9" s="14">
        <v>0.80497847730641903</v>
      </c>
      <c r="R9" s="14"/>
      <c r="S9" s="14">
        <v>0.69054968828720598</v>
      </c>
      <c r="T9" s="14">
        <v>0.78659042498543497</v>
      </c>
      <c r="U9" s="14">
        <v>0.83637724044080997</v>
      </c>
      <c r="V9" s="14">
        <v>0.81450809732263796</v>
      </c>
      <c r="W9" s="14">
        <v>0.76825523212299995</v>
      </c>
      <c r="X9" s="14">
        <v>0.73325863335911101</v>
      </c>
      <c r="Y9" s="14">
        <v>0.753084306725883</v>
      </c>
      <c r="Z9" s="14">
        <v>0.71510061692083005</v>
      </c>
      <c r="AA9" s="14">
        <v>0.72788529531909796</v>
      </c>
      <c r="AB9" s="14">
        <v>0.83881229886349795</v>
      </c>
      <c r="AC9" s="14">
        <v>0.79229740342411004</v>
      </c>
      <c r="AD9" s="14">
        <v>0.73936045223404601</v>
      </c>
      <c r="AE9" s="14"/>
      <c r="AF9" s="14">
        <v>0.77111478116418497</v>
      </c>
      <c r="AG9" s="14">
        <v>0.76053035677676095</v>
      </c>
      <c r="AH9" s="14">
        <v>0.74002187895122196</v>
      </c>
      <c r="AI9" s="14">
        <v>0.77305160154580499</v>
      </c>
      <c r="AJ9" s="14"/>
      <c r="AK9" s="14">
        <v>0.75618281730347803</v>
      </c>
      <c r="AL9" s="14">
        <v>0.76875914062637496</v>
      </c>
      <c r="AM9" s="14">
        <v>0.69507496273290603</v>
      </c>
      <c r="AN9" s="14">
        <v>0.79388536580039104</v>
      </c>
      <c r="AO9" s="14"/>
      <c r="AP9" s="14">
        <v>0.75711484182344202</v>
      </c>
      <c r="AQ9" s="14">
        <v>0.74294843462743498</v>
      </c>
      <c r="AR9" s="14">
        <v>0.77257175565290104</v>
      </c>
      <c r="AS9" s="14"/>
      <c r="AT9" s="14">
        <v>0.68286441063807202</v>
      </c>
      <c r="AU9" s="14">
        <v>0.83034293739563803</v>
      </c>
      <c r="AV9" s="14"/>
      <c r="AW9" s="14">
        <v>0.76365705002022999</v>
      </c>
      <c r="AX9" s="14" t="s">
        <v>80</v>
      </c>
      <c r="AY9" s="14"/>
      <c r="AZ9" s="14">
        <v>0.79866971716547996</v>
      </c>
      <c r="BA9" s="14">
        <v>0.73268690495585098</v>
      </c>
    </row>
    <row r="10" spans="2:53" ht="29" x14ac:dyDescent="0.35">
      <c r="B10" s="15" t="s">
        <v>510</v>
      </c>
      <c r="C10" s="14">
        <v>0.19372187901163701</v>
      </c>
      <c r="D10" s="14">
        <v>0.21716335621547</v>
      </c>
      <c r="E10" s="14">
        <v>0.16923566558965</v>
      </c>
      <c r="F10" s="14"/>
      <c r="G10" s="14">
        <v>0.24254961721784399</v>
      </c>
      <c r="H10" s="14">
        <v>0.22308587313481301</v>
      </c>
      <c r="I10" s="14">
        <v>0.22547398156186299</v>
      </c>
      <c r="J10" s="14">
        <v>0.181617776730712</v>
      </c>
      <c r="K10" s="14">
        <v>0.16004600713474301</v>
      </c>
      <c r="L10" s="14">
        <v>0.128284477450887</v>
      </c>
      <c r="M10" s="14"/>
      <c r="N10" s="14">
        <v>0.24354129572379399</v>
      </c>
      <c r="O10" s="14">
        <v>0.19286182030319901</v>
      </c>
      <c r="P10" s="14">
        <v>0.16326146112100401</v>
      </c>
      <c r="Q10" s="14">
        <v>0.15433681090870399</v>
      </c>
      <c r="R10" s="14"/>
      <c r="S10" s="14">
        <v>0.25631716384912601</v>
      </c>
      <c r="T10" s="14">
        <v>0.16829370992265899</v>
      </c>
      <c r="U10" s="14">
        <v>0.138872470595305</v>
      </c>
      <c r="V10" s="14">
        <v>0.172078865741635</v>
      </c>
      <c r="W10" s="14">
        <v>0.18557570320648201</v>
      </c>
      <c r="X10" s="14">
        <v>0.23116959063933501</v>
      </c>
      <c r="Y10" s="14">
        <v>0.19188691487930001</v>
      </c>
      <c r="Z10" s="14">
        <v>0.23853053381546699</v>
      </c>
      <c r="AA10" s="14">
        <v>0.207632450640754</v>
      </c>
      <c r="AB10" s="14">
        <v>0.13296758510474599</v>
      </c>
      <c r="AC10" s="14">
        <v>0.16326100144578601</v>
      </c>
      <c r="AD10" s="14">
        <v>0.20642595566122399</v>
      </c>
      <c r="AE10" s="14"/>
      <c r="AF10" s="14">
        <v>0.20281475445448999</v>
      </c>
      <c r="AG10" s="14">
        <v>0.213568751821062</v>
      </c>
      <c r="AH10" s="14">
        <v>0.20546349621243401</v>
      </c>
      <c r="AI10" s="14">
        <v>0.14645592672163901</v>
      </c>
      <c r="AJ10" s="14"/>
      <c r="AK10" s="14">
        <v>0.197842567273641</v>
      </c>
      <c r="AL10" s="14">
        <v>0.21160880706122301</v>
      </c>
      <c r="AM10" s="14">
        <v>0.24339862665864501</v>
      </c>
      <c r="AN10" s="14">
        <v>0.16649816588777799</v>
      </c>
      <c r="AO10" s="14"/>
      <c r="AP10" s="14">
        <v>0.207649750833198</v>
      </c>
      <c r="AQ10" s="14">
        <v>0.23239414033275799</v>
      </c>
      <c r="AR10" s="14">
        <v>0.192754612591057</v>
      </c>
      <c r="AS10" s="14"/>
      <c r="AT10" s="14">
        <v>0.26790471994381398</v>
      </c>
      <c r="AU10" s="14">
        <v>0.13615688450097099</v>
      </c>
      <c r="AV10" s="14"/>
      <c r="AW10" s="14">
        <v>0.19372187901163701</v>
      </c>
      <c r="AX10" s="14" t="s">
        <v>80</v>
      </c>
      <c r="AY10" s="14"/>
      <c r="AZ10" s="14">
        <v>0.17126588833301201</v>
      </c>
      <c r="BA10" s="14">
        <v>0.213585126961191</v>
      </c>
    </row>
    <row r="11" spans="2:53" x14ac:dyDescent="0.35">
      <c r="B11" s="15" t="s">
        <v>109</v>
      </c>
      <c r="C11" s="23">
        <v>4.2621070968133702E-2</v>
      </c>
      <c r="D11" s="23">
        <v>3.7306536911540601E-2</v>
      </c>
      <c r="E11" s="23">
        <v>4.8553144652188303E-2</v>
      </c>
      <c r="F11" s="23"/>
      <c r="G11" s="23">
        <v>1.9635340945419501E-2</v>
      </c>
      <c r="H11" s="23">
        <v>4.28728875200051E-2</v>
      </c>
      <c r="I11" s="23">
        <v>5.8546897918731799E-2</v>
      </c>
      <c r="J11" s="23">
        <v>3.6178581187156597E-2</v>
      </c>
      <c r="K11" s="23">
        <v>2.9263630383523701E-2</v>
      </c>
      <c r="L11" s="23">
        <v>6.00905029895627E-2</v>
      </c>
      <c r="M11" s="23"/>
      <c r="N11" s="23">
        <v>4.1721396480910701E-2</v>
      </c>
      <c r="O11" s="23">
        <v>4.1943475365200898E-2</v>
      </c>
      <c r="P11" s="23">
        <v>4.1761771988773698E-2</v>
      </c>
      <c r="Q11" s="23">
        <v>4.0684711784876197E-2</v>
      </c>
      <c r="R11" s="23"/>
      <c r="S11" s="23">
        <v>5.3133147863668399E-2</v>
      </c>
      <c r="T11" s="23">
        <v>4.5115865091906002E-2</v>
      </c>
      <c r="U11" s="23">
        <v>2.4750288963884801E-2</v>
      </c>
      <c r="V11" s="23">
        <v>1.34130369357272E-2</v>
      </c>
      <c r="W11" s="23">
        <v>4.6169064670517998E-2</v>
      </c>
      <c r="X11" s="23">
        <v>3.55717760015547E-2</v>
      </c>
      <c r="Y11" s="23">
        <v>5.5028778394816902E-2</v>
      </c>
      <c r="Z11" s="23">
        <v>4.6368849263703098E-2</v>
      </c>
      <c r="AA11" s="23">
        <v>6.4482254040147999E-2</v>
      </c>
      <c r="AB11" s="23">
        <v>2.8220116031756198E-2</v>
      </c>
      <c r="AC11" s="23">
        <v>4.4441595130104601E-2</v>
      </c>
      <c r="AD11" s="23">
        <v>5.4213592104730098E-2</v>
      </c>
      <c r="AE11" s="23"/>
      <c r="AF11" s="23">
        <v>2.6070464381325299E-2</v>
      </c>
      <c r="AG11" s="23">
        <v>2.5900891402176399E-2</v>
      </c>
      <c r="AH11" s="23">
        <v>5.4514624836344103E-2</v>
      </c>
      <c r="AI11" s="23">
        <v>8.0492471732555998E-2</v>
      </c>
      <c r="AJ11" s="23"/>
      <c r="AK11" s="23">
        <v>4.5974615422880498E-2</v>
      </c>
      <c r="AL11" s="23">
        <v>1.9632052312401602E-2</v>
      </c>
      <c r="AM11" s="23">
        <v>6.1526410608448698E-2</v>
      </c>
      <c r="AN11" s="23">
        <v>3.9616468311831299E-2</v>
      </c>
      <c r="AO11" s="23"/>
      <c r="AP11" s="23">
        <v>3.5235407343359199E-2</v>
      </c>
      <c r="AQ11" s="23">
        <v>2.46574250398067E-2</v>
      </c>
      <c r="AR11" s="23">
        <v>3.4673631756042302E-2</v>
      </c>
      <c r="AS11" s="23"/>
      <c r="AT11" s="23">
        <v>4.9230869418113603E-2</v>
      </c>
      <c r="AU11" s="23">
        <v>3.3500178103390697E-2</v>
      </c>
      <c r="AV11" s="23"/>
      <c r="AW11" s="23">
        <v>4.2621070968133702E-2</v>
      </c>
      <c r="AX11" s="23" t="s">
        <v>80</v>
      </c>
      <c r="AY11" s="23"/>
      <c r="AZ11" s="23">
        <v>3.0064394501508E-2</v>
      </c>
      <c r="BA11" s="23">
        <v>5.3727968082957399E-2</v>
      </c>
    </row>
    <row r="12" spans="2:53" x14ac:dyDescent="0.35">
      <c r="B12" t="s">
        <v>584</v>
      </c>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BA16"/>
  <sheetViews>
    <sheetView showGridLines="0" workbookViewId="0">
      <pane xSplit="2" topLeftCell="C1" activePane="topRight" state="frozen"/>
      <selection pane="topRight" activeCell="AO1" sqref="AO1:AO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40" width="10.7265625" customWidth="1"/>
    <col min="41" max="41" width="2.1796875" customWidth="1"/>
    <col min="42" max="44" width="10.7265625" customWidth="1"/>
    <col min="45" max="45" width="2.1796875" customWidth="1"/>
    <col min="46" max="47" width="10.7265625" customWidth="1"/>
    <col min="48" max="48" width="2.1796875" customWidth="1"/>
    <col min="49" max="50" width="10.7265625" customWidth="1"/>
    <col min="51" max="51" width="2.1796875" customWidth="1"/>
    <col min="52" max="53" width="10.7265625" customWidth="1"/>
    <col min="54" max="54" width="2.1796875" customWidth="1"/>
  </cols>
  <sheetData>
    <row r="2" spans="2:53" ht="40" customHeight="1" x14ac:dyDescent="0.35">
      <c r="D2" s="29" t="s">
        <v>515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row>
    <row r="5" spans="2:53" ht="30" customHeight="1" x14ac:dyDescent="0.35">
      <c r="B5" s="22"/>
      <c r="C5" s="22"/>
      <c r="D5" s="30" t="s">
        <v>53</v>
      </c>
      <c r="E5" s="30"/>
      <c r="F5" s="22"/>
      <c r="G5" s="30" t="s">
        <v>54</v>
      </c>
      <c r="H5" s="30"/>
      <c r="I5" s="30"/>
      <c r="J5" s="30"/>
      <c r="K5" s="30"/>
      <c r="L5" s="30"/>
      <c r="M5" s="22"/>
      <c r="N5" s="30" t="s">
        <v>55</v>
      </c>
      <c r="O5" s="30"/>
      <c r="P5" s="30"/>
      <c r="Q5" s="30"/>
      <c r="R5" s="22"/>
      <c r="S5" s="30" t="s">
        <v>56</v>
      </c>
      <c r="T5" s="30"/>
      <c r="U5" s="30"/>
      <c r="V5" s="30"/>
      <c r="W5" s="30"/>
      <c r="X5" s="30"/>
      <c r="Y5" s="30"/>
      <c r="Z5" s="30"/>
      <c r="AA5" s="30"/>
      <c r="AB5" s="30"/>
      <c r="AC5" s="30"/>
      <c r="AD5" s="30"/>
      <c r="AE5" s="22"/>
      <c r="AF5" s="30" t="s">
        <v>57</v>
      </c>
      <c r="AG5" s="30"/>
      <c r="AH5" s="30"/>
      <c r="AI5" s="30"/>
      <c r="AJ5" s="22"/>
      <c r="AK5" s="30" t="s">
        <v>58</v>
      </c>
      <c r="AL5" s="30"/>
      <c r="AM5" s="30"/>
      <c r="AN5" s="30"/>
      <c r="AO5" s="22"/>
      <c r="AP5" s="30" t="s">
        <v>59</v>
      </c>
      <c r="AQ5" s="30"/>
      <c r="AR5" s="30"/>
      <c r="AS5" s="22"/>
      <c r="AT5" s="30" t="s">
        <v>60</v>
      </c>
      <c r="AU5" s="30"/>
      <c r="AV5" s="22"/>
      <c r="AW5" s="30" t="s">
        <v>61</v>
      </c>
      <c r="AX5" s="30"/>
      <c r="AY5" s="22"/>
      <c r="AZ5" s="30" t="s">
        <v>62</v>
      </c>
      <c r="BA5" s="30"/>
    </row>
    <row r="6" spans="2:53"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I6" s="12" t="s">
        <v>46</v>
      </c>
      <c r="AK6" s="12" t="s">
        <v>47</v>
      </c>
      <c r="AL6" s="12" t="s">
        <v>48</v>
      </c>
      <c r="AM6" s="12" t="s">
        <v>49</v>
      </c>
      <c r="AN6" s="12" t="s">
        <v>50</v>
      </c>
      <c r="AP6" s="12" t="s">
        <v>43</v>
      </c>
      <c r="AQ6" s="12" t="s">
        <v>44</v>
      </c>
      <c r="AR6" s="12" t="s">
        <v>49</v>
      </c>
      <c r="AT6" s="12" t="s">
        <v>51</v>
      </c>
      <c r="AU6" s="12" t="s">
        <v>52</v>
      </c>
      <c r="AW6" s="12" t="s">
        <v>51</v>
      </c>
      <c r="AX6" s="12" t="s">
        <v>52</v>
      </c>
      <c r="AZ6" s="12" t="s">
        <v>51</v>
      </c>
      <c r="BA6" s="12" t="s">
        <v>52</v>
      </c>
    </row>
    <row r="7" spans="2:53" ht="30" customHeight="1" x14ac:dyDescent="0.35">
      <c r="B7" s="10" t="s">
        <v>19</v>
      </c>
      <c r="C7" s="10">
        <v>1416</v>
      </c>
      <c r="D7" s="10">
        <v>721</v>
      </c>
      <c r="E7" s="10">
        <v>692</v>
      </c>
      <c r="F7" s="10"/>
      <c r="G7" s="10">
        <v>147</v>
      </c>
      <c r="H7" s="10">
        <v>283</v>
      </c>
      <c r="I7" s="10">
        <v>270</v>
      </c>
      <c r="J7" s="10">
        <v>242</v>
      </c>
      <c r="K7" s="10">
        <v>198</v>
      </c>
      <c r="L7" s="10">
        <v>276</v>
      </c>
      <c r="M7" s="10"/>
      <c r="N7" s="10">
        <v>466</v>
      </c>
      <c r="O7" s="10">
        <v>366</v>
      </c>
      <c r="P7" s="10">
        <v>273</v>
      </c>
      <c r="Q7" s="10">
        <v>303</v>
      </c>
      <c r="R7" s="10"/>
      <c r="S7" s="10">
        <v>212</v>
      </c>
      <c r="T7" s="10">
        <v>195</v>
      </c>
      <c r="U7" s="10">
        <v>112</v>
      </c>
      <c r="V7" s="10">
        <v>133</v>
      </c>
      <c r="W7" s="10">
        <v>105</v>
      </c>
      <c r="X7" s="10">
        <v>141</v>
      </c>
      <c r="Y7" s="10">
        <v>103</v>
      </c>
      <c r="Z7" s="10">
        <v>61</v>
      </c>
      <c r="AA7" s="10">
        <v>151</v>
      </c>
      <c r="AB7" s="10">
        <v>99</v>
      </c>
      <c r="AC7" s="10">
        <v>65</v>
      </c>
      <c r="AD7" s="10">
        <v>39</v>
      </c>
      <c r="AE7" s="10"/>
      <c r="AF7" s="10">
        <v>508</v>
      </c>
      <c r="AG7" s="10">
        <v>386</v>
      </c>
      <c r="AH7" s="10">
        <v>105</v>
      </c>
      <c r="AI7" s="10">
        <v>182</v>
      </c>
      <c r="AJ7" s="10"/>
      <c r="AK7" s="10">
        <v>288</v>
      </c>
      <c r="AL7" s="10">
        <v>495</v>
      </c>
      <c r="AM7" s="10">
        <v>170</v>
      </c>
      <c r="AN7" s="10">
        <v>121</v>
      </c>
      <c r="AO7" s="10"/>
      <c r="AP7" s="10">
        <v>269</v>
      </c>
      <c r="AQ7" s="10">
        <v>349</v>
      </c>
      <c r="AR7" s="10">
        <v>277</v>
      </c>
      <c r="AS7" s="10"/>
      <c r="AT7" s="10">
        <v>609</v>
      </c>
      <c r="AU7" s="10">
        <v>793</v>
      </c>
      <c r="AV7" s="10"/>
      <c r="AW7" s="10">
        <v>1416</v>
      </c>
      <c r="AX7" s="10" t="s">
        <v>79</v>
      </c>
      <c r="AY7" s="10"/>
      <c r="AZ7" s="10">
        <v>665</v>
      </c>
      <c r="BA7" s="10">
        <v>751</v>
      </c>
    </row>
    <row r="8" spans="2:53" ht="30" customHeight="1" x14ac:dyDescent="0.35">
      <c r="B8" s="11" t="s">
        <v>20</v>
      </c>
      <c r="C8" s="11">
        <v>1419</v>
      </c>
      <c r="D8" s="11">
        <v>736</v>
      </c>
      <c r="E8" s="11">
        <v>681</v>
      </c>
      <c r="F8" s="11"/>
      <c r="G8" s="11">
        <v>209</v>
      </c>
      <c r="H8" s="11">
        <v>272</v>
      </c>
      <c r="I8" s="11">
        <v>257</v>
      </c>
      <c r="J8" s="11">
        <v>229</v>
      </c>
      <c r="K8" s="11">
        <v>187</v>
      </c>
      <c r="L8" s="11">
        <v>264</v>
      </c>
      <c r="M8" s="11"/>
      <c r="N8" s="11">
        <v>444</v>
      </c>
      <c r="O8" s="11">
        <v>361</v>
      </c>
      <c r="P8" s="11">
        <v>308</v>
      </c>
      <c r="Q8" s="11">
        <v>297</v>
      </c>
      <c r="R8" s="11"/>
      <c r="S8" s="11">
        <v>212</v>
      </c>
      <c r="T8" s="11">
        <v>188</v>
      </c>
      <c r="U8" s="11">
        <v>108</v>
      </c>
      <c r="V8" s="11">
        <v>132</v>
      </c>
      <c r="W8" s="11">
        <v>101</v>
      </c>
      <c r="X8" s="11">
        <v>138</v>
      </c>
      <c r="Y8" s="11">
        <v>102</v>
      </c>
      <c r="Z8" s="11">
        <v>58</v>
      </c>
      <c r="AA8" s="11">
        <v>149</v>
      </c>
      <c r="AB8" s="11">
        <v>119</v>
      </c>
      <c r="AC8" s="11">
        <v>64</v>
      </c>
      <c r="AD8" s="11">
        <v>48</v>
      </c>
      <c r="AE8" s="11"/>
      <c r="AF8" s="11">
        <v>488</v>
      </c>
      <c r="AG8" s="11">
        <v>382</v>
      </c>
      <c r="AH8" s="11">
        <v>101</v>
      </c>
      <c r="AI8" s="11">
        <v>183</v>
      </c>
      <c r="AJ8" s="11"/>
      <c r="AK8" s="11">
        <v>279</v>
      </c>
      <c r="AL8" s="11">
        <v>494</v>
      </c>
      <c r="AM8" s="11">
        <v>169</v>
      </c>
      <c r="AN8" s="11">
        <v>118</v>
      </c>
      <c r="AO8" s="11"/>
      <c r="AP8" s="11">
        <v>262</v>
      </c>
      <c r="AQ8" s="11">
        <v>353</v>
      </c>
      <c r="AR8" s="11">
        <v>275</v>
      </c>
      <c r="AS8" s="11"/>
      <c r="AT8" s="11">
        <v>599</v>
      </c>
      <c r="AU8" s="11">
        <v>806</v>
      </c>
      <c r="AV8" s="11"/>
      <c r="AW8" s="11">
        <v>1419</v>
      </c>
      <c r="AX8" s="11" t="s">
        <v>79</v>
      </c>
      <c r="AY8" s="11"/>
      <c r="AZ8" s="11">
        <v>666</v>
      </c>
      <c r="BA8" s="11">
        <v>753</v>
      </c>
    </row>
    <row r="9" spans="2:53" ht="29" x14ac:dyDescent="0.35">
      <c r="B9" s="15" t="s">
        <v>509</v>
      </c>
      <c r="C9" s="14">
        <v>0.77939176897178997</v>
      </c>
      <c r="D9" s="14">
        <v>0.76021732688298504</v>
      </c>
      <c r="E9" s="14">
        <v>0.80063575906783802</v>
      </c>
      <c r="F9" s="14"/>
      <c r="G9" s="14">
        <v>0.74895870563788902</v>
      </c>
      <c r="H9" s="14">
        <v>0.71097125272296302</v>
      </c>
      <c r="I9" s="14">
        <v>0.74810423939275505</v>
      </c>
      <c r="J9" s="14">
        <v>0.78821078033986103</v>
      </c>
      <c r="K9" s="14">
        <v>0.82259753356896403</v>
      </c>
      <c r="L9" s="14">
        <v>0.86606210195556099</v>
      </c>
      <c r="M9" s="14"/>
      <c r="N9" s="14">
        <v>0.72209810813967201</v>
      </c>
      <c r="O9" s="14">
        <v>0.79426690168951197</v>
      </c>
      <c r="P9" s="14">
        <v>0.81867433540909595</v>
      </c>
      <c r="Q9" s="14">
        <v>0.80311011816501798</v>
      </c>
      <c r="R9" s="14"/>
      <c r="S9" s="14">
        <v>0.67791417421956202</v>
      </c>
      <c r="T9" s="14">
        <v>0.81122877705054797</v>
      </c>
      <c r="U9" s="14">
        <v>0.80549090663415202</v>
      </c>
      <c r="V9" s="14">
        <v>0.80666846246461299</v>
      </c>
      <c r="W9" s="14">
        <v>0.72448215631242296</v>
      </c>
      <c r="X9" s="14">
        <v>0.76667331670467398</v>
      </c>
      <c r="Y9" s="14">
        <v>0.80929056025252299</v>
      </c>
      <c r="Z9" s="14">
        <v>0.73402682007764297</v>
      </c>
      <c r="AA9" s="14">
        <v>0.76919365797881301</v>
      </c>
      <c r="AB9" s="14">
        <v>0.86827615771488698</v>
      </c>
      <c r="AC9" s="14">
        <v>0.83926176306967304</v>
      </c>
      <c r="AD9" s="14">
        <v>0.845533980652867</v>
      </c>
      <c r="AE9" s="14"/>
      <c r="AF9" s="14">
        <v>0.792713649004538</v>
      </c>
      <c r="AG9" s="14">
        <v>0.75183353036651801</v>
      </c>
      <c r="AH9" s="14">
        <v>0.82168602228765997</v>
      </c>
      <c r="AI9" s="14">
        <v>0.791703620560956</v>
      </c>
      <c r="AJ9" s="14"/>
      <c r="AK9" s="14">
        <v>0.760146546944236</v>
      </c>
      <c r="AL9" s="14">
        <v>0.78244487096868698</v>
      </c>
      <c r="AM9" s="14">
        <v>0.746572210200391</v>
      </c>
      <c r="AN9" s="14">
        <v>0.83179474577478296</v>
      </c>
      <c r="AO9" s="14"/>
      <c r="AP9" s="14">
        <v>0.76328670280123201</v>
      </c>
      <c r="AQ9" s="14">
        <v>0.74848981169251405</v>
      </c>
      <c r="AR9" s="14">
        <v>0.80168409836811505</v>
      </c>
      <c r="AS9" s="14"/>
      <c r="AT9" s="14">
        <v>0.68876184470589297</v>
      </c>
      <c r="AU9" s="14">
        <v>0.84875184213010002</v>
      </c>
      <c r="AV9" s="14"/>
      <c r="AW9" s="14">
        <v>0.77939176897178997</v>
      </c>
      <c r="AX9" s="14" t="s">
        <v>80</v>
      </c>
      <c r="AY9" s="14"/>
      <c r="AZ9" s="14">
        <v>0.82341761947093395</v>
      </c>
      <c r="BA9" s="14">
        <v>0.74044909228610001</v>
      </c>
    </row>
    <row r="10" spans="2:53" ht="29" x14ac:dyDescent="0.35">
      <c r="B10" s="15" t="s">
        <v>510</v>
      </c>
      <c r="C10" s="14">
        <v>0.169899226150764</v>
      </c>
      <c r="D10" s="14">
        <v>0.19437287569884801</v>
      </c>
      <c r="E10" s="14">
        <v>0.14270415135100301</v>
      </c>
      <c r="F10" s="14"/>
      <c r="G10" s="14">
        <v>0.202667005617159</v>
      </c>
      <c r="H10" s="14">
        <v>0.23608905721911</v>
      </c>
      <c r="I10" s="14">
        <v>0.191355713668275</v>
      </c>
      <c r="J10" s="14">
        <v>0.14957374935856901</v>
      </c>
      <c r="K10" s="14">
        <v>0.13792519353618099</v>
      </c>
      <c r="L10" s="14">
        <v>9.5287762796151407E-2</v>
      </c>
      <c r="M10" s="14"/>
      <c r="N10" s="14">
        <v>0.22816329219880099</v>
      </c>
      <c r="O10" s="14">
        <v>0.15211188843303999</v>
      </c>
      <c r="P10" s="14">
        <v>0.13679847910742299</v>
      </c>
      <c r="Q10" s="14">
        <v>0.14350636856805499</v>
      </c>
      <c r="R10" s="14"/>
      <c r="S10" s="14">
        <v>0.25271870208804098</v>
      </c>
      <c r="T10" s="14">
        <v>0.138157024119337</v>
      </c>
      <c r="U10" s="14">
        <v>0.13686478319307499</v>
      </c>
      <c r="V10" s="14">
        <v>0.12876257034753699</v>
      </c>
      <c r="W10" s="14">
        <v>0.20319975479135699</v>
      </c>
      <c r="X10" s="14">
        <v>0.20515943858577601</v>
      </c>
      <c r="Y10" s="14">
        <v>0.16196519919458199</v>
      </c>
      <c r="Z10" s="14">
        <v>0.18741387827174499</v>
      </c>
      <c r="AA10" s="14">
        <v>0.199341915012714</v>
      </c>
      <c r="AB10" s="14">
        <v>9.4377405622897703E-2</v>
      </c>
      <c r="AC10" s="14">
        <v>0.117184652789939</v>
      </c>
      <c r="AD10" s="14">
        <v>0.104560567525775</v>
      </c>
      <c r="AE10" s="14"/>
      <c r="AF10" s="14">
        <v>0.169472817272283</v>
      </c>
      <c r="AG10" s="14">
        <v>0.21880547349760601</v>
      </c>
      <c r="AH10" s="14">
        <v>0.131764883477373</v>
      </c>
      <c r="AI10" s="14">
        <v>0.13998237658266199</v>
      </c>
      <c r="AJ10" s="14"/>
      <c r="AK10" s="14">
        <v>0.199299177781188</v>
      </c>
      <c r="AL10" s="14">
        <v>0.18836048537389999</v>
      </c>
      <c r="AM10" s="14">
        <v>0.16900875649761901</v>
      </c>
      <c r="AN10" s="14">
        <v>0.12717534322089699</v>
      </c>
      <c r="AO10" s="14"/>
      <c r="AP10" s="14">
        <v>0.19278465968439201</v>
      </c>
      <c r="AQ10" s="14">
        <v>0.21598178668218199</v>
      </c>
      <c r="AR10" s="14">
        <v>0.157154448726535</v>
      </c>
      <c r="AS10" s="14"/>
      <c r="AT10" s="14">
        <v>0.25488600501152597</v>
      </c>
      <c r="AU10" s="14">
        <v>0.107638062951988</v>
      </c>
      <c r="AV10" s="14"/>
      <c r="AW10" s="14">
        <v>0.169899226150764</v>
      </c>
      <c r="AX10" s="14" t="s">
        <v>80</v>
      </c>
      <c r="AY10" s="14"/>
      <c r="AZ10" s="14">
        <v>0.14058910124884999</v>
      </c>
      <c r="BA10" s="14">
        <v>0.19582523790821099</v>
      </c>
    </row>
    <row r="11" spans="2:53" x14ac:dyDescent="0.35">
      <c r="B11" s="15" t="s">
        <v>109</v>
      </c>
      <c r="C11" s="23">
        <v>5.0709004877445903E-2</v>
      </c>
      <c r="D11" s="23">
        <v>4.5409797418167398E-2</v>
      </c>
      <c r="E11" s="23">
        <v>5.6660089581158903E-2</v>
      </c>
      <c r="F11" s="23"/>
      <c r="G11" s="23">
        <v>4.8374288744951602E-2</v>
      </c>
      <c r="H11" s="23">
        <v>5.29396900579268E-2</v>
      </c>
      <c r="I11" s="23">
        <v>6.0540046938969798E-2</v>
      </c>
      <c r="J11" s="23">
        <v>6.2215470301570402E-2</v>
      </c>
      <c r="K11" s="23">
        <v>3.9477272894855399E-2</v>
      </c>
      <c r="L11" s="23">
        <v>3.8650135248287198E-2</v>
      </c>
      <c r="M11" s="23"/>
      <c r="N11" s="23">
        <v>4.9738599661526502E-2</v>
      </c>
      <c r="O11" s="23">
        <v>5.36212098774482E-2</v>
      </c>
      <c r="P11" s="23">
        <v>4.45271854834818E-2</v>
      </c>
      <c r="Q11" s="23">
        <v>5.3383513266927203E-2</v>
      </c>
      <c r="R11" s="23"/>
      <c r="S11" s="23">
        <v>6.9367123692396407E-2</v>
      </c>
      <c r="T11" s="23">
        <v>5.0614198830114601E-2</v>
      </c>
      <c r="U11" s="23">
        <v>5.7644310172772599E-2</v>
      </c>
      <c r="V11" s="23">
        <v>6.4568967187849297E-2</v>
      </c>
      <c r="W11" s="23">
        <v>7.2318088896220101E-2</v>
      </c>
      <c r="X11" s="23">
        <v>2.8167244709550902E-2</v>
      </c>
      <c r="Y11" s="23">
        <v>2.87442405528954E-2</v>
      </c>
      <c r="Z11" s="23">
        <v>7.8559301650612201E-2</v>
      </c>
      <c r="AA11" s="23">
        <v>3.1464427008473003E-2</v>
      </c>
      <c r="AB11" s="23">
        <v>3.7346436662215099E-2</v>
      </c>
      <c r="AC11" s="23">
        <v>4.35535841403882E-2</v>
      </c>
      <c r="AD11" s="23">
        <v>4.9905451821357298E-2</v>
      </c>
      <c r="AE11" s="23"/>
      <c r="AF11" s="23">
        <v>3.7813533723178902E-2</v>
      </c>
      <c r="AG11" s="23">
        <v>2.9360996135876099E-2</v>
      </c>
      <c r="AH11" s="23">
        <v>4.6549094234966698E-2</v>
      </c>
      <c r="AI11" s="23">
        <v>6.8314002856382797E-2</v>
      </c>
      <c r="AJ11" s="23"/>
      <c r="AK11" s="23">
        <v>4.0554275274575502E-2</v>
      </c>
      <c r="AL11" s="23">
        <v>2.9194643657412901E-2</v>
      </c>
      <c r="AM11" s="23">
        <v>8.4419033301989604E-2</v>
      </c>
      <c r="AN11" s="23">
        <v>4.1029911004319998E-2</v>
      </c>
      <c r="AO11" s="23"/>
      <c r="AP11" s="23">
        <v>4.3928637514376E-2</v>
      </c>
      <c r="AQ11" s="23">
        <v>3.5528401625303303E-2</v>
      </c>
      <c r="AR11" s="23">
        <v>4.1161452905349699E-2</v>
      </c>
      <c r="AS11" s="23"/>
      <c r="AT11" s="23">
        <v>5.6352150282581698E-2</v>
      </c>
      <c r="AU11" s="23">
        <v>4.3610094917911797E-2</v>
      </c>
      <c r="AV11" s="23"/>
      <c r="AW11" s="23">
        <v>5.0709004877445903E-2</v>
      </c>
      <c r="AX11" s="23" t="s">
        <v>80</v>
      </c>
      <c r="AY11" s="23"/>
      <c r="AZ11" s="23">
        <v>3.5993279280215403E-2</v>
      </c>
      <c r="BA11" s="23">
        <v>6.3725669805688695E-2</v>
      </c>
    </row>
    <row r="12" spans="2:53" x14ac:dyDescent="0.35">
      <c r="B12" t="s">
        <v>584</v>
      </c>
    </row>
    <row r="13" spans="2:53" x14ac:dyDescent="0.35">
      <c r="B13" t="s">
        <v>76</v>
      </c>
    </row>
    <row r="14" spans="2:53" x14ac:dyDescent="0.35">
      <c r="B14" t="s">
        <v>77</v>
      </c>
    </row>
    <row r="16" spans="2:53" x14ac:dyDescent="0.35">
      <c r="B16" s="8" t="str">
        <f>HYPERLINK("#'Contents'!A1", "Return to Contents")</f>
        <v>Return to Contents</v>
      </c>
    </row>
  </sheetData>
  <mergeCells count="11">
    <mergeCell ref="D2:AS2"/>
    <mergeCell ref="AK5:AN5"/>
    <mergeCell ref="AP5:AR5"/>
    <mergeCell ref="AT5:AU5"/>
    <mergeCell ref="AW5:AX5"/>
    <mergeCell ref="AZ5:BA5"/>
    <mergeCell ref="D5:E5"/>
    <mergeCell ref="G5:L5"/>
    <mergeCell ref="N5:Q5"/>
    <mergeCell ref="S5:AD5"/>
    <mergeCell ref="AF5:AI5"/>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108</vt:i4>
      </vt:variant>
    </vt:vector>
  </HeadingPairs>
  <TitlesOfParts>
    <vt:vector size="108"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MichelaArena</dc:creator>
  <cp:lastModifiedBy>Michela Arena</cp:lastModifiedBy>
  <dcterms:created xsi:type="dcterms:W3CDTF">2025-04-01T16:41:31Z</dcterms:created>
  <dcterms:modified xsi:type="dcterms:W3CDTF">2025-04-02T16:06:07Z</dcterms:modified>
</cp:coreProperties>
</file>