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ichelaArena\Public First Dropbox\Policy and Research Team\Polling\Archived Work\2025\08 - BBC\Polling team resources\"/>
    </mc:Choice>
  </mc:AlternateContent>
  <xr:revisionPtr revIDLastSave="0" documentId="13_ncr:1_{E435C863-EF8B-427E-BEDE-4CBDD2AA0ED6}" xr6:coauthVersionLast="47" xr6:coauthVersionMax="47" xr10:uidLastSave="{00000000-0000-0000-0000-000000000000}"/>
  <bookViews>
    <workbookView xWindow="-110" yWindow="-110" windowWidth="19420" windowHeight="11500" firstSheet="1" activeTab="3"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01" l="1"/>
  <c r="B24" i="100"/>
  <c r="B24" i="99"/>
  <c r="B18" i="98"/>
  <c r="B18" i="97"/>
  <c r="B18" i="96"/>
  <c r="B18" i="95"/>
  <c r="B19" i="94"/>
  <c r="B18" i="93"/>
  <c r="B18" i="92"/>
  <c r="B18" i="91"/>
  <c r="B18" i="90"/>
  <c r="B18" i="89"/>
  <c r="B18" i="88"/>
  <c r="B18" i="87"/>
  <c r="B19" i="86"/>
  <c r="B17" i="85"/>
  <c r="B17" i="84"/>
  <c r="B17" i="83"/>
  <c r="B17" i="82"/>
  <c r="B17" i="81"/>
  <c r="B18" i="80"/>
  <c r="B24" i="79"/>
  <c r="B17" i="78"/>
  <c r="B25" i="77"/>
  <c r="B18" i="76"/>
  <c r="B18" i="75"/>
  <c r="B18" i="74"/>
  <c r="B18" i="73"/>
  <c r="B18" i="72"/>
  <c r="B18" i="71"/>
  <c r="B18" i="70"/>
  <c r="B19" i="69"/>
  <c r="B17" i="68"/>
  <c r="B17" i="67"/>
  <c r="B17" i="66"/>
  <c r="B17" i="65"/>
  <c r="B17" i="64"/>
  <c r="B17" i="63"/>
  <c r="B17" i="62"/>
  <c r="B17" i="61"/>
  <c r="B18" i="60"/>
  <c r="B18" i="59"/>
  <c r="B18" i="58"/>
  <c r="B42" i="57"/>
  <c r="B18" i="56"/>
  <c r="B18" i="55"/>
  <c r="B18" i="54"/>
  <c r="B18" i="53"/>
  <c r="B18" i="52"/>
  <c r="B19" i="51"/>
  <c r="B26" i="50"/>
  <c r="B17" i="49"/>
  <c r="B17" i="48"/>
  <c r="B17" i="47"/>
  <c r="B17" i="46"/>
  <c r="B17" i="45"/>
  <c r="B17" i="44"/>
  <c r="B17" i="43"/>
  <c r="B17" i="42"/>
  <c r="B17" i="41"/>
  <c r="B17" i="40"/>
  <c r="B17" i="39"/>
  <c r="B17" i="38"/>
  <c r="B17" i="37"/>
  <c r="B17" i="36"/>
  <c r="B18" i="35"/>
  <c r="B25" i="34"/>
  <c r="B15" i="33"/>
  <c r="B15" i="32"/>
  <c r="B15" i="31"/>
  <c r="B15" i="30"/>
  <c r="B16" i="29"/>
  <c r="B18" i="28"/>
  <c r="B21" i="27"/>
  <c r="B16" i="26"/>
  <c r="B16" i="25"/>
  <c r="B16" i="24"/>
  <c r="B16" i="23"/>
  <c r="B16" i="22"/>
  <c r="B16" i="21"/>
  <c r="B16" i="20"/>
  <c r="B16" i="19"/>
  <c r="B16" i="18"/>
  <c r="B17" i="17"/>
  <c r="B28" i="16"/>
  <c r="B21" i="15"/>
  <c r="B20" i="14"/>
  <c r="B14" i="13"/>
  <c r="B15" i="12"/>
  <c r="B17" i="11"/>
  <c r="B17" i="10"/>
  <c r="B17" i="9"/>
  <c r="B17" i="8"/>
  <c r="B17" i="7"/>
  <c r="B18" i="6"/>
  <c r="B29" i="5"/>
  <c r="B30" i="4"/>
  <c r="E106" i="2"/>
  <c r="D106" i="2"/>
  <c r="E105" i="2"/>
  <c r="D105" i="2"/>
  <c r="E104" i="2"/>
  <c r="D104" i="2"/>
  <c r="E103" i="2"/>
  <c r="D103" i="2"/>
  <c r="E102" i="2"/>
  <c r="D102" i="2"/>
  <c r="E101" i="2"/>
  <c r="D101" i="2"/>
  <c r="E100" i="2"/>
  <c r="D100" i="2"/>
  <c r="D99" i="2"/>
  <c r="E98" i="2"/>
  <c r="D98" i="2"/>
  <c r="E97" i="2"/>
  <c r="D97" i="2"/>
  <c r="E96" i="2"/>
  <c r="D96" i="2"/>
  <c r="E95" i="2"/>
  <c r="D95" i="2"/>
  <c r="E94" i="2"/>
  <c r="D94" i="2"/>
  <c r="E93" i="2"/>
  <c r="D93" i="2"/>
  <c r="E92" i="2"/>
  <c r="D92" i="2"/>
  <c r="D91" i="2"/>
  <c r="E90" i="2"/>
  <c r="D90" i="2"/>
  <c r="E89" i="2"/>
  <c r="D89" i="2"/>
  <c r="E88" i="2"/>
  <c r="D88" i="2"/>
  <c r="E87" i="2"/>
  <c r="D87" i="2"/>
  <c r="E86" i="2"/>
  <c r="D86" i="2"/>
  <c r="D85" i="2"/>
  <c r="E84" i="2"/>
  <c r="D84" i="2"/>
  <c r="E83" i="2"/>
  <c r="D83" i="2"/>
  <c r="E82" i="2"/>
  <c r="D82" i="2"/>
  <c r="E81" i="2"/>
  <c r="D81" i="2"/>
  <c r="E80" i="2"/>
  <c r="D80" i="2"/>
  <c r="E79" i="2"/>
  <c r="D79" i="2"/>
  <c r="E78" i="2"/>
  <c r="D78" i="2"/>
  <c r="E77" i="2"/>
  <c r="D77" i="2"/>
  <c r="E76" i="2"/>
  <c r="D76" i="2"/>
  <c r="E75" i="2"/>
  <c r="D75" i="2"/>
  <c r="D74" i="2"/>
  <c r="E73" i="2"/>
  <c r="D73" i="2"/>
  <c r="E72" i="2"/>
  <c r="D72" i="2"/>
  <c r="E71" i="2"/>
  <c r="D71" i="2"/>
  <c r="E70" i="2"/>
  <c r="D70" i="2"/>
  <c r="E69" i="2"/>
  <c r="D69" i="2"/>
  <c r="E68" i="2"/>
  <c r="D68" i="2"/>
  <c r="E67" i="2"/>
  <c r="D67" i="2"/>
  <c r="E66" i="2"/>
  <c r="D66" i="2"/>
  <c r="D65" i="2"/>
  <c r="E64" i="2"/>
  <c r="D64" i="2"/>
  <c r="E63" i="2"/>
  <c r="D63" i="2"/>
  <c r="E62" i="2"/>
  <c r="D62" i="2"/>
  <c r="E61" i="2"/>
  <c r="D61" i="2"/>
  <c r="E60" i="2"/>
  <c r="D60" i="2"/>
  <c r="E59" i="2"/>
  <c r="D59" i="2"/>
  <c r="E58" i="2"/>
  <c r="D58" i="2"/>
  <c r="E57" i="2"/>
  <c r="D57"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D40" i="2"/>
  <c r="E39" i="2"/>
  <c r="D39" i="2"/>
  <c r="E38" i="2"/>
  <c r="D38" i="2"/>
  <c r="E37" i="2"/>
  <c r="D37" i="2"/>
  <c r="E36" i="2"/>
  <c r="D36" i="2"/>
  <c r="E35" i="2"/>
  <c r="D35" i="2"/>
  <c r="D34" i="2"/>
  <c r="E33" i="2"/>
  <c r="D33" i="2"/>
  <c r="E32" i="2"/>
  <c r="D32" i="2"/>
  <c r="E31" i="2"/>
  <c r="D31" i="2"/>
  <c r="E30" i="2"/>
  <c r="D30" i="2"/>
  <c r="E29" i="2"/>
  <c r="D29" i="2"/>
  <c r="E28" i="2"/>
  <c r="D28" i="2"/>
  <c r="E27" i="2"/>
  <c r="D27" i="2"/>
  <c r="E26" i="2"/>
  <c r="D26" i="2"/>
  <c r="E25" i="2"/>
  <c r="D25" i="2"/>
  <c r="E24" i="2"/>
  <c r="D24" i="2"/>
  <c r="E23" i="2"/>
  <c r="D23" i="2"/>
  <c r="D22" i="2"/>
  <c r="E21" i="2"/>
  <c r="D21" i="2"/>
  <c r="E20" i="2"/>
  <c r="D20" i="2"/>
  <c r="E19" i="2"/>
  <c r="D19" i="2"/>
  <c r="E18" i="2"/>
  <c r="D18" i="2"/>
  <c r="E17" i="2"/>
  <c r="D17" i="2"/>
  <c r="E16" i="2"/>
  <c r="D16" i="2"/>
  <c r="E15" i="2"/>
  <c r="D15" i="2"/>
  <c r="E14" i="2"/>
  <c r="D14" i="2"/>
  <c r="E13" i="2"/>
  <c r="D13" i="2"/>
  <c r="E12" i="2"/>
  <c r="D12" i="2"/>
  <c r="D11" i="2"/>
  <c r="E10" i="2"/>
  <c r="D10" i="2"/>
  <c r="E9" i="2"/>
  <c r="D9" i="2"/>
  <c r="D6" i="2"/>
  <c r="F20" i="1"/>
</calcChain>
</file>

<file path=xl/sharedStrings.xml><?xml version="1.0" encoding="utf-8"?>
<sst xmlns="http://schemas.openxmlformats.org/spreadsheetml/2006/main" count="4430" uniqueCount="436">
  <si>
    <t>Public First Poll for the BBC</t>
  </si>
  <si>
    <t>Fieldwork:</t>
  </si>
  <si>
    <t>12th Aug - 14th Aug 2025</t>
  </si>
  <si>
    <t xml:space="preserve">Interview Method: </t>
  </si>
  <si>
    <t>Online Survey</t>
  </si>
  <si>
    <t>Population represented:</t>
  </si>
  <si>
    <t>Creative sector workers in the UK</t>
  </si>
  <si>
    <t>Sample size:</t>
  </si>
  <si>
    <t>Methodology:</t>
  </si>
  <si>
    <t>Data is unweighted</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</si>
  <si>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</si>
  <si>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</si>
  <si>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</si>
  <si>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</si>
  <si>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</si>
  <si>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</si>
  <si>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</si>
  <si>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</si>
  <si>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</si>
  <si>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</si>
  <si>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London</t>
  </si>
  <si>
    <t>South East</t>
  </si>
  <si>
    <t>South West</t>
  </si>
  <si>
    <t>East of England</t>
  </si>
  <si>
    <t>East Midlands</t>
  </si>
  <si>
    <t>West Midlands</t>
  </si>
  <si>
    <t>Yorkshire and the Humber</t>
  </si>
  <si>
    <t>North East</t>
  </si>
  <si>
    <t>North West</t>
  </si>
  <si>
    <t>Scotland</t>
  </si>
  <si>
    <t>Wales</t>
  </si>
  <si>
    <t>Northern Ireland</t>
  </si>
  <si>
    <t>Urban/City Centre</t>
  </si>
  <si>
    <t>Suburbs</t>
  </si>
  <si>
    <t>Large Town</t>
  </si>
  <si>
    <t>Small Town</t>
  </si>
  <si>
    <t>Village</t>
  </si>
  <si>
    <t>Rural Area</t>
  </si>
  <si>
    <t>White</t>
  </si>
  <si>
    <t>BAME</t>
  </si>
  <si>
    <t>Gender</t>
  </si>
  <si>
    <t>Region</t>
  </si>
  <si>
    <t>Area</t>
  </si>
  <si>
    <t>Ethnicity</t>
  </si>
  <si>
    <t>UK culture and arts like music, books, film and TV</t>
  </si>
  <si>
    <t>UK education system and universities</t>
  </si>
  <si>
    <t>UK science and research</t>
  </si>
  <si>
    <t>UK festivals and cultural events (e.g. Glastonbury, Edinburgh Fringe)</t>
  </si>
  <si>
    <t>UK politics and political leadership</t>
  </si>
  <si>
    <t>UK history</t>
  </si>
  <si>
    <t>UK natural beauty like the countryside</t>
  </si>
  <si>
    <t>UK visual arts scene and museums/galleries</t>
  </si>
  <si>
    <t>UK sports and athletes</t>
  </si>
  <si>
    <t>UK theatre and performing arts</t>
  </si>
  <si>
    <t>UK public service broadcasting (e.g. BBC)</t>
  </si>
  <si>
    <t>UK-hosted major events (e.g. 2012 Olympics, 2023 Eurovision)</t>
  </si>
  <si>
    <t>UK fashion and design industry</t>
  </si>
  <si>
    <t>The Royal Family</t>
  </si>
  <si>
    <t>UK armed forces</t>
  </si>
  <si>
    <t>UK video-game and interactive media sector</t>
  </si>
  <si>
    <t>Don’t Know</t>
  </si>
  <si>
    <t>None of the above</t>
  </si>
  <si>
    <t>Which of the following areas, if any, do you think are important in shaping the UK’s reputation overseas?Select any which apply</t>
  </si>
  <si>
    <t>BASE: All Respondents</t>
  </si>
  <si>
    <t>Fieldwork: 12th Aug - 14th Aug 2025</t>
  </si>
  <si>
    <t>Data unweighted</t>
  </si>
  <si>
    <t>Music</t>
  </si>
  <si>
    <t>Literature</t>
  </si>
  <si>
    <t>History</t>
  </si>
  <si>
    <t>Education system and universities</t>
  </si>
  <si>
    <t>Science and research</t>
  </si>
  <si>
    <t>UK-hosted major events (e.g. 2012 Olympics, Glastonbury, The Commonwealth Games)</t>
  </si>
  <si>
    <t>Sports successes</t>
  </si>
  <si>
    <t>Movies and television</t>
  </si>
  <si>
    <t>Theatre and performing arts</t>
  </si>
  <si>
    <t>Public-service broadcasting model (e.g. BBC, ITV and Channel 4)</t>
  </si>
  <si>
    <t>Art</t>
  </si>
  <si>
    <t>Fashion and design</t>
  </si>
  <si>
    <t>Politics and political leadership</t>
  </si>
  <si>
    <t>Visual effects and animation studios</t>
  </si>
  <si>
    <t>Videogames and interactive media</t>
  </si>
  <si>
    <t>None of the above are proud achievements</t>
  </si>
  <si>
    <t>Which of the following, if any, are the UK’s proudest achievements?Select up to three </t>
  </si>
  <si>
    <t xml:space="preserve"> Traditional | Innovative </t>
  </si>
  <si>
    <t xml:space="preserve"> Accessible | Inaccessible</t>
  </si>
  <si>
    <t xml:space="preserve"> Easy to break into | Difficult to break into</t>
  </si>
  <si>
    <t xml:space="preserve"> London-centric | Spread across the UK</t>
  </si>
  <si>
    <t xml:space="preserve"> Thriving | Struggling</t>
  </si>
  <si>
    <t>-2</t>
  </si>
  <si>
    <t>-1</t>
  </si>
  <si>
    <t>0</t>
  </si>
  <si>
    <t>1</t>
  </si>
  <si>
    <t>2</t>
  </si>
  <si>
    <t>Grid Summary: Thinking about the broader UK creative industry (e.g. film, television, music, live events, art etc), which best describes it?</t>
  </si>
  <si>
    <t xml:space="preserve">Thinking about the broader UK creative industry (e.g. film, television, music, live events, art etc), which best describes it?: Traditional | Innovative </t>
  </si>
  <si>
    <t>Thinking about the broader UK creative industry (e.g. film, television, music, live events, art etc), which best describes it?: Accessible | Inaccessible</t>
  </si>
  <si>
    <t>Thinking about the broader UK creative industry (e.g. film, television, music, live events, art etc), which best describes it?: Easy to break into | Difficult to break into</t>
  </si>
  <si>
    <t>Thinking about the broader UK creative industry (e.g. film, television, music, live events, art etc), which best describes it?: London-centric | Spread across the UK</t>
  </si>
  <si>
    <t>Thinking about the broader UK creative industry (e.g. film, television, music, live events, art etc), which best describes it?: Thriving | Struggling</t>
  </si>
  <si>
    <t>The UK creative sector provides strong support to its workforce.</t>
  </si>
  <si>
    <t>The UK creative sector does not provide enough support to its workforce.</t>
  </si>
  <si>
    <t>Don’t know</t>
  </si>
  <si>
    <t xml:space="preserve"> Which of the following best describes your view?</t>
  </si>
  <si>
    <t>I believe the UK consistently produces higher-quality creative work compared to that produced in other countries.</t>
  </si>
  <si>
    <t>I believe the UK’s creative work is of lower quality compared to that produced in other countries.</t>
  </si>
  <si>
    <t>Less than 1 year</t>
  </si>
  <si>
    <t>1–2 years</t>
  </si>
  <si>
    <t>3–4 years</t>
  </si>
  <si>
    <t>5-7 years</t>
  </si>
  <si>
    <t>8–12 years</t>
  </si>
  <si>
    <t>13–20 years</t>
  </si>
  <si>
    <t>More than 20 years</t>
  </si>
  <si>
    <t xml:space="preserve"> How long have you been working in the creative sector?</t>
  </si>
  <si>
    <t>Early-career graduate scheme</t>
  </si>
  <si>
    <t>Diversity or inclusion programme</t>
  </si>
  <si>
    <t>Creative bootcamp/ intensive course</t>
  </si>
  <si>
    <t>Advertised job (e.g. careers site)</t>
  </si>
  <si>
    <t>Formal work-experience placement / internship</t>
  </si>
  <si>
    <t>Freelance commission or self-initiated project</t>
  </si>
  <si>
    <t>Personal or professional contact/ referral</t>
  </si>
  <si>
    <t>Other (Please specify)</t>
  </si>
  <si>
    <t xml:space="preserve"> How did you land your first role in the creative industry?</t>
  </si>
  <si>
    <t>Personal experiences or hobbies (e.g. gaming, photography, fan fiction)</t>
  </si>
  <si>
    <t>School or university courses in the arts</t>
  </si>
  <si>
    <t>Watching films and TV series growing up</t>
  </si>
  <si>
    <t>Consuming content (e.g., movies, TV, music) from public service broadcasters (e.g. BBC)</t>
  </si>
  <si>
    <t>Family or friends</t>
  </si>
  <si>
    <t>Attending live performances (e.g. theatre, concerts, spoken word)</t>
  </si>
  <si>
    <t>Reading books, comics, or graphic novels</t>
  </si>
  <si>
    <t>Social media platforms (e.g. YouTube, TikTok, Instagram)</t>
  </si>
  <si>
    <t>Participating in creative clubs or workshops (e.g. drama, writing, coding, music)</t>
  </si>
  <si>
    <t>Listening to music or radio</t>
  </si>
  <si>
    <t>A teacher or mentor</t>
  </si>
  <si>
    <t>A particular artist, writer, director, or performer</t>
  </si>
  <si>
    <t>Seeing people like me represented in the creative industries</t>
  </si>
  <si>
    <t>None of the above - I was not inspired</t>
  </si>
  <si>
    <t>Which of the following, if any, inspired you to get into the creative sector?Select any which apply</t>
  </si>
  <si>
    <t xml:space="preserve"> Pitched an idea/project to a UK public service broadcaster (e.g. BBC, channel 4 and ITV) </t>
  </si>
  <si>
    <t xml:space="preserve"> Had work commissioned, funded or acquired by a public service broadcaster</t>
  </si>
  <si>
    <t xml:space="preserve"> Supplied content/services to a commercial media and entertainment company (e.g. Sky, Netflix, Amazon Studios)</t>
  </si>
  <si>
    <t xml:space="preserve"> Worked on a production filmed in a UK studio or soundstage</t>
  </si>
  <si>
    <t xml:space="preserve"> Used post-production or VFX facilities based in the UK</t>
  </si>
  <si>
    <t xml:space="preserve"> Participated in a Public service broadcasters-backed training, apprenticeship or talent-development scheme</t>
  </si>
  <si>
    <t xml:space="preserve"> Collaborated with a public service broadcaster on a regional or nations-based production</t>
  </si>
  <si>
    <t xml:space="preserve"> Licensed or sold Intellectual Property (e.g. script, format, design) to a UK broadcaster or studio</t>
  </si>
  <si>
    <t xml:space="preserve"> Showcased work at a UK media or entertainment festival / market (e.g. Sheffield Doc/Fest, London Film Festival)</t>
  </si>
  <si>
    <t>I have done this in the last year</t>
  </si>
  <si>
    <t>I have done this but not in the last year</t>
  </si>
  <si>
    <t>I have never done this</t>
  </si>
  <si>
    <t>Grid Summary: Thinking about your own work, which of the following have you personally done in your career?</t>
  </si>
  <si>
    <t xml:space="preserve">Thinking about your own work, which of the following have you personally done in your career?: Pitched an idea/project to a UK public service broadcaster (e.g. BBC, channel 4 and ITV) </t>
  </si>
  <si>
    <t>Thinking about your own work, which of the following have you personally done in your career?: Had work commissioned, funded or acquired by a public service broadcaster</t>
  </si>
  <si>
    <t>Thinking about your own work, which of the following have you personally done in your career?: Supplied content/services to a commercial media and entertainment company (e.g. Sky, Netflix, Amazon Studios)</t>
  </si>
  <si>
    <t>Thinking about your own work, which of the following have you personally done in your career?: Worked on a production filmed in a UK studio or soundstage</t>
  </si>
  <si>
    <t>Thinking about your own work, which of the following have you personally done in your career?: Used post-production or VFX facilities based in the UK</t>
  </si>
  <si>
    <t>Thinking about your own work, which of the following have you personally done in your career?: Participated in a Public service broadcasters-backed training, apprenticeship or talent-development scheme</t>
  </si>
  <si>
    <t>Thinking about your own work, which of the following have you personally done in your career?: Collaborated with a public service broadcaster on a regional or nations-based production</t>
  </si>
  <si>
    <t>Thinking about your own work, which of the following have you personally done in your career?: Licensed or sold Intellectual Property (e.g. script, format, design) to a UK broadcaster or studio</t>
  </si>
  <si>
    <t>Thinking about your own work, which of the following have you personally done in your career?: Showcased work at a UK media or entertainment festival / market (e.g. Sheffield Doc/Fest, London Film Festival)</t>
  </si>
  <si>
    <t>Internship / work‑placement</t>
  </si>
  <si>
    <t>LinkedIn Learning course(s)</t>
  </si>
  <si>
    <t>Training run by an affiliated external organisation (e.g. ScreenSkills, BFI)</t>
  </si>
  <si>
    <t>Apprenticeship programme</t>
  </si>
  <si>
    <t>Diversity or inclusion scheme</t>
  </si>
  <si>
    <t>In‑house employer training or BBC Learning &amp; Development</t>
  </si>
  <si>
    <t>Which, if any, of the following training opportunities have you completed in the creative industries? Select all that apply</t>
  </si>
  <si>
    <t>Much harder</t>
  </si>
  <si>
    <t>Somewhat harder</t>
  </si>
  <si>
    <t>About the same</t>
  </si>
  <si>
    <t>Somewhat easier</t>
  </si>
  <si>
    <t>Much easier</t>
  </si>
  <si>
    <t xml:space="preserve"> Do you think working in the UK creative sector has become harder, easier, or stayed the same over the last 5 years?</t>
  </si>
  <si>
    <t xml:space="preserve"> I have had to take on a non-creative role to support myself alongside my creative career. </t>
  </si>
  <si>
    <t xml:space="preserve"> I have to travel far to access creative work opportunities.</t>
  </si>
  <si>
    <t xml:space="preserve"> I had to leave a creative role because it did not pay enough.</t>
  </si>
  <si>
    <t>True for me</t>
  </si>
  <si>
    <t>Not true for me</t>
  </si>
  <si>
    <t>Grid Summary: Please indicate whether each of the following statements is true or not for you.</t>
  </si>
  <si>
    <t xml:space="preserve">Please indicate whether each of the following statements is true or not for you.: I have had to take on a non-creative role to support myself alongside my creative career. </t>
  </si>
  <si>
    <t>Please indicate whether each of the following statements is true or not for you.: I have to travel far to access creative work opportunities.</t>
  </si>
  <si>
    <t>Please indicate whether each of the following statements is true or not for you.: I had to leave a creative role because it did not pay enough.</t>
  </si>
  <si>
    <t>Yes, I plan to stay </t>
  </si>
  <si>
    <t>No, I am thinking about leaving</t>
  </si>
  <si>
    <t xml:space="preserve"> Are you planning to remain in the creative sector in the next three years?</t>
  </si>
  <si>
    <t>I’m looking for a more secure or stable career</t>
  </si>
  <si>
    <t>The sector feels too competitive or precarious I want a job with better pay or financial stability</t>
  </si>
  <si>
    <t>I want better career progression opportunities</t>
  </si>
  <si>
    <t>I want more predictable hours or work–life balance</t>
  </si>
  <si>
    <t>I want benefits that are harder to get in the creative sector (e.g. pension, parental leave)</t>
  </si>
  <si>
    <t>I want to retrain or start a new career in another sector</t>
  </si>
  <si>
    <t>I need more flexibility than the sector allows</t>
  </si>
  <si>
    <t>I’ve lost interest in the creative field</t>
  </si>
  <si>
    <t>My caring responsibilities or personal situation make creative work difficult</t>
  </si>
  <si>
    <t>I’ve had a negative experience (e.g. discrimination, harassment, exploitation)</t>
  </si>
  <si>
    <t>I’m relocating and can’t find creative work in my new area</t>
  </si>
  <si>
    <t>Other (please specify)</t>
  </si>
  <si>
    <t>You said you are thinking of leaving the creative sector in the next three years. Why is that?Select any which apply</t>
  </si>
  <si>
    <t>BASE: planning to leave the sector in 3 years</t>
  </si>
  <si>
    <t xml:space="preserve"> Lack of financial stability </t>
  </si>
  <si>
    <t xml:space="preserve"> Lack of affordable studio space or equipment</t>
  </si>
  <si>
    <t xml:space="preserve"> Too few entry-level roles or clear progression pathways</t>
  </si>
  <si>
    <t xml:space="preserve"> Short-term or unpredictable project funding cycles</t>
  </si>
  <si>
    <t xml:space="preserve"> Limited local clients, commissioners or markets</t>
  </si>
  <si>
    <t xml:space="preserve"> Lack of flexible working options</t>
  </si>
  <si>
    <t xml:space="preserve"> Lack of training opportunities</t>
  </si>
  <si>
    <t xml:space="preserve"> Lack of support for freelancers (e.g. fair pay, protections, pensions)</t>
  </si>
  <si>
    <t xml:space="preserve"> Insufficient regional investment and opportunities outside London</t>
  </si>
  <si>
    <t xml:space="preserve"> Lack of business skills or professional support</t>
  </si>
  <si>
    <t xml:space="preserve"> Barriers related to diversity, inclusion or discrimination</t>
  </si>
  <si>
    <t xml:space="preserve"> Limited access to affordable studio space in my region</t>
  </si>
  <si>
    <t xml:space="preserve"> Rise of AI and emerging technologies in the creative sector</t>
  </si>
  <si>
    <t xml:space="preserve"> Limited creative opportunities in my local area (e.g. training, industry networks)</t>
  </si>
  <si>
    <t>This is a significant barrier</t>
  </si>
  <si>
    <t>This is a barrier</t>
  </si>
  <si>
    <t>This is not much of a barrier</t>
  </si>
  <si>
    <t>This is not a barrier at all</t>
  </si>
  <si>
    <t>Grid Summary: Based on your own experience, how much of a barrier are each of the following to building or sustaining a long-term creative career in the UK?</t>
  </si>
  <si>
    <t xml:space="preserve">Based on your own experience, how much of a barrier are each of the following to building or sustaining a long-term creative career in the UK?: Lack of financial stability </t>
  </si>
  <si>
    <t>Based on your own experience, how much of a barrier are each of the following to building or sustaining a long-term creative career in the UK?: Lack of affordable studio space or equipment</t>
  </si>
  <si>
    <t>Based on your own experience, how much of a barrier are each of the following to building or sustaining a long-term creative career in the UK?: Too few entry-level roles or clear progression pathways</t>
  </si>
  <si>
    <t>Based on your own experience, how much of a barrier are each of the following to building or sustaining a long-term creative career in the UK?: Short-term or unpredictable project funding cycles</t>
  </si>
  <si>
    <t>Based on your own experience, how much of a barrier are each of the following to building or sustaining a long-term creative career in the UK?: Limited local clients, commissioners or markets</t>
  </si>
  <si>
    <t>Based on your own experience, how much of a barrier are each of the following to building or sustaining a long-term creative career in the UK?: Lack of flexible working options</t>
  </si>
  <si>
    <t>Based on your own experience, how much of a barrier are each of the following to building or sustaining a long-term creative career in the UK?: Lack of training opportunities</t>
  </si>
  <si>
    <t>Based on your own experience, how much of a barrier are each of the following to building or sustaining a long-term creative career in the UK?: Lack of support for freelancers (e.g. fair pay, protections, pensions)</t>
  </si>
  <si>
    <t>Based on your own experience, how much of a barrier are each of the following to building or sustaining a long-term creative career in the UK?: Insufficient regional investment and opportunities outside London</t>
  </si>
  <si>
    <t>Based on your own experience, how much of a barrier are each of the following to building or sustaining a long-term creative career in the UK?: Lack of business skills or professional support</t>
  </si>
  <si>
    <t>Based on your own experience, how much of a barrier are each of the following to building or sustaining a long-term creative career in the UK?: Barriers related to diversity, inclusion or discrimination</t>
  </si>
  <si>
    <t>Based on your own experience, how much of a barrier are each of the following to building or sustaining a long-term creative career in the UK?: Limited access to affordable studio space in my region</t>
  </si>
  <si>
    <t>Based on your own experience, how much of a barrier are each of the following to building or sustaining a long-term creative career in the UK?: Rise of AI and emerging technologies in the creative sector</t>
  </si>
  <si>
    <t>Based on your own experience, how much of a barrier are each of the following to building or sustaining a long-term creative career in the UK?: Limited creative opportunities in my local area (e.g. training, industry networks)</t>
  </si>
  <si>
    <t>High cost of living / financial instability for creative workers</t>
  </si>
  <si>
    <t>Rise of AI and emerging technologies in the creative industries</t>
  </si>
  <si>
    <t>Limited access to finance or investment</t>
  </si>
  <si>
    <t>Uneven regional funding compared with London / South-East</t>
  </si>
  <si>
    <t>Shortage of affordable or suitable creative workspaces / studios</t>
  </si>
  <si>
    <t>Insufficient training or career-development opportunities</t>
  </si>
  <si>
    <t>Competition from overseas companies and content</t>
  </si>
  <si>
    <t>Lack of local production infrastructure (equipment, tech, facilities)</t>
  </si>
  <si>
    <t>Skills shortages and difficulty recruiting talent</t>
  </si>
  <si>
    <t>Limited routes to market or audience distribution</t>
  </si>
  <si>
    <t>Poor digital or transport connectivity</t>
  </si>
  <si>
    <t>Complex regulation or licensing requirements</t>
  </si>
  <si>
    <t>Thinking about your region or local area, what do you see as the biggest challenges to a thriving creative sector?Please select up to three </t>
  </si>
  <si>
    <t xml:space="preserve"> There are too few training opportunities into the UK creative sector. </t>
  </si>
  <si>
    <t xml:space="preserve"> There are too few entry-level pathways into the UK creative sector.</t>
  </si>
  <si>
    <t xml:space="preserve"> It’s difficult for people without personal connections to break into the industry.</t>
  </si>
  <si>
    <t xml:space="preserve"> Opportunities in the creative industries are not fairly distributed across the UK.</t>
  </si>
  <si>
    <t xml:space="preserve"> Long-term regional investment is necessary to grow the creative industries outside of London.</t>
  </si>
  <si>
    <t>Strongly agree</t>
  </si>
  <si>
    <t>Somewhat agree</t>
  </si>
  <si>
    <t>Neither agree nor disagree</t>
  </si>
  <si>
    <t>Somewhat disagree</t>
  </si>
  <si>
    <t>Strongly disagree</t>
  </si>
  <si>
    <t>Grid Summary: To what extent do you agree or disagree with the following statements?</t>
  </si>
  <si>
    <t xml:space="preserve">To what extent do you agree or disagree with the following statements?: There are too few training opportunities into the UK creative sector. </t>
  </si>
  <si>
    <t>To what extent do you agree or disagree with the following statements?: There are too few entry-level pathways into the UK creative sector.</t>
  </si>
  <si>
    <t>To what extent do you agree or disagree with the following statements?: It’s difficult for people without personal connections to break into the industry.</t>
  </si>
  <si>
    <t>To what extent do you agree or disagree with the following statements?: Opportunities in the creative industries are not fairly distributed across the UK.</t>
  </si>
  <si>
    <t>To what extent do you agree or disagree with the following statements?: Long-term regional investment is necessary to grow the creative industries outside of London.</t>
  </si>
  <si>
    <t>Manchester</t>
  </si>
  <si>
    <t>Edinburgh</t>
  </si>
  <si>
    <t>Liverpool</t>
  </si>
  <si>
    <t>Bristol</t>
  </si>
  <si>
    <t>Birmingham</t>
  </si>
  <si>
    <t>Glasgow</t>
  </si>
  <si>
    <t>Brighton &amp; Hove</t>
  </si>
  <si>
    <t>Leeds</t>
  </si>
  <si>
    <t>Oxford</t>
  </si>
  <si>
    <t>Cardiff</t>
  </si>
  <si>
    <t>Cambridge</t>
  </si>
  <si>
    <t>Nottingham</t>
  </si>
  <si>
    <t>York</t>
  </si>
  <si>
    <t>Sheffield</t>
  </si>
  <si>
    <t>Leicester</t>
  </si>
  <si>
    <t>Newcastle upon Tyne</t>
  </si>
  <si>
    <t>Bath</t>
  </si>
  <si>
    <t>Belfast</t>
  </si>
  <si>
    <t>Southampton</t>
  </si>
  <si>
    <t>Dundee</t>
  </si>
  <si>
    <t>Norwich</t>
  </si>
  <si>
    <t>Reading</t>
  </si>
  <si>
    <t>Coventry</t>
  </si>
  <si>
    <t>Milton Keynes</t>
  </si>
  <si>
    <t>Hull</t>
  </si>
  <si>
    <t>Swansea</t>
  </si>
  <si>
    <t>Other (Please Specify)</t>
  </si>
  <si>
    <t>Don't Know</t>
  </si>
  <si>
    <t>Which UK cities or regions do you consider to be creative industry “hotspots”, if any?Select up to five of the following  </t>
  </si>
  <si>
    <t>Much easier in London</t>
  </si>
  <si>
    <t>Somewhat easier in London</t>
  </si>
  <si>
    <t>About the same as the rest of the UK</t>
  </si>
  <si>
    <t>Somewhat harder in London</t>
  </si>
  <si>
    <t>Much harder in London</t>
  </si>
  <si>
    <t>Don't know</t>
  </si>
  <si>
    <t xml:space="preserve"> In your view, do you think it is easier to start a creative career in London compared to the rest of the UK?</t>
  </si>
  <si>
    <t>Much more training opportunities in London</t>
  </si>
  <si>
    <t>Somewhat more training opportunities in London</t>
  </si>
  <si>
    <t>Somewhat fewer training opportunities in London</t>
  </si>
  <si>
    <t>Much fewer training opportunities in London</t>
  </si>
  <si>
    <t xml:space="preserve"> And do you think London has more, fewer, or about the same number of training opportunities as the rest of the UK?</t>
  </si>
  <si>
    <t xml:space="preserve"> Major media &amp; entertainment companies (TV, film, games, streaming) </t>
  </si>
  <si>
    <t xml:space="preserve"> UK public-service broadcasters (e.g. BBC)</t>
  </si>
  <si>
    <t xml:space="preserve"> Independent creative businesses and freelancers</t>
  </si>
  <si>
    <t xml:space="preserve"> Education and training institutions (schools, colleges, universities)</t>
  </si>
  <si>
    <t xml:space="preserve"> Government policy and public funding (e.g. tax reliefs, Arts Council, UKRI, DCMS)</t>
  </si>
  <si>
    <t xml:space="preserve"> Regional creative hubs &amp; infrastructure (studios, co-working spaces, festivals)</t>
  </si>
  <si>
    <t xml:space="preserve"> Industry trade bodies &amp; unions (e.g. PACT, Equity, Creative UK)</t>
  </si>
  <si>
    <t xml:space="preserve"> International markets &amp; co-production partners</t>
  </si>
  <si>
    <t>They play no role</t>
  </si>
  <si>
    <t>They play some role</t>
  </si>
  <si>
    <t>They play a major role</t>
  </si>
  <si>
    <t>They play a leading role</t>
  </si>
  <si>
    <t>Grid Summary: To what extent do you believe each of the following currently contributes to the success and growth of the UK’s creative industries?</t>
  </si>
  <si>
    <t xml:space="preserve">To what extent do you believe each of the following currently contributes to the success and growth of the UK’s creative industries?: Major media &amp; entertainment companies (TV, film, games, streaming) </t>
  </si>
  <si>
    <t>To what extent do you believe each of the following currently contributes to the success and growth of the UK’s creative industries?: UK public-service broadcasters (e.g. BBC)</t>
  </si>
  <si>
    <t>To what extent do you believe each of the following currently contributes to the success and growth of the UK’s creative industries?: Independent creative businesses and freelancers</t>
  </si>
  <si>
    <t>To what extent do you believe each of the following currently contributes to the success and growth of the UK’s creative industries?: Education and training institutions (schools, colleges, universities)</t>
  </si>
  <si>
    <t>To what extent do you believe each of the following currently contributes to the success and growth of the UK’s creative industries?: Government policy and public funding (e.g. tax reliefs, Arts Council, UKRI, DCMS)</t>
  </si>
  <si>
    <t>To what extent do you believe each of the following currently contributes to the success and growth of the UK’s creative industries?: Regional creative hubs &amp; infrastructure (studios, co-working spaces, festivals)</t>
  </si>
  <si>
    <t>To what extent do you believe each of the following currently contributes to the success and growth of the UK’s creative industries?: Industry trade bodies &amp; unions (e.g. PACT, Equity, Creative UK)</t>
  </si>
  <si>
    <t>To what extent do you believe each of the following currently contributes to the success and growth of the UK’s creative industries?: International markets &amp; co-production partners</t>
  </si>
  <si>
    <t xml:space="preserve"> The UK media and entertainment sector is globally competitive. </t>
  </si>
  <si>
    <t xml:space="preserve"> The UK media and entertainment sector is a source of national pride.</t>
  </si>
  <si>
    <t xml:space="preserve"> A strong UK Media and entertainment sector increases opportunities for collaboration and innovation in my field.</t>
  </si>
  <si>
    <t xml:space="preserve"> I have personally benefited from the UK’s Media and entertainment infrastructure (e.g. studios, talent development, distribution)</t>
  </si>
  <si>
    <t xml:space="preserve"> The UK media and entertainment sector plays a major role in supporting the wider creative sector in the UK.</t>
  </si>
  <si>
    <t xml:space="preserve"> Without the media and entertainment sector, the wider creative sector in the UK would be significantly weaker.</t>
  </si>
  <si>
    <t xml:space="preserve"> The UK offers better opportunities than most countries to start a creative career.</t>
  </si>
  <si>
    <t xml:space="preserve">To what extent do you agree or disagree with the following statements?: The UK media and entertainment sector is globally competitive. </t>
  </si>
  <si>
    <t>To what extent do you agree or disagree with the following statements?: The UK media and entertainment sector is a source of national pride.</t>
  </si>
  <si>
    <t>To what extent do you agree or disagree with the following statements?: A strong UK Media and entertainment sector increases opportunities for collaboration and innovation in my field.</t>
  </si>
  <si>
    <t>To what extent do you agree or disagree with the following statements?: I have personally benefited from the UK’s Media and entertainment infrastructure (e.g. studios, talent development, distribution)</t>
  </si>
  <si>
    <t>To what extent do you agree or disagree with the following statements?: The UK media and entertainment sector plays a major role in supporting the wider creative sector in the UK.</t>
  </si>
  <si>
    <t>To what extent do you agree or disagree with the following statements?: Without the media and entertainment sector, the wider creative sector in the UK would be significantly weaker.</t>
  </si>
  <si>
    <t>To what extent do you agree or disagree with the following statements?: The UK offers better opportunities than most countries to start a creative career.</t>
  </si>
  <si>
    <t>It creates jobs across creative sectors</t>
  </si>
  <si>
    <t>It strengthens the UK’s cultural presence and reputation globally</t>
  </si>
  <si>
    <t>It supports talent development, skills and training opportunities</t>
  </si>
  <si>
    <t>It attracts international investment into UK content and production</t>
  </si>
  <si>
    <t>It helps promote and amplify creative work to wider audiences</t>
  </si>
  <si>
    <t>It sustains creative infrastructure (e.g. studios, post-production facilities, festivals)</t>
  </si>
  <si>
    <t>It supports freelance and small creative businesses</t>
  </si>
  <si>
    <t>It boosts regional creative economies outside London</t>
  </si>
  <si>
    <t>It helps fund new and experimental work that might not otherwise be commissioned</t>
  </si>
  <si>
    <t>It encourages innovation and cross-sector collaboration</t>
  </si>
  <si>
    <t>It opens new routes to market for independent creators</t>
  </si>
  <si>
    <t>NA- I don’t think it provides significant benefits</t>
  </si>
  <si>
    <t>What do you see as the main benefits, if any, of investment in the UK media and entertainment sector for the wider creative economy?Select up to three of the following</t>
  </si>
  <si>
    <t>Very proud</t>
  </si>
  <si>
    <t>Somewhat proud</t>
  </si>
  <si>
    <t>Not very proud</t>
  </si>
  <si>
    <t>Not at all proud</t>
  </si>
  <si>
    <t xml:space="preserve"> How proud, if at all, would you feel if your work were featured on or commissioned by a public service broadcaster (e.g., the BBC)? </t>
  </si>
  <si>
    <t>Investing in UK-made content and productions</t>
  </si>
  <si>
    <t>Strengthening the UK’s global reputation for creativity</t>
  </si>
  <si>
    <t>Offering national platforms that reach wide and diverse audiences</t>
  </si>
  <si>
    <t>Creating skills development and training opportunities</t>
  </si>
  <si>
    <t>Supporting early-career and emerging creative talent</t>
  </si>
  <si>
    <t>Supporting regional production and job creation outside London</t>
  </si>
  <si>
    <t>Promoting diversity and inclusion in commissioning and storytelling</t>
  </si>
  <si>
    <t>Providing stable, long-term funding and employment</t>
  </si>
  <si>
    <t>Enabling creative risk-taking and experimentation</t>
  </si>
  <si>
    <t>Offering fairer access for independent or freelance creatives</t>
  </si>
  <si>
    <t>I don’t think public service broadcasters make a significant contribution</t>
  </si>
  <si>
    <t>In which of the following ways do you think UK public service broadcasters contribute most to the success of the UK creative sector, if any?Select all that apply</t>
  </si>
  <si>
    <t xml:space="preserve"> Supporting regional creative economies across the UK (i.e. outside London) </t>
  </si>
  <si>
    <t xml:space="preserve"> Helping the developments of new talent through initiatives such apprenticeships and regional hubs</t>
  </si>
  <si>
    <t xml:space="preserve"> Providing creative job opportunities outside of London</t>
  </si>
  <si>
    <t xml:space="preserve"> Attracting investment from other creative companies across the UK</t>
  </si>
  <si>
    <t xml:space="preserve"> Telling diverse stories that inspire creatives around the UK</t>
  </si>
  <si>
    <t>Very important</t>
  </si>
  <si>
    <t>Somewhat important</t>
  </si>
  <si>
    <t>Not very important</t>
  </si>
  <si>
    <t>Not important at all</t>
  </si>
  <si>
    <t>Grid Summary: How important a role, if any, do you believe public service broadcasters play in each of the following?</t>
  </si>
  <si>
    <t xml:space="preserve">How important a role, if any, do you believe public service broadcasters play in each of the following?: Supporting regional creative economies across the UK (i.e. outside London) </t>
  </si>
  <si>
    <t>How important a role, if any, do you believe public service broadcasters play in each of the following?: Helping the developments of new talent through initiatives such apprenticeships and regional hubs</t>
  </si>
  <si>
    <t>How important a role, if any, do you believe public service broadcasters play in each of the following?: Providing creative job opportunities outside of London</t>
  </si>
  <si>
    <t>How important a role, if any, do you believe public service broadcasters play in each of the following?: Attracting investment from other creative companies across the UK</t>
  </si>
  <si>
    <t>How important a role, if any, do you believe public service broadcasters play in each of the following?: Telling diverse stories that inspire creatives around the UK</t>
  </si>
  <si>
    <t xml:space="preserve"> Without public service broadcasting investments, it would be much harder for new entrants to break into the creative industries. </t>
  </si>
  <si>
    <t xml:space="preserve"> The UK has a stronger public service broadcasting model than most countries.</t>
  </si>
  <si>
    <t xml:space="preserve"> Public sector broadcasters can take more risks when making programming/ investment decisions than other commercial entities.</t>
  </si>
  <si>
    <t xml:space="preserve"> Public sector broadcasters play a critical role in providing skills and training support across the wider creative sector.</t>
  </si>
  <si>
    <t xml:space="preserve"> Public sector broadcasters are able to provide reliable investments</t>
  </si>
  <si>
    <t xml:space="preserve">To what extent do you agree or disagree with the following statements?: Without public service broadcasting investments, it would be much harder for new entrants to break into the creative industries. </t>
  </si>
  <si>
    <t>To what extent do you agree or disagree with the following statements?: The UK has a stronger public service broadcasting model than most countries.</t>
  </si>
  <si>
    <t>To what extent do you agree or disagree with the following statements?: Public sector broadcasters can take more risks when making programming/ investment decisions than other commercial entities.</t>
  </si>
  <si>
    <t>To what extent do you agree or disagree with the following statements?: Public sector broadcasters play a critical role in providing skills and training support across the wider creative sector.</t>
  </si>
  <si>
    <t>To what extent do you agree or disagree with the following statements?: Public sector broadcasters are able to provide reliable investments</t>
  </si>
  <si>
    <t>Very optimistic</t>
  </si>
  <si>
    <t>Optimistic</t>
  </si>
  <si>
    <t>Neither optimistic nor pessimistic</t>
  </si>
  <si>
    <t>Pessimistic</t>
  </si>
  <si>
    <t>Very pessimistic</t>
  </si>
  <si>
    <t xml:space="preserve"> How optimistic or pessimistic do you feel about the future of the UK creative industries?</t>
  </si>
  <si>
    <t>Very positive</t>
  </si>
  <si>
    <t>Somewhat positive</t>
  </si>
  <si>
    <t>Neither positive nor negative</t>
  </si>
  <si>
    <t>Somewhat negative</t>
  </si>
  <si>
    <t>Very negative</t>
  </si>
  <si>
    <t xml:space="preserve"> There has recently been some discussion in the news about “Artificial Intelligence” or “AI”. This is where computers are used to carry out tasks which would normally need a human to do them.How do you feel about the increasing use of AI technology in the creative sector?</t>
  </si>
  <si>
    <t xml:space="preserve"> Public Service Broadcasters play an important role in ensuring AI is used responsibly in the creative sector </t>
  </si>
  <si>
    <t xml:space="preserve"> AI will create new roles and career paths in the creative sector</t>
  </si>
  <si>
    <t xml:space="preserve"> AI tools will help creative businesses reduce their cost pressures in the next few years</t>
  </si>
  <si>
    <t xml:space="preserve"> Greater use of AI will likely improve the overall quality of creative output over the next few years.</t>
  </si>
  <si>
    <t xml:space="preserve">To what extent do you agree or disagree with the following statements?: Public Service Broadcasters play an important role in ensuring AI is used responsibly in the creative sector </t>
  </si>
  <si>
    <t>To what extent do you agree or disagree with the following statements?: AI will create new roles and career paths in the creative sector</t>
  </si>
  <si>
    <t>To what extent do you agree or disagree with the following statements?: AI tools will help creative businesses reduce their cost pressures in the next few years</t>
  </si>
  <si>
    <t>To what extent do you agree or disagree with the following statements?: Greater use of AI will likely improve the overall quality of creative output over the next few years.</t>
  </si>
  <si>
    <t>Enhancing creative education in schools and further education</t>
  </si>
  <si>
    <t>Supporting freelance and portfolio careers with access to networks, protections, and benefits.</t>
  </si>
  <si>
    <t>Unlocking access to finance through tailored grants, loans, and tax relief for creative enterprises.</t>
  </si>
  <si>
    <t>Backing regional creative growth through investment in local infrastructure, studios, and cultural hubs.</t>
  </si>
  <si>
    <t>Investing in industry-led training and career routes</t>
  </si>
  <si>
    <t>Simplifying regulation and administrative burdens for small creative businesses and freelancers</t>
  </si>
  <si>
    <t>Delivering targeted support for underrepresented groups by region, background, or identity.</t>
  </si>
  <si>
    <t>Supporting creative R&amp;D and tech innovation via grants and university–industry partnerships.</t>
  </si>
  <si>
    <t>Improving access to international markets through export support and global promotion campaigns</t>
  </si>
  <si>
    <t>Using Artificial Intelligence to unlock cost and quality improvements</t>
  </si>
  <si>
    <t>Which of the following types of support should be prioritised in the future to help creative workers and businesses thrive?Select up to three of the following</t>
  </si>
  <si>
    <t xml:space="preserve"> And of the options you selected, which one should be the top priority for the future?Select ONLY ONE</t>
  </si>
  <si>
    <t>BASE: Question randomly assigned to respondents</t>
  </si>
  <si>
    <t>Creative ideation and concept development</t>
  </si>
  <si>
    <t>Technical craft skills (e.g., camera, lighting, sound, post‑production)</t>
  </si>
  <si>
    <t>Production and project‑management skills (e.g., directing, scheduling, budgeting)</t>
  </si>
  <si>
    <t>Marketing, PR &amp; social‑media skills</t>
  </si>
  <si>
    <t>Editorial and journalistic skills (e.g., research, fact‑checking, storytelling)</t>
  </si>
  <si>
    <t>Business and commercial skills (e.g., finance, legal, HR, rights‑clearance)</t>
  </si>
  <si>
    <t>Engineering and technical development (e.g., broadcast, software, hardware integration)</t>
  </si>
  <si>
    <t>AI, data and analytics skills (e.g., machine‑learning tools, data‑driven creativity)</t>
  </si>
  <si>
    <t>Leadership and people‑management skills</t>
  </si>
  <si>
    <t>Health and safety and risk‑management skills</t>
  </si>
  <si>
    <t>Which types of skills and training do you think the UK creative industries most need to invest in? Select all that apply </t>
  </si>
  <si>
    <t>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</si>
</sst>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amily val="2"/>
    </font>
    <font>
      <b/>
      <sz val="14"/>
      <color rgb="FF000000"/>
      <name val="Calibri"/>
      <family val="2"/>
    </font>
    <font>
      <sz val="14"/>
      <color rgb="FF000000"/>
      <name val="Calibri"/>
      <family val="2"/>
    </font>
    <font>
      <sz val="13"/>
      <color rgb="FF000000"/>
      <name val="Calibri"/>
      <family val="2"/>
    </font>
    <font>
      <i/>
      <sz val="13"/>
      <color rgb="FF000000"/>
      <name val="Calibri"/>
      <family val="2"/>
    </font>
    <font>
      <i/>
      <u/>
      <sz val="13"/>
      <color theme="10"/>
      <name val="Calibri"/>
      <family val="2"/>
    </font>
    <font>
      <b/>
      <sz val="11"/>
      <color rgb="FF000000"/>
      <name val="Calibri"/>
      <family val="2"/>
    </font>
    <font>
      <sz val="11"/>
      <color rgb="FF000000"/>
      <name val="Calibri"/>
      <family val="2"/>
    </font>
    <font>
      <u/>
      <sz val="11"/>
      <color theme="10"/>
      <name val="Calibri"/>
      <family val="2"/>
    </font>
    <font>
      <b/>
      <sz val="12"/>
      <color rgb="FF000000"/>
      <name val="Calibri"/>
      <family val="2"/>
    </font>
    <font>
      <b/>
      <i/>
      <sz val="11"/>
      <color rgb="FF000000"/>
      <name val="Calibri"/>
      <family val="2"/>
    </font>
  </fonts>
  <fills count="2">
    <fill>
      <patternFill patternType="none"/>
    </fill>
    <fill>
      <patternFill patternType="gray125"/>
    </fill>
  </fills>
  <borders count="4">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27">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7"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0" xfId="0" applyFont="1" applyAlignment="1">
      <alignment horizontal="center"/>
    </xf>
    <xf numFmtId="0" fontId="8" fillId="0" borderId="2" xfId="0" applyFont="1" applyBorder="1" applyAlignment="1">
      <alignment horizontal="center" vertical="center"/>
    </xf>
    <xf numFmtId="0" fontId="8" fillId="0" borderId="2"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heetViews>
  <sheetFormatPr defaultColWidth="10.90625" defaultRowHeight="14.5" x14ac:dyDescent="0.35"/>
  <sheetData>
    <row r="7" spans="6:12" ht="40" customHeight="1" x14ac:dyDescent="0.35">
      <c r="F7" s="21" t="s">
        <v>0</v>
      </c>
      <c r="G7" s="22"/>
      <c r="H7" s="22"/>
      <c r="I7" s="22"/>
      <c r="J7" s="22"/>
      <c r="K7" s="22"/>
      <c r="L7" s="22"/>
    </row>
    <row r="10" spans="6:12" ht="20" customHeight="1" x14ac:dyDescent="0.45">
      <c r="F10" s="2" t="s">
        <v>1</v>
      </c>
      <c r="K10" s="3" t="s">
        <v>2</v>
      </c>
    </row>
    <row r="11" spans="6:12" ht="20" customHeight="1" x14ac:dyDescent="0.45">
      <c r="F11" s="2" t="s">
        <v>3</v>
      </c>
      <c r="K11" s="3" t="s">
        <v>4</v>
      </c>
    </row>
    <row r="12" spans="6:12" ht="20" customHeight="1" x14ac:dyDescent="0.45">
      <c r="F12" s="2" t="s">
        <v>5</v>
      </c>
      <c r="K12" s="3" t="s">
        <v>6</v>
      </c>
    </row>
    <row r="13" spans="6:12" ht="20" customHeight="1" x14ac:dyDescent="0.45">
      <c r="F13" s="2" t="s">
        <v>7</v>
      </c>
      <c r="K13" s="3">
        <v>1022</v>
      </c>
    </row>
    <row r="14" spans="6:12" ht="18.5" x14ac:dyDescent="0.45">
      <c r="F14" s="2"/>
    </row>
    <row r="15" spans="6:12" ht="18.5" x14ac:dyDescent="0.45">
      <c r="F15" s="2"/>
    </row>
    <row r="16" spans="6:12" ht="18.5" x14ac:dyDescent="0.45">
      <c r="F16" s="2" t="s">
        <v>8</v>
      </c>
    </row>
    <row r="17" spans="6:13" ht="50" customHeight="1" x14ac:dyDescent="0.35">
      <c r="F17" s="23" t="s">
        <v>9</v>
      </c>
      <c r="G17" s="22"/>
      <c r="H17" s="22"/>
      <c r="I17" s="22"/>
      <c r="J17" s="22"/>
      <c r="K17" s="22"/>
      <c r="L17" s="22"/>
      <c r="M17" s="22"/>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97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88</v>
      </c>
      <c r="C8" s="16">
        <v>0.15655577299412901</v>
      </c>
      <c r="D8" s="16">
        <v>0.16222222222222199</v>
      </c>
      <c r="E8" s="16">
        <v>0.151245551601424</v>
      </c>
      <c r="F8" s="16"/>
      <c r="G8" s="16">
        <v>0.143396226415094</v>
      </c>
      <c r="H8" s="16">
        <v>0.15079365079365101</v>
      </c>
      <c r="I8" s="16">
        <v>0.123076923076923</v>
      </c>
      <c r="J8" s="16">
        <v>8.1967213114754106E-2</v>
      </c>
      <c r="K8" s="16">
        <v>0.17808219178082199</v>
      </c>
      <c r="L8" s="16">
        <v>0.14285714285714299</v>
      </c>
      <c r="M8" s="16">
        <v>0.180555555555556</v>
      </c>
      <c r="N8" s="16">
        <v>0.22222222222222199</v>
      </c>
      <c r="O8" s="16">
        <v>0.147826086956522</v>
      </c>
      <c r="P8" s="16">
        <v>0.22666666666666699</v>
      </c>
      <c r="Q8" s="16">
        <v>0.23684210526315799</v>
      </c>
      <c r="R8" s="16">
        <v>0.105263157894737</v>
      </c>
      <c r="S8" s="16"/>
      <c r="T8" s="16">
        <v>0.146788990825688</v>
      </c>
      <c r="U8" s="16">
        <v>0.150684931506849</v>
      </c>
      <c r="V8" s="16">
        <v>0.13559322033898299</v>
      </c>
      <c r="W8" s="16">
        <v>0.162790697674419</v>
      </c>
      <c r="X8" s="16">
        <v>0.207792207792208</v>
      </c>
      <c r="Y8" s="16">
        <v>0.232558139534884</v>
      </c>
      <c r="Z8" s="16"/>
      <c r="AA8" s="16">
        <v>0.15900131406044701</v>
      </c>
      <c r="AB8" s="16">
        <v>0.14942528735632199</v>
      </c>
    </row>
    <row r="9" spans="2:28" x14ac:dyDescent="0.35">
      <c r="B9" s="17" t="s">
        <v>89</v>
      </c>
      <c r="C9" s="16">
        <v>0.38551859099804298</v>
      </c>
      <c r="D9" s="16">
        <v>0.35777777777777803</v>
      </c>
      <c r="E9" s="16">
        <v>0.40569395017793602</v>
      </c>
      <c r="F9" s="16"/>
      <c r="G9" s="16">
        <v>0.38490566037735902</v>
      </c>
      <c r="H9" s="16">
        <v>0.42063492063492097</v>
      </c>
      <c r="I9" s="16">
        <v>0.41538461538461502</v>
      </c>
      <c r="J9" s="16">
        <v>0.49180327868852503</v>
      </c>
      <c r="K9" s="16">
        <v>0.43835616438356201</v>
      </c>
      <c r="L9" s="16">
        <v>0.337662337662338</v>
      </c>
      <c r="M9" s="16">
        <v>0.34722222222222199</v>
      </c>
      <c r="N9" s="16">
        <v>0.44444444444444398</v>
      </c>
      <c r="O9" s="16">
        <v>0.32173913043478303</v>
      </c>
      <c r="P9" s="16">
        <v>0.33333333333333298</v>
      </c>
      <c r="Q9" s="16">
        <v>0.34210526315789502</v>
      </c>
      <c r="R9" s="16">
        <v>0.42105263157894701</v>
      </c>
      <c r="S9" s="16"/>
      <c r="T9" s="16">
        <v>0.32339449541284399</v>
      </c>
      <c r="U9" s="16">
        <v>0.47945205479452102</v>
      </c>
      <c r="V9" s="16">
        <v>0.355932203389831</v>
      </c>
      <c r="W9" s="16">
        <v>0.42635658914728702</v>
      </c>
      <c r="X9" s="16">
        <v>0.46753246753246802</v>
      </c>
      <c r="Y9" s="16">
        <v>0.34883720930232598</v>
      </c>
      <c r="Z9" s="16"/>
      <c r="AA9" s="16">
        <v>0.424441524310118</v>
      </c>
      <c r="AB9" s="16">
        <v>0.27203065134099602</v>
      </c>
    </row>
    <row r="10" spans="2:28" x14ac:dyDescent="0.35">
      <c r="B10" s="17" t="s">
        <v>90</v>
      </c>
      <c r="C10" s="16">
        <v>0.10958904109589</v>
      </c>
      <c r="D10" s="16">
        <v>0.11333333333333299</v>
      </c>
      <c r="E10" s="16">
        <v>0.106761565836299</v>
      </c>
      <c r="F10" s="16"/>
      <c r="G10" s="16">
        <v>0.12452830188679199</v>
      </c>
      <c r="H10" s="16">
        <v>0.11111111111111099</v>
      </c>
      <c r="I10" s="16">
        <v>0.107692307692308</v>
      </c>
      <c r="J10" s="16">
        <v>6.5573770491803296E-2</v>
      </c>
      <c r="K10" s="16">
        <v>8.2191780821917804E-2</v>
      </c>
      <c r="L10" s="16">
        <v>0.18181818181818199</v>
      </c>
      <c r="M10" s="16">
        <v>0.13888888888888901</v>
      </c>
      <c r="N10" s="16">
        <v>8.3333333333333301E-2</v>
      </c>
      <c r="O10" s="16">
        <v>9.5652173913043495E-2</v>
      </c>
      <c r="P10" s="16">
        <v>1.3333333333333299E-2</v>
      </c>
      <c r="Q10" s="16">
        <v>0.18421052631578899</v>
      </c>
      <c r="R10" s="16">
        <v>0.105263157894737</v>
      </c>
      <c r="S10" s="16"/>
      <c r="T10" s="16">
        <v>0.121559633027523</v>
      </c>
      <c r="U10" s="16">
        <v>0.105022831050228</v>
      </c>
      <c r="V10" s="16">
        <v>0.12711864406779699</v>
      </c>
      <c r="W10" s="16">
        <v>7.7519379844961198E-2</v>
      </c>
      <c r="X10" s="16">
        <v>0.103896103896104</v>
      </c>
      <c r="Y10" s="16">
        <v>6.9767441860465101E-2</v>
      </c>
      <c r="Z10" s="16"/>
      <c r="AA10" s="16">
        <v>0.106438896189225</v>
      </c>
      <c r="AB10" s="16">
        <v>0.118773946360153</v>
      </c>
    </row>
    <row r="11" spans="2:28" x14ac:dyDescent="0.35">
      <c r="B11" s="17" t="s">
        <v>91</v>
      </c>
      <c r="C11" s="16">
        <v>0.23679060665362001</v>
      </c>
      <c r="D11" s="16">
        <v>0.24666666666666701</v>
      </c>
      <c r="E11" s="16">
        <v>0.22953736654804299</v>
      </c>
      <c r="F11" s="16"/>
      <c r="G11" s="16">
        <v>0.20377358490566</v>
      </c>
      <c r="H11" s="16">
        <v>0.214285714285714</v>
      </c>
      <c r="I11" s="16">
        <v>0.29230769230769199</v>
      </c>
      <c r="J11" s="16">
        <v>0.29508196721311503</v>
      </c>
      <c r="K11" s="16">
        <v>0.24657534246575299</v>
      </c>
      <c r="L11" s="16">
        <v>0.22077922077922099</v>
      </c>
      <c r="M11" s="16">
        <v>0.26388888888888901</v>
      </c>
      <c r="N11" s="16">
        <v>0.13888888888888901</v>
      </c>
      <c r="O11" s="16">
        <v>0.26086956521739102</v>
      </c>
      <c r="P11" s="16">
        <v>0.32</v>
      </c>
      <c r="Q11" s="16">
        <v>0.18421052631578899</v>
      </c>
      <c r="R11" s="16">
        <v>0.21052631578947401</v>
      </c>
      <c r="S11" s="16"/>
      <c r="T11" s="16">
        <v>0.22935779816513799</v>
      </c>
      <c r="U11" s="16">
        <v>0.22831050228310501</v>
      </c>
      <c r="V11" s="16">
        <v>0.27118644067796599</v>
      </c>
      <c r="W11" s="16">
        <v>0.26356589147286802</v>
      </c>
      <c r="X11" s="16">
        <v>0.19480519480519501</v>
      </c>
      <c r="Y11" s="16">
        <v>0.25581395348837199</v>
      </c>
      <c r="Z11" s="16"/>
      <c r="AA11" s="16">
        <v>0.21944809461235201</v>
      </c>
      <c r="AB11" s="16">
        <v>0.28735632183908</v>
      </c>
    </row>
    <row r="12" spans="2:28" x14ac:dyDescent="0.35">
      <c r="B12" s="17" t="s">
        <v>92</v>
      </c>
      <c r="C12" s="18">
        <v>0.11154598825831701</v>
      </c>
      <c r="D12" s="18">
        <v>0.12</v>
      </c>
      <c r="E12" s="18">
        <v>0.106761565836299</v>
      </c>
      <c r="F12" s="18"/>
      <c r="G12" s="18">
        <v>0.143396226415094</v>
      </c>
      <c r="H12" s="18">
        <v>0.103174603174603</v>
      </c>
      <c r="I12" s="18">
        <v>6.15384615384615E-2</v>
      </c>
      <c r="J12" s="18">
        <v>6.5573770491803296E-2</v>
      </c>
      <c r="K12" s="18">
        <v>5.4794520547945202E-2</v>
      </c>
      <c r="L12" s="18">
        <v>0.11688311688311701</v>
      </c>
      <c r="M12" s="18">
        <v>6.9444444444444406E-2</v>
      </c>
      <c r="N12" s="18">
        <v>0.11111111111111099</v>
      </c>
      <c r="O12" s="18">
        <v>0.173913043478261</v>
      </c>
      <c r="P12" s="18">
        <v>0.10666666666666701</v>
      </c>
      <c r="Q12" s="18">
        <v>5.2631578947368397E-2</v>
      </c>
      <c r="R12" s="18">
        <v>0.157894736842105</v>
      </c>
      <c r="S12" s="18"/>
      <c r="T12" s="18">
        <v>0.17889908256880699</v>
      </c>
      <c r="U12" s="18">
        <v>3.6529680365296802E-2</v>
      </c>
      <c r="V12" s="18">
        <v>0.110169491525424</v>
      </c>
      <c r="W12" s="18">
        <v>6.9767441860465101E-2</v>
      </c>
      <c r="X12" s="18">
        <v>2.5974025974026E-2</v>
      </c>
      <c r="Y12" s="18">
        <v>9.3023255813953501E-2</v>
      </c>
      <c r="Z12" s="18"/>
      <c r="AA12" s="18">
        <v>9.0670170827858096E-2</v>
      </c>
      <c r="AB12" s="18">
        <v>0.17241379310344801</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AB24"/>
  <sheetViews>
    <sheetView showGridLines="0" topLeftCell="A17" workbookViewId="0">
      <pane xSplit="2" topLeftCell="C1" activePane="topRight" state="frozen"/>
      <selection pane="topRight" activeCell="B24" sqref="B24"/>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422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1003</v>
      </c>
      <c r="D7" s="10">
        <v>444</v>
      </c>
      <c r="E7" s="10">
        <v>549</v>
      </c>
      <c r="F7" s="10"/>
      <c r="G7" s="10">
        <v>261</v>
      </c>
      <c r="H7" s="10">
        <v>123</v>
      </c>
      <c r="I7" s="10">
        <v>63</v>
      </c>
      <c r="J7" s="10">
        <v>60</v>
      </c>
      <c r="K7" s="10">
        <v>71</v>
      </c>
      <c r="L7" s="10">
        <v>75</v>
      </c>
      <c r="M7" s="10">
        <v>72</v>
      </c>
      <c r="N7" s="10">
        <v>34</v>
      </c>
      <c r="O7" s="10">
        <v>115</v>
      </c>
      <c r="P7" s="10">
        <v>73</v>
      </c>
      <c r="Q7" s="10">
        <v>37</v>
      </c>
      <c r="R7" s="10">
        <v>19</v>
      </c>
      <c r="S7" s="10"/>
      <c r="T7" s="10">
        <v>431</v>
      </c>
      <c r="U7" s="10">
        <v>211</v>
      </c>
      <c r="V7" s="10">
        <v>117</v>
      </c>
      <c r="W7" s="10">
        <v>126</v>
      </c>
      <c r="X7" s="10">
        <v>76</v>
      </c>
      <c r="Y7" s="10">
        <v>42</v>
      </c>
      <c r="Z7" s="10"/>
      <c r="AA7" s="10">
        <v>748</v>
      </c>
      <c r="AB7" s="10">
        <v>255</v>
      </c>
    </row>
    <row r="8" spans="2:28" ht="43.5" x14ac:dyDescent="0.35">
      <c r="B8" s="17" t="s">
        <v>420</v>
      </c>
      <c r="C8" s="16">
        <v>6.580259222333E-2</v>
      </c>
      <c r="D8" s="16">
        <v>8.3333333333333301E-2</v>
      </c>
      <c r="E8" s="16">
        <v>5.28233151183971E-2</v>
      </c>
      <c r="F8" s="16"/>
      <c r="G8" s="16">
        <v>9.1954022988505704E-2</v>
      </c>
      <c r="H8" s="16">
        <v>6.50406504065041E-2</v>
      </c>
      <c r="I8" s="16">
        <v>6.3492063492063502E-2</v>
      </c>
      <c r="J8" s="16">
        <v>3.3333333333333298E-2</v>
      </c>
      <c r="K8" s="16">
        <v>4.2253521126760597E-2</v>
      </c>
      <c r="L8" s="16">
        <v>5.3333333333333302E-2</v>
      </c>
      <c r="M8" s="16">
        <v>6.9444444444444406E-2</v>
      </c>
      <c r="N8" s="16">
        <v>0.14705882352941199</v>
      </c>
      <c r="O8" s="16">
        <v>4.3478260869565202E-2</v>
      </c>
      <c r="P8" s="16">
        <v>2.7397260273972601E-2</v>
      </c>
      <c r="Q8" s="16">
        <v>2.7027027027027001E-2</v>
      </c>
      <c r="R8" s="16">
        <v>0.157894736842105</v>
      </c>
      <c r="S8" s="16"/>
      <c r="T8" s="16">
        <v>8.5846867749420006E-2</v>
      </c>
      <c r="U8" s="16">
        <v>6.1611374407582901E-2</v>
      </c>
      <c r="V8" s="16">
        <v>4.2735042735042701E-2</v>
      </c>
      <c r="W8" s="16">
        <v>4.7619047619047603E-2</v>
      </c>
      <c r="X8" s="16">
        <v>5.2631578947368397E-2</v>
      </c>
      <c r="Y8" s="16">
        <v>2.3809523809523801E-2</v>
      </c>
      <c r="Z8" s="16"/>
      <c r="AA8" s="16">
        <v>6.1497326203208601E-2</v>
      </c>
      <c r="AB8" s="16">
        <v>7.8431372549019607E-2</v>
      </c>
    </row>
    <row r="9" spans="2:28" ht="58" x14ac:dyDescent="0.35">
      <c r="B9" s="17" t="s">
        <v>413</v>
      </c>
      <c r="C9" s="16">
        <v>0.134596211365902</v>
      </c>
      <c r="D9" s="16">
        <v>0.144144144144144</v>
      </c>
      <c r="E9" s="16">
        <v>0.12568306010929001</v>
      </c>
      <c r="F9" s="16"/>
      <c r="G9" s="16">
        <v>0.114942528735632</v>
      </c>
      <c r="H9" s="16">
        <v>0.17073170731707299</v>
      </c>
      <c r="I9" s="16">
        <v>0.11111111111111099</v>
      </c>
      <c r="J9" s="16">
        <v>8.3333333333333301E-2</v>
      </c>
      <c r="K9" s="16">
        <v>0.12676056338028199</v>
      </c>
      <c r="L9" s="16">
        <v>9.3333333333333296E-2</v>
      </c>
      <c r="M9" s="16">
        <v>0.13888888888888901</v>
      </c>
      <c r="N9" s="16">
        <v>0.17647058823529399</v>
      </c>
      <c r="O9" s="16">
        <v>0.104347826086957</v>
      </c>
      <c r="P9" s="16">
        <v>0.19178082191780799</v>
      </c>
      <c r="Q9" s="16">
        <v>0.162162162162162</v>
      </c>
      <c r="R9" s="16">
        <v>0.42105263157894701</v>
      </c>
      <c r="S9" s="16"/>
      <c r="T9" s="16">
        <v>0.1415313225058</v>
      </c>
      <c r="U9" s="16">
        <v>0.123222748815166</v>
      </c>
      <c r="V9" s="16">
        <v>0.11965811965812</v>
      </c>
      <c r="W9" s="16">
        <v>8.7301587301587297E-2</v>
      </c>
      <c r="X9" s="16">
        <v>0.18421052631578899</v>
      </c>
      <c r="Y9" s="16">
        <v>0.214285714285714</v>
      </c>
      <c r="Z9" s="16"/>
      <c r="AA9" s="16">
        <v>0.12834224598930499</v>
      </c>
      <c r="AB9" s="16">
        <v>0.152941176470588</v>
      </c>
    </row>
    <row r="10" spans="2:28" ht="29" x14ac:dyDescent="0.35">
      <c r="B10" s="17" t="s">
        <v>415</v>
      </c>
      <c r="C10" s="16">
        <v>9.7706879361914301E-2</v>
      </c>
      <c r="D10" s="16">
        <v>0.101351351351351</v>
      </c>
      <c r="E10" s="16">
        <v>9.6539162112932606E-2</v>
      </c>
      <c r="F10" s="16"/>
      <c r="G10" s="16">
        <v>8.4291187739463605E-2</v>
      </c>
      <c r="H10" s="16">
        <v>8.1300813008130093E-2</v>
      </c>
      <c r="I10" s="16">
        <v>0.158730158730159</v>
      </c>
      <c r="J10" s="16">
        <v>0.18333333333333299</v>
      </c>
      <c r="K10" s="16">
        <v>7.0422535211267595E-2</v>
      </c>
      <c r="L10" s="16">
        <v>0.12</v>
      </c>
      <c r="M10" s="16">
        <v>0.11111111111111099</v>
      </c>
      <c r="N10" s="16">
        <v>8.8235294117647106E-2</v>
      </c>
      <c r="O10" s="16">
        <v>9.5652173913043495E-2</v>
      </c>
      <c r="P10" s="16">
        <v>5.4794520547945202E-2</v>
      </c>
      <c r="Q10" s="16">
        <v>8.1081081081081099E-2</v>
      </c>
      <c r="R10" s="16">
        <v>0.105263157894737</v>
      </c>
      <c r="S10" s="16"/>
      <c r="T10" s="16">
        <v>9.28074245939675E-2</v>
      </c>
      <c r="U10" s="16">
        <v>0.11374407582938401</v>
      </c>
      <c r="V10" s="16">
        <v>0.11965811965812</v>
      </c>
      <c r="W10" s="16">
        <v>9.5238095238095205E-2</v>
      </c>
      <c r="X10" s="16">
        <v>7.8947368421052599E-2</v>
      </c>
      <c r="Y10" s="16">
        <v>4.7619047619047603E-2</v>
      </c>
      <c r="Z10" s="16"/>
      <c r="AA10" s="16">
        <v>9.7593582887700495E-2</v>
      </c>
      <c r="AB10" s="16">
        <v>9.8039215686274495E-2</v>
      </c>
    </row>
    <row r="11" spans="2:28" ht="58" x14ac:dyDescent="0.35">
      <c r="B11" s="17" t="s">
        <v>412</v>
      </c>
      <c r="C11" s="16">
        <v>0.15653040877367899</v>
      </c>
      <c r="D11" s="16">
        <v>0.150900900900901</v>
      </c>
      <c r="E11" s="16">
        <v>0.16393442622950799</v>
      </c>
      <c r="F11" s="16"/>
      <c r="G11" s="16">
        <v>0.18007662835249</v>
      </c>
      <c r="H11" s="16">
        <v>0.13008130081300801</v>
      </c>
      <c r="I11" s="16">
        <v>0.17460317460317501</v>
      </c>
      <c r="J11" s="16">
        <v>0.18333333333333299</v>
      </c>
      <c r="K11" s="16">
        <v>0.12676056338028199</v>
      </c>
      <c r="L11" s="16">
        <v>0.10666666666666701</v>
      </c>
      <c r="M11" s="16">
        <v>0.194444444444444</v>
      </c>
      <c r="N11" s="16">
        <v>8.8235294117647106E-2</v>
      </c>
      <c r="O11" s="16">
        <v>0.139130434782609</v>
      </c>
      <c r="P11" s="16">
        <v>0.17808219178082199</v>
      </c>
      <c r="Q11" s="16">
        <v>0.24324324324324301</v>
      </c>
      <c r="R11" s="16">
        <v>0</v>
      </c>
      <c r="S11" s="16"/>
      <c r="T11" s="16">
        <v>0.150812064965197</v>
      </c>
      <c r="U11" s="16">
        <v>0.16587677725118499</v>
      </c>
      <c r="V11" s="16">
        <v>0.11111111111111099</v>
      </c>
      <c r="W11" s="16">
        <v>0.16666666666666699</v>
      </c>
      <c r="X11" s="16">
        <v>0.22368421052631601</v>
      </c>
      <c r="Y11" s="16">
        <v>0.14285714285714299</v>
      </c>
      <c r="Z11" s="16"/>
      <c r="AA11" s="16">
        <v>0.17379679144384999</v>
      </c>
      <c r="AB11" s="16">
        <v>0.105882352941176</v>
      </c>
    </row>
    <row r="12" spans="2:28" ht="58" x14ac:dyDescent="0.35">
      <c r="B12" s="17" t="s">
        <v>414</v>
      </c>
      <c r="C12" s="16">
        <v>0.13160518444666</v>
      </c>
      <c r="D12" s="16">
        <v>0.12837837837837801</v>
      </c>
      <c r="E12" s="16">
        <v>0.12932604735883399</v>
      </c>
      <c r="F12" s="16"/>
      <c r="G12" s="16">
        <v>0.10344827586206901</v>
      </c>
      <c r="H12" s="16">
        <v>0.16260162601625999</v>
      </c>
      <c r="I12" s="16">
        <v>7.9365079365079402E-2</v>
      </c>
      <c r="J12" s="16">
        <v>8.3333333333333301E-2</v>
      </c>
      <c r="K12" s="16">
        <v>0.12676056338028199</v>
      </c>
      <c r="L12" s="16">
        <v>0.146666666666667</v>
      </c>
      <c r="M12" s="16">
        <v>0.13888888888888901</v>
      </c>
      <c r="N12" s="16">
        <v>0.14705882352941199</v>
      </c>
      <c r="O12" s="16">
        <v>0.22608695652173899</v>
      </c>
      <c r="P12" s="16">
        <v>0.13698630136986301</v>
      </c>
      <c r="Q12" s="16">
        <v>5.4054054054054099E-2</v>
      </c>
      <c r="R12" s="16">
        <v>0.105263157894737</v>
      </c>
      <c r="S12" s="16"/>
      <c r="T12" s="16">
        <v>0.111368909512761</v>
      </c>
      <c r="U12" s="16">
        <v>0.151658767772512</v>
      </c>
      <c r="V12" s="16">
        <v>0.145299145299145</v>
      </c>
      <c r="W12" s="16">
        <v>0.14285714285714299</v>
      </c>
      <c r="X12" s="16">
        <v>0.157894736842105</v>
      </c>
      <c r="Y12" s="16">
        <v>0.119047619047619</v>
      </c>
      <c r="Z12" s="16"/>
      <c r="AA12" s="16">
        <v>0.13903743315507999</v>
      </c>
      <c r="AB12" s="16">
        <v>0.10980392156862701</v>
      </c>
    </row>
    <row r="13" spans="2:28" ht="58" x14ac:dyDescent="0.35">
      <c r="B13" s="17" t="s">
        <v>417</v>
      </c>
      <c r="C13" s="16">
        <v>6.9790628115652995E-2</v>
      </c>
      <c r="D13" s="16">
        <v>5.18018018018018E-2</v>
      </c>
      <c r="E13" s="16">
        <v>8.3788706739526403E-2</v>
      </c>
      <c r="F13" s="16"/>
      <c r="G13" s="16">
        <v>0.10727969348659</v>
      </c>
      <c r="H13" s="16">
        <v>4.8780487804878099E-2</v>
      </c>
      <c r="I13" s="16">
        <v>4.7619047619047603E-2</v>
      </c>
      <c r="J13" s="16">
        <v>0.1</v>
      </c>
      <c r="K13" s="16">
        <v>4.2253521126760597E-2</v>
      </c>
      <c r="L13" s="16">
        <v>6.6666666666666693E-2</v>
      </c>
      <c r="M13" s="16">
        <v>5.5555555555555601E-2</v>
      </c>
      <c r="N13" s="16">
        <v>2.9411764705882401E-2</v>
      </c>
      <c r="O13" s="16">
        <v>5.21739130434783E-2</v>
      </c>
      <c r="P13" s="16">
        <v>8.2191780821917804E-2</v>
      </c>
      <c r="Q13" s="16">
        <v>5.4054054054054099E-2</v>
      </c>
      <c r="R13" s="16">
        <v>0</v>
      </c>
      <c r="S13" s="16"/>
      <c r="T13" s="16">
        <v>8.1206496519721602E-2</v>
      </c>
      <c r="U13" s="16">
        <v>6.6350710900473897E-2</v>
      </c>
      <c r="V13" s="16">
        <v>5.9829059829059797E-2</v>
      </c>
      <c r="W13" s="16">
        <v>7.1428571428571397E-2</v>
      </c>
      <c r="X13" s="16">
        <v>3.94736842105263E-2</v>
      </c>
      <c r="Y13" s="16">
        <v>4.7619047619047603E-2</v>
      </c>
      <c r="Z13" s="16"/>
      <c r="AA13" s="16">
        <v>6.2834224598930496E-2</v>
      </c>
      <c r="AB13" s="16">
        <v>9.0196078431372506E-2</v>
      </c>
    </row>
    <row r="14" spans="2:28" ht="58" x14ac:dyDescent="0.35">
      <c r="B14" s="17" t="s">
        <v>418</v>
      </c>
      <c r="C14" s="16">
        <v>4.7856430707876402E-2</v>
      </c>
      <c r="D14" s="16">
        <v>5.8558558558558599E-2</v>
      </c>
      <c r="E14" s="16">
        <v>4.0072859744990898E-2</v>
      </c>
      <c r="F14" s="16"/>
      <c r="G14" s="16">
        <v>4.2145593869731802E-2</v>
      </c>
      <c r="H14" s="16">
        <v>2.4390243902439001E-2</v>
      </c>
      <c r="I14" s="16">
        <v>4.7619047619047603E-2</v>
      </c>
      <c r="J14" s="16">
        <v>3.3333333333333298E-2</v>
      </c>
      <c r="K14" s="16">
        <v>5.63380281690141E-2</v>
      </c>
      <c r="L14" s="16">
        <v>9.3333333333333296E-2</v>
      </c>
      <c r="M14" s="16">
        <v>4.1666666666666699E-2</v>
      </c>
      <c r="N14" s="16">
        <v>2.9411764705882401E-2</v>
      </c>
      <c r="O14" s="16">
        <v>4.3478260869565202E-2</v>
      </c>
      <c r="P14" s="16">
        <v>6.8493150684931503E-2</v>
      </c>
      <c r="Q14" s="16">
        <v>5.4054054054054099E-2</v>
      </c>
      <c r="R14" s="16">
        <v>0.105263157894737</v>
      </c>
      <c r="S14" s="16"/>
      <c r="T14" s="16">
        <v>5.8004640371229703E-2</v>
      </c>
      <c r="U14" s="16">
        <v>4.2654028436019002E-2</v>
      </c>
      <c r="V14" s="16">
        <v>5.9829059829059797E-2</v>
      </c>
      <c r="W14" s="16">
        <v>4.7619047619047603E-2</v>
      </c>
      <c r="X14" s="16">
        <v>0</v>
      </c>
      <c r="Y14" s="16">
        <v>2.3809523809523801E-2</v>
      </c>
      <c r="Z14" s="16"/>
      <c r="AA14" s="16">
        <v>4.2780748663101602E-2</v>
      </c>
      <c r="AB14" s="16">
        <v>6.2745098039215699E-2</v>
      </c>
    </row>
    <row r="15" spans="2:28" ht="58" x14ac:dyDescent="0.35">
      <c r="B15" s="17" t="s">
        <v>419</v>
      </c>
      <c r="C15" s="16">
        <v>5.28414755732802E-2</v>
      </c>
      <c r="D15" s="16">
        <v>6.53153153153153E-2</v>
      </c>
      <c r="E15" s="16">
        <v>4.3715846994535498E-2</v>
      </c>
      <c r="F15" s="16"/>
      <c r="G15" s="16">
        <v>4.5977011494252901E-2</v>
      </c>
      <c r="H15" s="16">
        <v>6.50406504065041E-2</v>
      </c>
      <c r="I15" s="16">
        <v>9.5238095238095205E-2</v>
      </c>
      <c r="J15" s="16">
        <v>3.3333333333333298E-2</v>
      </c>
      <c r="K15" s="16">
        <v>4.2253521126760597E-2</v>
      </c>
      <c r="L15" s="16">
        <v>0.04</v>
      </c>
      <c r="M15" s="16">
        <v>6.9444444444444406E-2</v>
      </c>
      <c r="N15" s="16">
        <v>0</v>
      </c>
      <c r="O15" s="16">
        <v>6.9565217391304293E-2</v>
      </c>
      <c r="P15" s="16">
        <v>4.1095890410958902E-2</v>
      </c>
      <c r="Q15" s="16">
        <v>5.4054054054054099E-2</v>
      </c>
      <c r="R15" s="16">
        <v>5.2631578947368397E-2</v>
      </c>
      <c r="S15" s="16"/>
      <c r="T15" s="16">
        <v>6.7285382830626406E-2</v>
      </c>
      <c r="U15" s="16">
        <v>4.2654028436019002E-2</v>
      </c>
      <c r="V15" s="16">
        <v>5.9829059829059797E-2</v>
      </c>
      <c r="W15" s="16">
        <v>3.1746031746031703E-2</v>
      </c>
      <c r="X15" s="16">
        <v>3.94736842105263E-2</v>
      </c>
      <c r="Y15" s="16">
        <v>2.3809523809523801E-2</v>
      </c>
      <c r="Z15" s="16"/>
      <c r="AA15" s="16">
        <v>4.1443850267379699E-2</v>
      </c>
      <c r="AB15" s="16">
        <v>8.6274509803921595E-2</v>
      </c>
    </row>
    <row r="16" spans="2:28" ht="43.5" x14ac:dyDescent="0.35">
      <c r="B16" s="17" t="s">
        <v>411</v>
      </c>
      <c r="C16" s="16">
        <v>0.189431704885344</v>
      </c>
      <c r="D16" s="16">
        <v>0.15765765765765799</v>
      </c>
      <c r="E16" s="16">
        <v>0.213114754098361</v>
      </c>
      <c r="F16" s="16"/>
      <c r="G16" s="16">
        <v>0.176245210727969</v>
      </c>
      <c r="H16" s="16">
        <v>0.19512195121951201</v>
      </c>
      <c r="I16" s="16">
        <v>0.19047619047618999</v>
      </c>
      <c r="J16" s="16">
        <v>0.16666666666666699</v>
      </c>
      <c r="K16" s="16">
        <v>0.29577464788732399</v>
      </c>
      <c r="L16" s="16">
        <v>0.22666666666666699</v>
      </c>
      <c r="M16" s="16">
        <v>0.15277777777777801</v>
      </c>
      <c r="N16" s="16">
        <v>0.14705882352941199</v>
      </c>
      <c r="O16" s="16">
        <v>0.19130434782608699</v>
      </c>
      <c r="P16" s="16">
        <v>0.150684931506849</v>
      </c>
      <c r="Q16" s="16">
        <v>0.27027027027027001</v>
      </c>
      <c r="R16" s="16">
        <v>5.2631578947368397E-2</v>
      </c>
      <c r="S16" s="16"/>
      <c r="T16" s="16">
        <v>0.160092807424594</v>
      </c>
      <c r="U16" s="16">
        <v>0.19431279620853101</v>
      </c>
      <c r="V16" s="16">
        <v>0.188034188034188</v>
      </c>
      <c r="W16" s="16">
        <v>0.23015873015873001</v>
      </c>
      <c r="X16" s="16">
        <v>0.197368421052632</v>
      </c>
      <c r="Y16" s="16">
        <v>0.33333333333333298</v>
      </c>
      <c r="Z16" s="16"/>
      <c r="AA16" s="16">
        <v>0.19786096256684499</v>
      </c>
      <c r="AB16" s="16">
        <v>0.16470588235294101</v>
      </c>
    </row>
    <row r="17" spans="2:28" ht="58" x14ac:dyDescent="0.35">
      <c r="B17" s="17" t="s">
        <v>416</v>
      </c>
      <c r="C17" s="16">
        <v>5.38384845463609E-2</v>
      </c>
      <c r="D17" s="16">
        <v>5.8558558558558599E-2</v>
      </c>
      <c r="E17" s="16">
        <v>5.1001821493624797E-2</v>
      </c>
      <c r="F17" s="16"/>
      <c r="G17" s="16">
        <v>5.3639846743295E-2</v>
      </c>
      <c r="H17" s="16">
        <v>5.6910569105691103E-2</v>
      </c>
      <c r="I17" s="16">
        <v>3.1746031746031703E-2</v>
      </c>
      <c r="J17" s="16">
        <v>0.1</v>
      </c>
      <c r="K17" s="16">
        <v>7.0422535211267595E-2</v>
      </c>
      <c r="L17" s="16">
        <v>5.3333333333333302E-2</v>
      </c>
      <c r="M17" s="16">
        <v>2.7777777777777801E-2</v>
      </c>
      <c r="N17" s="16">
        <v>0.14705882352941199</v>
      </c>
      <c r="O17" s="16">
        <v>3.4782608695652202E-2</v>
      </c>
      <c r="P17" s="16">
        <v>6.8493150684931503E-2</v>
      </c>
      <c r="Q17" s="16">
        <v>0</v>
      </c>
      <c r="R17" s="16">
        <v>0</v>
      </c>
      <c r="S17" s="16"/>
      <c r="T17" s="16">
        <v>5.1044083526682098E-2</v>
      </c>
      <c r="U17" s="16">
        <v>3.7914691943128E-2</v>
      </c>
      <c r="V17" s="16">
        <v>9.4017094017094002E-2</v>
      </c>
      <c r="W17" s="16">
        <v>7.9365079365079402E-2</v>
      </c>
      <c r="X17" s="16">
        <v>2.6315789473684199E-2</v>
      </c>
      <c r="Y17" s="16">
        <v>2.3809523809523801E-2</v>
      </c>
      <c r="Z17" s="16"/>
      <c r="AA17" s="16">
        <v>5.48128342245989E-2</v>
      </c>
      <c r="AB17" s="16">
        <v>5.0980392156862703E-2</v>
      </c>
    </row>
    <row r="18" spans="2:28" x14ac:dyDescent="0.35">
      <c r="B18" s="17" t="s">
        <v>61</v>
      </c>
      <c r="C18" s="16">
        <v>0</v>
      </c>
      <c r="D18" s="16">
        <v>0</v>
      </c>
      <c r="E18" s="16">
        <v>0</v>
      </c>
      <c r="F18" s="16"/>
      <c r="G18" s="16">
        <v>0</v>
      </c>
      <c r="H18" s="16">
        <v>0</v>
      </c>
      <c r="I18" s="16">
        <v>0</v>
      </c>
      <c r="J18" s="16">
        <v>0</v>
      </c>
      <c r="K18" s="16">
        <v>0</v>
      </c>
      <c r="L18" s="16">
        <v>0</v>
      </c>
      <c r="M18" s="16">
        <v>0</v>
      </c>
      <c r="N18" s="16">
        <v>0</v>
      </c>
      <c r="O18" s="16">
        <v>0</v>
      </c>
      <c r="P18" s="16">
        <v>0</v>
      </c>
      <c r="Q18" s="16">
        <v>0</v>
      </c>
      <c r="R18" s="16">
        <v>0</v>
      </c>
      <c r="S18" s="16"/>
      <c r="T18" s="16">
        <v>0</v>
      </c>
      <c r="U18" s="16">
        <v>0</v>
      </c>
      <c r="V18" s="16">
        <v>0</v>
      </c>
      <c r="W18" s="16">
        <v>0</v>
      </c>
      <c r="X18" s="16">
        <v>0</v>
      </c>
      <c r="Y18" s="16">
        <v>0</v>
      </c>
      <c r="Z18" s="16"/>
      <c r="AA18" s="16">
        <v>0</v>
      </c>
      <c r="AB18" s="16">
        <v>0</v>
      </c>
    </row>
    <row r="19" spans="2:28" x14ac:dyDescent="0.35">
      <c r="B19" s="17" t="s">
        <v>101</v>
      </c>
      <c r="C19" s="18">
        <v>0</v>
      </c>
      <c r="D19" s="18">
        <v>0</v>
      </c>
      <c r="E19" s="18">
        <v>0</v>
      </c>
      <c r="F19" s="18"/>
      <c r="G19" s="18">
        <v>0</v>
      </c>
      <c r="H19" s="18">
        <v>0</v>
      </c>
      <c r="I19" s="18">
        <v>0</v>
      </c>
      <c r="J19" s="18">
        <v>0</v>
      </c>
      <c r="K19" s="18">
        <v>0</v>
      </c>
      <c r="L19" s="18">
        <v>0</v>
      </c>
      <c r="M19" s="18">
        <v>0</v>
      </c>
      <c r="N19" s="18">
        <v>0</v>
      </c>
      <c r="O19" s="18">
        <v>0</v>
      </c>
      <c r="P19" s="18">
        <v>0</v>
      </c>
      <c r="Q19" s="18">
        <v>0</v>
      </c>
      <c r="R19" s="18">
        <v>0</v>
      </c>
      <c r="S19" s="18"/>
      <c r="T19" s="18">
        <v>0</v>
      </c>
      <c r="U19" s="18">
        <v>0</v>
      </c>
      <c r="V19" s="18">
        <v>0</v>
      </c>
      <c r="W19" s="18">
        <v>0</v>
      </c>
      <c r="X19" s="18">
        <v>0</v>
      </c>
      <c r="Y19" s="18">
        <v>0</v>
      </c>
      <c r="Z19" s="18"/>
      <c r="AA19" s="18">
        <v>0</v>
      </c>
      <c r="AB19" s="18">
        <v>0</v>
      </c>
    </row>
    <row r="20" spans="2:28" x14ac:dyDescent="0.35">
      <c r="B20" s="15"/>
    </row>
    <row r="21" spans="2:28" x14ac:dyDescent="0.35">
      <c r="B21" t="s">
        <v>64</v>
      </c>
    </row>
    <row r="22" spans="2:28" x14ac:dyDescent="0.35">
      <c r="B22" t="s">
        <v>65</v>
      </c>
    </row>
    <row r="24" spans="2:28" x14ac:dyDescent="0.35">
      <c r="B24"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AB24"/>
  <sheetViews>
    <sheetView showGridLines="0" topLeftCell="A14" workbookViewId="0">
      <pane xSplit="2" topLeftCell="C1" activePane="topRight" state="frozen"/>
      <selection pane="topRight" activeCell="B24" sqref="B24"/>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434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424</v>
      </c>
      <c r="C8" s="16">
        <v>0.49412915851271999</v>
      </c>
      <c r="D8" s="16">
        <v>0.44666666666666699</v>
      </c>
      <c r="E8" s="16">
        <v>0.52846975088967996</v>
      </c>
      <c r="F8" s="16"/>
      <c r="G8" s="16">
        <v>0.456603773584906</v>
      </c>
      <c r="H8" s="16">
        <v>0.57936507936507897</v>
      </c>
      <c r="I8" s="16">
        <v>0.46153846153846201</v>
      </c>
      <c r="J8" s="16">
        <v>0.55737704918032804</v>
      </c>
      <c r="K8" s="16">
        <v>0.54794520547945202</v>
      </c>
      <c r="L8" s="16">
        <v>0.35064935064935099</v>
      </c>
      <c r="M8" s="16">
        <v>0.48611111111111099</v>
      </c>
      <c r="N8" s="16">
        <v>0.41666666666666702</v>
      </c>
      <c r="O8" s="16">
        <v>0.52173913043478304</v>
      </c>
      <c r="P8" s="16">
        <v>0.53333333333333299</v>
      </c>
      <c r="Q8" s="16">
        <v>0.44736842105263203</v>
      </c>
      <c r="R8" s="16">
        <v>0.68421052631578905</v>
      </c>
      <c r="S8" s="16"/>
      <c r="T8" s="16">
        <v>0.5</v>
      </c>
      <c r="U8" s="16">
        <v>0.45662100456621002</v>
      </c>
      <c r="V8" s="16">
        <v>0.49152542372881403</v>
      </c>
      <c r="W8" s="16">
        <v>0.51162790697674398</v>
      </c>
      <c r="X8" s="16">
        <v>0.51948051948051899</v>
      </c>
      <c r="Y8" s="16">
        <v>0.53488372093023295</v>
      </c>
      <c r="Z8" s="16"/>
      <c r="AA8" s="16">
        <v>0.49934296977661002</v>
      </c>
      <c r="AB8" s="16">
        <v>0.47892720306513398</v>
      </c>
    </row>
    <row r="9" spans="2:28" ht="43.5" x14ac:dyDescent="0.35">
      <c r="B9" s="17" t="s">
        <v>425</v>
      </c>
      <c r="C9" s="16">
        <v>0.45401174168297498</v>
      </c>
      <c r="D9" s="16">
        <v>0.46888888888888902</v>
      </c>
      <c r="E9" s="16">
        <v>0.44306049822064097</v>
      </c>
      <c r="F9" s="16"/>
      <c r="G9" s="16">
        <v>0.41886792452830202</v>
      </c>
      <c r="H9" s="16">
        <v>0.46031746031746001</v>
      </c>
      <c r="I9" s="16">
        <v>0.47692307692307701</v>
      </c>
      <c r="J9" s="16">
        <v>0.50819672131147497</v>
      </c>
      <c r="K9" s="16">
        <v>0.54794520547945202</v>
      </c>
      <c r="L9" s="16">
        <v>0.35064935064935099</v>
      </c>
      <c r="M9" s="16">
        <v>0.45833333333333298</v>
      </c>
      <c r="N9" s="16">
        <v>0.38888888888888901</v>
      </c>
      <c r="O9" s="16">
        <v>0.53043478260869603</v>
      </c>
      <c r="P9" s="16">
        <v>0.413333333333333</v>
      </c>
      <c r="Q9" s="16">
        <v>0.55263157894736803</v>
      </c>
      <c r="R9" s="16">
        <v>0.31578947368421101</v>
      </c>
      <c r="S9" s="16"/>
      <c r="T9" s="16">
        <v>0.44954128440367003</v>
      </c>
      <c r="U9" s="16">
        <v>0.45205479452054798</v>
      </c>
      <c r="V9" s="16">
        <v>0.42372881355932202</v>
      </c>
      <c r="W9" s="16">
        <v>0.47286821705426402</v>
      </c>
      <c r="X9" s="16">
        <v>0.48051948051948101</v>
      </c>
      <c r="Y9" s="16">
        <v>0.48837209302325602</v>
      </c>
      <c r="Z9" s="16"/>
      <c r="AA9" s="16">
        <v>0.47700394218134001</v>
      </c>
      <c r="AB9" s="16">
        <v>0.38697318007662801</v>
      </c>
    </row>
    <row r="10" spans="2:28" ht="58" x14ac:dyDescent="0.35">
      <c r="B10" s="17" t="s">
        <v>426</v>
      </c>
      <c r="C10" s="16">
        <v>0.402152641878669</v>
      </c>
      <c r="D10" s="16">
        <v>0.40888888888888902</v>
      </c>
      <c r="E10" s="16">
        <v>0.39857651245551601</v>
      </c>
      <c r="F10" s="16"/>
      <c r="G10" s="16">
        <v>0.36981132075471701</v>
      </c>
      <c r="H10" s="16">
        <v>0.365079365079365</v>
      </c>
      <c r="I10" s="16">
        <v>0.47692307692307701</v>
      </c>
      <c r="J10" s="16">
        <v>0.39344262295082</v>
      </c>
      <c r="K10" s="16">
        <v>0.397260273972603</v>
      </c>
      <c r="L10" s="16">
        <v>0.29870129870129902</v>
      </c>
      <c r="M10" s="16">
        <v>0.47222222222222199</v>
      </c>
      <c r="N10" s="16">
        <v>0.33333333333333298</v>
      </c>
      <c r="O10" s="16">
        <v>0.46956521739130402</v>
      </c>
      <c r="P10" s="16">
        <v>0.48</v>
      </c>
      <c r="Q10" s="16">
        <v>0.5</v>
      </c>
      <c r="R10" s="16">
        <v>0.26315789473684198</v>
      </c>
      <c r="S10" s="16"/>
      <c r="T10" s="16">
        <v>0.447247706422018</v>
      </c>
      <c r="U10" s="16">
        <v>0.37899543378995398</v>
      </c>
      <c r="V10" s="16">
        <v>0.322033898305085</v>
      </c>
      <c r="W10" s="16">
        <v>0.372093023255814</v>
      </c>
      <c r="X10" s="16">
        <v>0.44155844155844198</v>
      </c>
      <c r="Y10" s="16">
        <v>0.30232558139534899</v>
      </c>
      <c r="Z10" s="16"/>
      <c r="AA10" s="16">
        <v>0.40867279894875203</v>
      </c>
      <c r="AB10" s="16">
        <v>0.38314176245210702</v>
      </c>
    </row>
    <row r="11" spans="2:28" ht="29" x14ac:dyDescent="0.35">
      <c r="B11" s="17" t="s">
        <v>427</v>
      </c>
      <c r="C11" s="16">
        <v>0.367906066536204</v>
      </c>
      <c r="D11" s="16">
        <v>0.38444444444444398</v>
      </c>
      <c r="E11" s="16">
        <v>0.35765124555160099</v>
      </c>
      <c r="F11" s="16"/>
      <c r="G11" s="16">
        <v>0.354716981132075</v>
      </c>
      <c r="H11" s="16">
        <v>0.37301587301587302</v>
      </c>
      <c r="I11" s="16">
        <v>0.41538461538461502</v>
      </c>
      <c r="J11" s="16">
        <v>0.409836065573771</v>
      </c>
      <c r="K11" s="16">
        <v>0.28767123287671198</v>
      </c>
      <c r="L11" s="16">
        <v>0.37662337662337703</v>
      </c>
      <c r="M11" s="16">
        <v>0.40277777777777801</v>
      </c>
      <c r="N11" s="16">
        <v>0.30555555555555602</v>
      </c>
      <c r="O11" s="16">
        <v>0.33913043478260901</v>
      </c>
      <c r="P11" s="16">
        <v>0.36</v>
      </c>
      <c r="Q11" s="16">
        <v>0.44736842105263203</v>
      </c>
      <c r="R11" s="16">
        <v>0.52631578947368396</v>
      </c>
      <c r="S11" s="16"/>
      <c r="T11" s="16">
        <v>0.38302752293578002</v>
      </c>
      <c r="U11" s="16">
        <v>0.37442922374429199</v>
      </c>
      <c r="V11" s="16">
        <v>0.355932203389831</v>
      </c>
      <c r="W11" s="16">
        <v>0.33333333333333298</v>
      </c>
      <c r="X11" s="16">
        <v>0.42857142857142899</v>
      </c>
      <c r="Y11" s="16">
        <v>0.209302325581395</v>
      </c>
      <c r="Z11" s="16"/>
      <c r="AA11" s="16">
        <v>0.344283837056505</v>
      </c>
      <c r="AB11" s="16">
        <v>0.43678160919540199</v>
      </c>
    </row>
    <row r="12" spans="2:28" ht="43.5" x14ac:dyDescent="0.35">
      <c r="B12" s="17" t="s">
        <v>428</v>
      </c>
      <c r="C12" s="16">
        <v>0.35225048923679098</v>
      </c>
      <c r="D12" s="16">
        <v>0.29555555555555602</v>
      </c>
      <c r="E12" s="16">
        <v>0.395017793594306</v>
      </c>
      <c r="F12" s="16"/>
      <c r="G12" s="16">
        <v>0.305660377358491</v>
      </c>
      <c r="H12" s="16">
        <v>0.40476190476190499</v>
      </c>
      <c r="I12" s="16">
        <v>0.29230769230769199</v>
      </c>
      <c r="J12" s="16">
        <v>0.32786885245901598</v>
      </c>
      <c r="K12" s="16">
        <v>0.34246575342465801</v>
      </c>
      <c r="L12" s="16">
        <v>0.36363636363636398</v>
      </c>
      <c r="M12" s="16">
        <v>0.44444444444444398</v>
      </c>
      <c r="N12" s="16">
        <v>0.25</v>
      </c>
      <c r="O12" s="16">
        <v>0.33043478260869602</v>
      </c>
      <c r="P12" s="16">
        <v>0.42666666666666703</v>
      </c>
      <c r="Q12" s="16">
        <v>0.36842105263157898</v>
      </c>
      <c r="R12" s="16">
        <v>0.57894736842105299</v>
      </c>
      <c r="S12" s="16"/>
      <c r="T12" s="16">
        <v>0.34862385321100903</v>
      </c>
      <c r="U12" s="16">
        <v>0.39269406392694101</v>
      </c>
      <c r="V12" s="16">
        <v>0.338983050847458</v>
      </c>
      <c r="W12" s="16">
        <v>0.27131782945736399</v>
      </c>
      <c r="X12" s="16">
        <v>0.42857142857142899</v>
      </c>
      <c r="Y12" s="16">
        <v>0.32558139534883701</v>
      </c>
      <c r="Z12" s="16"/>
      <c r="AA12" s="16">
        <v>0.363994743758213</v>
      </c>
      <c r="AB12" s="16">
        <v>0.31800766283524901</v>
      </c>
    </row>
    <row r="13" spans="2:28" ht="43.5" x14ac:dyDescent="0.35">
      <c r="B13" s="17" t="s">
        <v>429</v>
      </c>
      <c r="C13" s="16">
        <v>0.332681017612524</v>
      </c>
      <c r="D13" s="16">
        <v>0.35777777777777803</v>
      </c>
      <c r="E13" s="16">
        <v>0.31138790035587199</v>
      </c>
      <c r="F13" s="16"/>
      <c r="G13" s="16">
        <v>0.34716981132075497</v>
      </c>
      <c r="H13" s="16">
        <v>0.293650793650794</v>
      </c>
      <c r="I13" s="16">
        <v>0.32307692307692298</v>
      </c>
      <c r="J13" s="16">
        <v>0.32786885245901598</v>
      </c>
      <c r="K13" s="16">
        <v>0.31506849315068503</v>
      </c>
      <c r="L13" s="16">
        <v>0.25974025974025999</v>
      </c>
      <c r="M13" s="16">
        <v>0.41666666666666702</v>
      </c>
      <c r="N13" s="16">
        <v>0.16666666666666699</v>
      </c>
      <c r="O13" s="16">
        <v>0.38260869565217398</v>
      </c>
      <c r="P13" s="16">
        <v>0.37333333333333302</v>
      </c>
      <c r="Q13" s="16">
        <v>0.31578947368421101</v>
      </c>
      <c r="R13" s="16">
        <v>0.36842105263157898</v>
      </c>
      <c r="S13" s="16"/>
      <c r="T13" s="16">
        <v>0.33486238532110102</v>
      </c>
      <c r="U13" s="16">
        <v>0.37899543378995398</v>
      </c>
      <c r="V13" s="16">
        <v>0.25423728813559299</v>
      </c>
      <c r="W13" s="16">
        <v>0.36434108527131798</v>
      </c>
      <c r="X13" s="16">
        <v>0.31168831168831201</v>
      </c>
      <c r="Y13" s="16">
        <v>0.232558139534884</v>
      </c>
      <c r="Z13" s="16"/>
      <c r="AA13" s="16">
        <v>0.32851511169513797</v>
      </c>
      <c r="AB13" s="16">
        <v>0.34482758620689702</v>
      </c>
    </row>
    <row r="14" spans="2:28" ht="58" x14ac:dyDescent="0.35">
      <c r="B14" s="17" t="s">
        <v>430</v>
      </c>
      <c r="C14" s="16">
        <v>0.32681017612524499</v>
      </c>
      <c r="D14" s="16">
        <v>0.39777777777777801</v>
      </c>
      <c r="E14" s="16">
        <v>0.268683274021352</v>
      </c>
      <c r="F14" s="16"/>
      <c r="G14" s="16">
        <v>0.30943396226415099</v>
      </c>
      <c r="H14" s="16">
        <v>0.317460317460317</v>
      </c>
      <c r="I14" s="16">
        <v>0.29230769230769199</v>
      </c>
      <c r="J14" s="16">
        <v>0.36065573770491799</v>
      </c>
      <c r="K14" s="16">
        <v>0.301369863013699</v>
      </c>
      <c r="L14" s="16">
        <v>0.31168831168831201</v>
      </c>
      <c r="M14" s="16">
        <v>0.43055555555555602</v>
      </c>
      <c r="N14" s="16">
        <v>0.22222222222222199</v>
      </c>
      <c r="O14" s="16">
        <v>0.41739130434782601</v>
      </c>
      <c r="P14" s="16">
        <v>0.266666666666667</v>
      </c>
      <c r="Q14" s="16">
        <v>0.31578947368421101</v>
      </c>
      <c r="R14" s="16">
        <v>0.31578947368421101</v>
      </c>
      <c r="S14" s="16"/>
      <c r="T14" s="16">
        <v>0.355504587155963</v>
      </c>
      <c r="U14" s="16">
        <v>0.31963470319634701</v>
      </c>
      <c r="V14" s="16">
        <v>0.31355932203389802</v>
      </c>
      <c r="W14" s="16">
        <v>0.27906976744186002</v>
      </c>
      <c r="X14" s="16">
        <v>0.29870129870129902</v>
      </c>
      <c r="Y14" s="16">
        <v>0.30232558139534899</v>
      </c>
      <c r="Z14" s="16"/>
      <c r="AA14" s="16">
        <v>0.30749014454664902</v>
      </c>
      <c r="AB14" s="16">
        <v>0.38314176245210702</v>
      </c>
    </row>
    <row r="15" spans="2:28" ht="43.5" x14ac:dyDescent="0.35">
      <c r="B15" s="17" t="s">
        <v>431</v>
      </c>
      <c r="C15" s="16">
        <v>0.32093933463796498</v>
      </c>
      <c r="D15" s="16">
        <v>0.34666666666666701</v>
      </c>
      <c r="E15" s="16">
        <v>0.30427046263345198</v>
      </c>
      <c r="F15" s="16"/>
      <c r="G15" s="16">
        <v>0.39622641509433998</v>
      </c>
      <c r="H15" s="16">
        <v>0.26984126984126999</v>
      </c>
      <c r="I15" s="16">
        <v>0.27692307692307699</v>
      </c>
      <c r="J15" s="16">
        <v>0.39344262295082</v>
      </c>
      <c r="K15" s="16">
        <v>0.28767123287671198</v>
      </c>
      <c r="L15" s="16">
        <v>0.29870129870129902</v>
      </c>
      <c r="M15" s="16">
        <v>0.31944444444444398</v>
      </c>
      <c r="N15" s="16">
        <v>0.27777777777777801</v>
      </c>
      <c r="O15" s="16">
        <v>0.37391304347826099</v>
      </c>
      <c r="P15" s="16">
        <v>0.17333333333333301</v>
      </c>
      <c r="Q15" s="16">
        <v>0.23684210526315799</v>
      </c>
      <c r="R15" s="16">
        <v>0.26315789473684198</v>
      </c>
      <c r="S15" s="16"/>
      <c r="T15" s="16">
        <v>0.37614678899082599</v>
      </c>
      <c r="U15" s="16">
        <v>0.26940639269406402</v>
      </c>
      <c r="V15" s="16">
        <v>0.27118644067796599</v>
      </c>
      <c r="W15" s="16">
        <v>0.32558139534883701</v>
      </c>
      <c r="X15" s="16">
        <v>0.32467532467532501</v>
      </c>
      <c r="Y15" s="16">
        <v>0.13953488372093001</v>
      </c>
      <c r="Z15" s="16"/>
      <c r="AA15" s="16">
        <v>0.293035479632063</v>
      </c>
      <c r="AB15" s="16">
        <v>0.40229885057471299</v>
      </c>
    </row>
    <row r="16" spans="2:28" ht="29" x14ac:dyDescent="0.35">
      <c r="B16" s="17" t="s">
        <v>432</v>
      </c>
      <c r="C16" s="16">
        <v>0.31800391389432497</v>
      </c>
      <c r="D16" s="16">
        <v>0.29777777777777797</v>
      </c>
      <c r="E16" s="16">
        <v>0.33274021352313199</v>
      </c>
      <c r="F16" s="16"/>
      <c r="G16" s="16">
        <v>0.339622641509434</v>
      </c>
      <c r="H16" s="16">
        <v>0.365079365079365</v>
      </c>
      <c r="I16" s="16">
        <v>0.29230769230769199</v>
      </c>
      <c r="J16" s="16">
        <v>0.29508196721311503</v>
      </c>
      <c r="K16" s="16">
        <v>0.36986301369863001</v>
      </c>
      <c r="L16" s="16">
        <v>0.29870129870129902</v>
      </c>
      <c r="M16" s="16">
        <v>0.33333333333333298</v>
      </c>
      <c r="N16" s="16">
        <v>0.16666666666666699</v>
      </c>
      <c r="O16" s="16">
        <v>0.32173913043478303</v>
      </c>
      <c r="P16" s="16">
        <v>0.32</v>
      </c>
      <c r="Q16" s="16">
        <v>0.21052631578947401</v>
      </c>
      <c r="R16" s="16">
        <v>0.157894736842105</v>
      </c>
      <c r="S16" s="16"/>
      <c r="T16" s="16">
        <v>0.32339449541284399</v>
      </c>
      <c r="U16" s="16">
        <v>0.35616438356164398</v>
      </c>
      <c r="V16" s="16">
        <v>0.29661016949152502</v>
      </c>
      <c r="W16" s="16">
        <v>0.26356589147286802</v>
      </c>
      <c r="X16" s="16">
        <v>0.36363636363636398</v>
      </c>
      <c r="Y16" s="16">
        <v>0.209302325581395</v>
      </c>
      <c r="Z16" s="16"/>
      <c r="AA16" s="16">
        <v>0.31800262812089403</v>
      </c>
      <c r="AB16" s="16">
        <v>0.31800766283524901</v>
      </c>
    </row>
    <row r="17" spans="2:28" ht="29" x14ac:dyDescent="0.35">
      <c r="B17" s="17" t="s">
        <v>433</v>
      </c>
      <c r="C17" s="16">
        <v>0.181996086105675</v>
      </c>
      <c r="D17" s="16">
        <v>0.18666666666666701</v>
      </c>
      <c r="E17" s="16">
        <v>0.17971530249110301</v>
      </c>
      <c r="F17" s="16"/>
      <c r="G17" s="16">
        <v>0.22264150943396199</v>
      </c>
      <c r="H17" s="16">
        <v>0.134920634920635</v>
      </c>
      <c r="I17" s="16">
        <v>0.18461538461538499</v>
      </c>
      <c r="J17" s="16">
        <v>0.114754098360656</v>
      </c>
      <c r="K17" s="16">
        <v>0.164383561643836</v>
      </c>
      <c r="L17" s="16">
        <v>0.168831168831169</v>
      </c>
      <c r="M17" s="16">
        <v>0.13888888888888901</v>
      </c>
      <c r="N17" s="16">
        <v>0.11111111111111099</v>
      </c>
      <c r="O17" s="16">
        <v>0.23478260869565201</v>
      </c>
      <c r="P17" s="16">
        <v>0.18666666666666701</v>
      </c>
      <c r="Q17" s="16">
        <v>0.21052631578947401</v>
      </c>
      <c r="R17" s="16">
        <v>0.157894736842105</v>
      </c>
      <c r="S17" s="16"/>
      <c r="T17" s="16">
        <v>0.22018348623853201</v>
      </c>
      <c r="U17" s="16">
        <v>0.127853881278539</v>
      </c>
      <c r="V17" s="16">
        <v>0.194915254237288</v>
      </c>
      <c r="W17" s="16">
        <v>0.201550387596899</v>
      </c>
      <c r="X17" s="16">
        <v>0.11688311688311701</v>
      </c>
      <c r="Y17" s="16">
        <v>9.3023255813953501E-2</v>
      </c>
      <c r="Z17" s="16"/>
      <c r="AA17" s="16">
        <v>0.161629434954008</v>
      </c>
      <c r="AB17" s="16">
        <v>0.24137931034482801</v>
      </c>
    </row>
    <row r="18" spans="2:28" x14ac:dyDescent="0.35">
      <c r="B18" s="17" t="s">
        <v>195</v>
      </c>
      <c r="C18" s="16">
        <v>8.8062622309197595E-3</v>
      </c>
      <c r="D18" s="16">
        <v>6.6666666666666697E-3</v>
      </c>
      <c r="E18" s="16">
        <v>1.06761565836299E-2</v>
      </c>
      <c r="F18" s="16"/>
      <c r="G18" s="16">
        <v>1.13207547169811E-2</v>
      </c>
      <c r="H18" s="16">
        <v>7.9365079365079395E-3</v>
      </c>
      <c r="I18" s="16">
        <v>3.0769230769230799E-2</v>
      </c>
      <c r="J18" s="16">
        <v>0</v>
      </c>
      <c r="K18" s="16">
        <v>0</v>
      </c>
      <c r="L18" s="16">
        <v>0</v>
      </c>
      <c r="M18" s="16">
        <v>1.38888888888889E-2</v>
      </c>
      <c r="N18" s="16">
        <v>2.7777777777777801E-2</v>
      </c>
      <c r="O18" s="16">
        <v>8.6956521739130401E-3</v>
      </c>
      <c r="P18" s="16">
        <v>0</v>
      </c>
      <c r="Q18" s="16">
        <v>0</v>
      </c>
      <c r="R18" s="16">
        <v>0</v>
      </c>
      <c r="S18" s="16"/>
      <c r="T18" s="16">
        <v>1.14678899082569E-2</v>
      </c>
      <c r="U18" s="16">
        <v>0</v>
      </c>
      <c r="V18" s="16">
        <v>8.4745762711864406E-3</v>
      </c>
      <c r="W18" s="16">
        <v>7.7519379844961196E-3</v>
      </c>
      <c r="X18" s="16">
        <v>2.5974025974026E-2</v>
      </c>
      <c r="Y18" s="16">
        <v>0</v>
      </c>
      <c r="Z18" s="16"/>
      <c r="AA18" s="16">
        <v>1.05124835742444E-2</v>
      </c>
      <c r="AB18" s="16">
        <v>3.83141762452107E-3</v>
      </c>
    </row>
    <row r="19" spans="2:28" x14ac:dyDescent="0.35">
      <c r="B19" s="17" t="s">
        <v>287</v>
      </c>
      <c r="C19" s="18">
        <v>4.3052837573385502E-2</v>
      </c>
      <c r="D19" s="18">
        <v>3.5555555555555597E-2</v>
      </c>
      <c r="E19" s="18">
        <v>4.9822064056939501E-2</v>
      </c>
      <c r="F19" s="18"/>
      <c r="G19" s="18">
        <v>4.5283018867924497E-2</v>
      </c>
      <c r="H19" s="18">
        <v>3.9682539682539701E-2</v>
      </c>
      <c r="I19" s="18">
        <v>4.6153846153846198E-2</v>
      </c>
      <c r="J19" s="18">
        <v>4.91803278688525E-2</v>
      </c>
      <c r="K19" s="18">
        <v>4.1095890410958902E-2</v>
      </c>
      <c r="L19" s="18">
        <v>7.7922077922077906E-2</v>
      </c>
      <c r="M19" s="18">
        <v>2.7777777777777801E-2</v>
      </c>
      <c r="N19" s="18">
        <v>8.3333333333333301E-2</v>
      </c>
      <c r="O19" s="18">
        <v>1.7391304347826101E-2</v>
      </c>
      <c r="P19" s="18">
        <v>0.04</v>
      </c>
      <c r="Q19" s="18">
        <v>5.2631578947368397E-2</v>
      </c>
      <c r="R19" s="18">
        <v>0</v>
      </c>
      <c r="S19" s="18"/>
      <c r="T19" s="18">
        <v>4.1284403669724801E-2</v>
      </c>
      <c r="U19" s="18">
        <v>3.6529680365296802E-2</v>
      </c>
      <c r="V19" s="18">
        <v>5.0847457627118599E-2</v>
      </c>
      <c r="W19" s="18">
        <v>3.1007751937984499E-2</v>
      </c>
      <c r="X19" s="18">
        <v>5.1948051948052E-2</v>
      </c>
      <c r="Y19" s="18">
        <v>9.3023255813953501E-2</v>
      </c>
      <c r="Z19" s="18"/>
      <c r="AA19" s="18">
        <v>4.7306176084099899E-2</v>
      </c>
      <c r="AB19" s="18">
        <v>3.0651340996168602E-2</v>
      </c>
    </row>
    <row r="20" spans="2:28" x14ac:dyDescent="0.35">
      <c r="B20" s="15"/>
    </row>
    <row r="21" spans="2:28" x14ac:dyDescent="0.35">
      <c r="B21" t="s">
        <v>64</v>
      </c>
    </row>
    <row r="22" spans="2:28" x14ac:dyDescent="0.35">
      <c r="B22" t="s">
        <v>65</v>
      </c>
    </row>
    <row r="24" spans="2:28" x14ac:dyDescent="0.35">
      <c r="B24"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98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88</v>
      </c>
      <c r="C8" s="16">
        <v>0.122309197651663</v>
      </c>
      <c r="D8" s="16">
        <v>0.14000000000000001</v>
      </c>
      <c r="E8" s="16">
        <v>0.108540925266904</v>
      </c>
      <c r="F8" s="16"/>
      <c r="G8" s="16">
        <v>0.13207547169811301</v>
      </c>
      <c r="H8" s="16">
        <v>9.5238095238095205E-2</v>
      </c>
      <c r="I8" s="16">
        <v>0.138461538461538</v>
      </c>
      <c r="J8" s="16">
        <v>8.1967213114754106E-2</v>
      </c>
      <c r="K8" s="16">
        <v>0.123287671232877</v>
      </c>
      <c r="L8" s="16">
        <v>0.11688311688311701</v>
      </c>
      <c r="M8" s="16">
        <v>8.3333333333333301E-2</v>
      </c>
      <c r="N8" s="16">
        <v>0.11111111111111099</v>
      </c>
      <c r="O8" s="16">
        <v>0.173913043478261</v>
      </c>
      <c r="P8" s="16">
        <v>0.10666666666666701</v>
      </c>
      <c r="Q8" s="16">
        <v>0.13157894736842099</v>
      </c>
      <c r="R8" s="16">
        <v>0.157894736842105</v>
      </c>
      <c r="S8" s="16"/>
      <c r="T8" s="16">
        <v>0.18119266055045899</v>
      </c>
      <c r="U8" s="16">
        <v>7.3059360730593603E-2</v>
      </c>
      <c r="V8" s="16">
        <v>0.11864406779661001</v>
      </c>
      <c r="W8" s="16">
        <v>4.6511627906976702E-2</v>
      </c>
      <c r="X8" s="16">
        <v>9.0909090909090898E-2</v>
      </c>
      <c r="Y8" s="16">
        <v>6.9767441860465101E-2</v>
      </c>
      <c r="Z8" s="16"/>
      <c r="AA8" s="16">
        <v>9.7240473061760799E-2</v>
      </c>
      <c r="AB8" s="16">
        <v>0.195402298850575</v>
      </c>
    </row>
    <row r="9" spans="2:28" x14ac:dyDescent="0.35">
      <c r="B9" s="17" t="s">
        <v>89</v>
      </c>
      <c r="C9" s="16">
        <v>0.34344422700587102</v>
      </c>
      <c r="D9" s="16">
        <v>0.362222222222222</v>
      </c>
      <c r="E9" s="16">
        <v>0.32562277580071203</v>
      </c>
      <c r="F9" s="16"/>
      <c r="G9" s="16">
        <v>0.33584905660377401</v>
      </c>
      <c r="H9" s="16">
        <v>0.33333333333333298</v>
      </c>
      <c r="I9" s="16">
        <v>0.30769230769230799</v>
      </c>
      <c r="J9" s="16">
        <v>0.36065573770491799</v>
      </c>
      <c r="K9" s="16">
        <v>0.34246575342465801</v>
      </c>
      <c r="L9" s="16">
        <v>0.37662337662337703</v>
      </c>
      <c r="M9" s="16">
        <v>0.36111111111111099</v>
      </c>
      <c r="N9" s="16">
        <v>0.33333333333333298</v>
      </c>
      <c r="O9" s="16">
        <v>0.32173913043478303</v>
      </c>
      <c r="P9" s="16">
        <v>0.34666666666666701</v>
      </c>
      <c r="Q9" s="16">
        <v>0.34210526315789502</v>
      </c>
      <c r="R9" s="16">
        <v>0.52631578947368396</v>
      </c>
      <c r="S9" s="16"/>
      <c r="T9" s="16">
        <v>0.36009174311926601</v>
      </c>
      <c r="U9" s="16">
        <v>0.36529680365296802</v>
      </c>
      <c r="V9" s="16">
        <v>0.34745762711864397</v>
      </c>
      <c r="W9" s="16">
        <v>0.372093023255814</v>
      </c>
      <c r="X9" s="16">
        <v>0.18181818181818199</v>
      </c>
      <c r="Y9" s="16">
        <v>0.25581395348837199</v>
      </c>
      <c r="Z9" s="16"/>
      <c r="AA9" s="16">
        <v>0.30486202365308801</v>
      </c>
      <c r="AB9" s="16">
        <v>0.45593869731800801</v>
      </c>
    </row>
    <row r="10" spans="2:28" x14ac:dyDescent="0.35">
      <c r="B10" s="17" t="s">
        <v>90</v>
      </c>
      <c r="C10" s="16">
        <v>0.218199608610568</v>
      </c>
      <c r="D10" s="16">
        <v>0.18</v>
      </c>
      <c r="E10" s="16">
        <v>0.24911032028469801</v>
      </c>
      <c r="F10" s="16"/>
      <c r="G10" s="16">
        <v>0.218867924528302</v>
      </c>
      <c r="H10" s="16">
        <v>0.214285714285714</v>
      </c>
      <c r="I10" s="16">
        <v>0.18461538461538499</v>
      </c>
      <c r="J10" s="16">
        <v>0.36065573770491799</v>
      </c>
      <c r="K10" s="16">
        <v>0.301369863013699</v>
      </c>
      <c r="L10" s="16">
        <v>0.23376623376623401</v>
      </c>
      <c r="M10" s="16">
        <v>0.13888888888888901</v>
      </c>
      <c r="N10" s="16">
        <v>0.22222222222222199</v>
      </c>
      <c r="O10" s="16">
        <v>0.15652173913043499</v>
      </c>
      <c r="P10" s="16">
        <v>0.2</v>
      </c>
      <c r="Q10" s="16">
        <v>0.21052631578947401</v>
      </c>
      <c r="R10" s="16">
        <v>0.26315789473684198</v>
      </c>
      <c r="S10" s="16"/>
      <c r="T10" s="16">
        <v>0.17201834862385301</v>
      </c>
      <c r="U10" s="16">
        <v>0.232876712328767</v>
      </c>
      <c r="V10" s="16">
        <v>0.20338983050847501</v>
      </c>
      <c r="W10" s="16">
        <v>0.27906976744186002</v>
      </c>
      <c r="X10" s="16">
        <v>0.28571428571428598</v>
      </c>
      <c r="Y10" s="16">
        <v>0.34883720930232598</v>
      </c>
      <c r="Z10" s="16"/>
      <c r="AA10" s="16">
        <v>0.24047306176084099</v>
      </c>
      <c r="AB10" s="16">
        <v>0.15325670498084301</v>
      </c>
    </row>
    <row r="11" spans="2:28" x14ac:dyDescent="0.35">
      <c r="B11" s="17" t="s">
        <v>91</v>
      </c>
      <c r="C11" s="16">
        <v>0.25538160469667298</v>
      </c>
      <c r="D11" s="16">
        <v>0.26888888888888901</v>
      </c>
      <c r="E11" s="16">
        <v>0.245551601423488</v>
      </c>
      <c r="F11" s="16"/>
      <c r="G11" s="16">
        <v>0.252830188679245</v>
      </c>
      <c r="H11" s="16">
        <v>0.24603174603174599</v>
      </c>
      <c r="I11" s="16">
        <v>0.33846153846153798</v>
      </c>
      <c r="J11" s="16">
        <v>0.16393442622950799</v>
      </c>
      <c r="K11" s="16">
        <v>0.19178082191780799</v>
      </c>
      <c r="L11" s="16">
        <v>0.246753246753247</v>
      </c>
      <c r="M11" s="16">
        <v>0.34722222222222199</v>
      </c>
      <c r="N11" s="16">
        <v>0.22222222222222199</v>
      </c>
      <c r="O11" s="16">
        <v>0.29565217391304299</v>
      </c>
      <c r="P11" s="16">
        <v>0.28000000000000003</v>
      </c>
      <c r="Q11" s="16">
        <v>0.23684210526315799</v>
      </c>
      <c r="R11" s="16">
        <v>5.2631578947368397E-2</v>
      </c>
      <c r="S11" s="16"/>
      <c r="T11" s="16">
        <v>0.23165137614678899</v>
      </c>
      <c r="U11" s="16">
        <v>0.26940639269406402</v>
      </c>
      <c r="V11" s="16">
        <v>0.26271186440678002</v>
      </c>
      <c r="W11" s="16">
        <v>0.27131782945736399</v>
      </c>
      <c r="X11" s="16">
        <v>0.31168831168831201</v>
      </c>
      <c r="Y11" s="16">
        <v>0.25581395348837199</v>
      </c>
      <c r="Z11" s="16"/>
      <c r="AA11" s="16">
        <v>0.28909329829172098</v>
      </c>
      <c r="AB11" s="16">
        <v>0.15708812260536401</v>
      </c>
    </row>
    <row r="12" spans="2:28" x14ac:dyDescent="0.35">
      <c r="B12" s="17" t="s">
        <v>92</v>
      </c>
      <c r="C12" s="18">
        <v>6.0665362035224997E-2</v>
      </c>
      <c r="D12" s="18">
        <v>4.8888888888888898E-2</v>
      </c>
      <c r="E12" s="18">
        <v>7.1174377224199295E-2</v>
      </c>
      <c r="F12" s="18"/>
      <c r="G12" s="18">
        <v>6.0377358490565997E-2</v>
      </c>
      <c r="H12" s="18">
        <v>0.11111111111111099</v>
      </c>
      <c r="I12" s="18">
        <v>3.0769230769230799E-2</v>
      </c>
      <c r="J12" s="18">
        <v>3.2786885245901599E-2</v>
      </c>
      <c r="K12" s="18">
        <v>4.1095890410958902E-2</v>
      </c>
      <c r="L12" s="18">
        <v>2.5974025974026E-2</v>
      </c>
      <c r="M12" s="18">
        <v>6.9444444444444406E-2</v>
      </c>
      <c r="N12" s="18">
        <v>0.11111111111111099</v>
      </c>
      <c r="O12" s="18">
        <v>5.21739130434783E-2</v>
      </c>
      <c r="P12" s="18">
        <v>6.6666666666666693E-2</v>
      </c>
      <c r="Q12" s="18">
        <v>7.8947368421052599E-2</v>
      </c>
      <c r="R12" s="18">
        <v>0</v>
      </c>
      <c r="S12" s="18"/>
      <c r="T12" s="18">
        <v>5.5045871559633003E-2</v>
      </c>
      <c r="U12" s="18">
        <v>5.9360730593607303E-2</v>
      </c>
      <c r="V12" s="18">
        <v>6.7796610169491497E-2</v>
      </c>
      <c r="W12" s="18">
        <v>3.1007751937984499E-2</v>
      </c>
      <c r="X12" s="18">
        <v>0.12987012987013</v>
      </c>
      <c r="Y12" s="18">
        <v>6.9767441860465101E-2</v>
      </c>
      <c r="Z12" s="18"/>
      <c r="AA12" s="18">
        <v>6.8331143232588695E-2</v>
      </c>
      <c r="AB12" s="18">
        <v>3.8314176245210697E-2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B1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102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43.5" x14ac:dyDescent="0.35">
      <c r="B8" s="17" t="s">
        <v>99</v>
      </c>
      <c r="C8" s="16">
        <v>0.364970645792564</v>
      </c>
      <c r="D8" s="16">
        <v>0.422222222222222</v>
      </c>
      <c r="E8" s="16">
        <v>0.32206405693950202</v>
      </c>
      <c r="F8" s="16"/>
      <c r="G8" s="16">
        <v>0.43773584905660401</v>
      </c>
      <c r="H8" s="16">
        <v>0.27777777777777801</v>
      </c>
      <c r="I8" s="16">
        <v>0.30769230769230799</v>
      </c>
      <c r="J8" s="16">
        <v>0.42622950819672101</v>
      </c>
      <c r="K8" s="16">
        <v>0.26027397260273999</v>
      </c>
      <c r="L8" s="16">
        <v>0.46753246753246802</v>
      </c>
      <c r="M8" s="16">
        <v>0.30555555555555602</v>
      </c>
      <c r="N8" s="16">
        <v>0.27777777777777801</v>
      </c>
      <c r="O8" s="16">
        <v>0.38260869565217398</v>
      </c>
      <c r="P8" s="16">
        <v>0.33333333333333298</v>
      </c>
      <c r="Q8" s="16">
        <v>0.28947368421052599</v>
      </c>
      <c r="R8" s="16">
        <v>0.47368421052631599</v>
      </c>
      <c r="S8" s="16"/>
      <c r="T8" s="16">
        <v>0.45871559633027498</v>
      </c>
      <c r="U8" s="16">
        <v>0.278538812785388</v>
      </c>
      <c r="V8" s="16">
        <v>0.41525423728813599</v>
      </c>
      <c r="W8" s="16">
        <v>0.32558139534883701</v>
      </c>
      <c r="X8" s="16">
        <v>0.15584415584415601</v>
      </c>
      <c r="Y8" s="16">
        <v>0.209302325581395</v>
      </c>
      <c r="Z8" s="16"/>
      <c r="AA8" s="16">
        <v>0.30749014454664902</v>
      </c>
      <c r="AB8" s="16">
        <v>0.53256704980842895</v>
      </c>
    </row>
    <row r="9" spans="2:28" ht="43.5" x14ac:dyDescent="0.35">
      <c r="B9" s="17" t="s">
        <v>100</v>
      </c>
      <c r="C9" s="16">
        <v>0.54011741682974601</v>
      </c>
      <c r="D9" s="16">
        <v>0.491111111111111</v>
      </c>
      <c r="E9" s="16">
        <v>0.57829181494661897</v>
      </c>
      <c r="F9" s="16"/>
      <c r="G9" s="16">
        <v>0.50566037735849101</v>
      </c>
      <c r="H9" s="16">
        <v>0.59523809523809501</v>
      </c>
      <c r="I9" s="16">
        <v>0.6</v>
      </c>
      <c r="J9" s="16">
        <v>0.42622950819672101</v>
      </c>
      <c r="K9" s="16">
        <v>0.57534246575342496</v>
      </c>
      <c r="L9" s="16">
        <v>0.45454545454545497</v>
      </c>
      <c r="M9" s="16">
        <v>0.55555555555555602</v>
      </c>
      <c r="N9" s="16">
        <v>0.61111111111111105</v>
      </c>
      <c r="O9" s="16">
        <v>0.51304347826087005</v>
      </c>
      <c r="P9" s="16">
        <v>0.6</v>
      </c>
      <c r="Q9" s="16">
        <v>0.65789473684210498</v>
      </c>
      <c r="R9" s="16">
        <v>0.52631578947368396</v>
      </c>
      <c r="S9" s="16"/>
      <c r="T9" s="16">
        <v>0.47706422018348599</v>
      </c>
      <c r="U9" s="16">
        <v>0.61643835616438403</v>
      </c>
      <c r="V9" s="16">
        <v>0.47457627118644102</v>
      </c>
      <c r="W9" s="16">
        <v>0.53488372093023295</v>
      </c>
      <c r="X9" s="16">
        <v>0.71428571428571397</v>
      </c>
      <c r="Y9" s="16">
        <v>0.67441860465116299</v>
      </c>
      <c r="Z9" s="16"/>
      <c r="AA9" s="16">
        <v>0.58212877792378404</v>
      </c>
      <c r="AB9" s="16">
        <v>0.41762452107279702</v>
      </c>
    </row>
    <row r="10" spans="2:28" x14ac:dyDescent="0.35">
      <c r="B10" s="17" t="s">
        <v>101</v>
      </c>
      <c r="C10" s="18">
        <v>9.4911937377690797E-2</v>
      </c>
      <c r="D10" s="18">
        <v>8.6666666666666697E-2</v>
      </c>
      <c r="E10" s="18">
        <v>9.9644128113879002E-2</v>
      </c>
      <c r="F10" s="18"/>
      <c r="G10" s="18">
        <v>5.6603773584905703E-2</v>
      </c>
      <c r="H10" s="18">
        <v>0.126984126984127</v>
      </c>
      <c r="I10" s="18">
        <v>9.2307692307692299E-2</v>
      </c>
      <c r="J10" s="18">
        <v>0.14754098360655701</v>
      </c>
      <c r="K10" s="18">
        <v>0.164383561643836</v>
      </c>
      <c r="L10" s="18">
        <v>7.7922077922077906E-2</v>
      </c>
      <c r="M10" s="18">
        <v>0.13888888888888901</v>
      </c>
      <c r="N10" s="18">
        <v>0.11111111111111099</v>
      </c>
      <c r="O10" s="18">
        <v>0.104347826086957</v>
      </c>
      <c r="P10" s="18">
        <v>6.6666666666666693E-2</v>
      </c>
      <c r="Q10" s="18">
        <v>5.2631578947368397E-2</v>
      </c>
      <c r="R10" s="18">
        <v>0</v>
      </c>
      <c r="S10" s="18"/>
      <c r="T10" s="18">
        <v>6.4220183486238494E-2</v>
      </c>
      <c r="U10" s="18">
        <v>0.105022831050228</v>
      </c>
      <c r="V10" s="18">
        <v>0.110169491525424</v>
      </c>
      <c r="W10" s="18">
        <v>0.13953488372093001</v>
      </c>
      <c r="X10" s="18">
        <v>0.12987012987013</v>
      </c>
      <c r="Y10" s="18">
        <v>0.116279069767442</v>
      </c>
      <c r="Z10" s="18"/>
      <c r="AA10" s="18">
        <v>0.110381077529566</v>
      </c>
      <c r="AB10" s="18">
        <v>4.9808429118773902E-2</v>
      </c>
    </row>
    <row r="11" spans="2:28" x14ac:dyDescent="0.35">
      <c r="B11" s="15"/>
    </row>
    <row r="12" spans="2:28" x14ac:dyDescent="0.35">
      <c r="B12" t="s">
        <v>64</v>
      </c>
    </row>
    <row r="13" spans="2:28" x14ac:dyDescent="0.35">
      <c r="B13" t="s">
        <v>65</v>
      </c>
    </row>
    <row r="15" spans="2:28" x14ac:dyDescent="0.35">
      <c r="B1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B14"/>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102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72.5" x14ac:dyDescent="0.35">
      <c r="B8" s="17" t="s">
        <v>103</v>
      </c>
      <c r="C8" s="16">
        <v>0.79452054794520499</v>
      </c>
      <c r="D8" s="16">
        <v>0.8</v>
      </c>
      <c r="E8" s="16">
        <v>0.78647686832740205</v>
      </c>
      <c r="F8" s="16"/>
      <c r="G8" s="16">
        <v>0.78490566037735898</v>
      </c>
      <c r="H8" s="16">
        <v>0.80158730158730196</v>
      </c>
      <c r="I8" s="16">
        <v>0.89230769230769202</v>
      </c>
      <c r="J8" s="16">
        <v>0.81967213114754101</v>
      </c>
      <c r="K8" s="16">
        <v>0.86301369863013699</v>
      </c>
      <c r="L8" s="16">
        <v>0.72727272727272696</v>
      </c>
      <c r="M8" s="16">
        <v>0.79166666666666696</v>
      </c>
      <c r="N8" s="16">
        <v>0.66666666666666696</v>
      </c>
      <c r="O8" s="16">
        <v>0.78260869565217395</v>
      </c>
      <c r="P8" s="16">
        <v>0.77333333333333298</v>
      </c>
      <c r="Q8" s="16">
        <v>0.78947368421052599</v>
      </c>
      <c r="R8" s="16">
        <v>0.89473684210526305</v>
      </c>
      <c r="S8" s="16"/>
      <c r="T8" s="16">
        <v>0.77752293577981602</v>
      </c>
      <c r="U8" s="16">
        <v>0.81735159817351599</v>
      </c>
      <c r="V8" s="16">
        <v>0.75423728813559299</v>
      </c>
      <c r="W8" s="16">
        <v>0.79844961240310097</v>
      </c>
      <c r="X8" s="16">
        <v>0.831168831168831</v>
      </c>
      <c r="Y8" s="16">
        <v>0.88372093023255804</v>
      </c>
      <c r="Z8" s="16"/>
      <c r="AA8" s="16">
        <v>0.81077529566360096</v>
      </c>
      <c r="AB8" s="16">
        <v>0.74712643678160895</v>
      </c>
    </row>
    <row r="9" spans="2:28" ht="58" x14ac:dyDescent="0.35">
      <c r="B9" s="17" t="s">
        <v>104</v>
      </c>
      <c r="C9" s="18">
        <v>0.20547945205479501</v>
      </c>
      <c r="D9" s="18">
        <v>0.2</v>
      </c>
      <c r="E9" s="18">
        <v>0.21352313167259801</v>
      </c>
      <c r="F9" s="18"/>
      <c r="G9" s="18">
        <v>0.21509433962264199</v>
      </c>
      <c r="H9" s="18">
        <v>0.19841269841269801</v>
      </c>
      <c r="I9" s="18">
        <v>0.107692307692308</v>
      </c>
      <c r="J9" s="18">
        <v>0.18032786885245899</v>
      </c>
      <c r="K9" s="18">
        <v>0.13698630136986301</v>
      </c>
      <c r="L9" s="18">
        <v>0.27272727272727298</v>
      </c>
      <c r="M9" s="18">
        <v>0.20833333333333301</v>
      </c>
      <c r="N9" s="18">
        <v>0.33333333333333298</v>
      </c>
      <c r="O9" s="18">
        <v>0.217391304347826</v>
      </c>
      <c r="P9" s="18">
        <v>0.22666666666666699</v>
      </c>
      <c r="Q9" s="18">
        <v>0.21052631578947401</v>
      </c>
      <c r="R9" s="18">
        <v>0.105263157894737</v>
      </c>
      <c r="S9" s="18"/>
      <c r="T9" s="18">
        <v>0.22247706422018301</v>
      </c>
      <c r="U9" s="18">
        <v>0.18264840182648401</v>
      </c>
      <c r="V9" s="18">
        <v>0.24576271186440701</v>
      </c>
      <c r="W9" s="18">
        <v>0.201550387596899</v>
      </c>
      <c r="X9" s="18">
        <v>0.168831168831169</v>
      </c>
      <c r="Y9" s="18">
        <v>0.116279069767442</v>
      </c>
      <c r="Z9" s="18"/>
      <c r="AA9" s="18">
        <v>0.18922470433639901</v>
      </c>
      <c r="AB9" s="18">
        <v>0.252873563218391</v>
      </c>
    </row>
    <row r="10" spans="2:28" x14ac:dyDescent="0.35">
      <c r="B10" s="15"/>
    </row>
    <row r="11" spans="2:28" x14ac:dyDescent="0.35">
      <c r="B11" t="s">
        <v>64</v>
      </c>
    </row>
    <row r="12" spans="2:28" x14ac:dyDescent="0.35">
      <c r="B12" t="s">
        <v>65</v>
      </c>
    </row>
    <row r="14" spans="2:28" x14ac:dyDescent="0.35">
      <c r="B14"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B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112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105</v>
      </c>
      <c r="C8" s="16">
        <v>2.6418786692759301E-2</v>
      </c>
      <c r="D8" s="16">
        <v>2.4444444444444401E-2</v>
      </c>
      <c r="E8" s="16">
        <v>2.84697508896797E-2</v>
      </c>
      <c r="F8" s="16"/>
      <c r="G8" s="16">
        <v>1.88679245283019E-2</v>
      </c>
      <c r="H8" s="16">
        <v>3.1746031746031703E-2</v>
      </c>
      <c r="I8" s="16">
        <v>1.5384615384615399E-2</v>
      </c>
      <c r="J8" s="16">
        <v>4.91803278688525E-2</v>
      </c>
      <c r="K8" s="16">
        <v>4.1095890410958902E-2</v>
      </c>
      <c r="L8" s="16">
        <v>1.2987012987013E-2</v>
      </c>
      <c r="M8" s="16">
        <v>1.38888888888889E-2</v>
      </c>
      <c r="N8" s="16">
        <v>0</v>
      </c>
      <c r="O8" s="16">
        <v>5.21739130434783E-2</v>
      </c>
      <c r="P8" s="16">
        <v>1.3333333333333299E-2</v>
      </c>
      <c r="Q8" s="16">
        <v>2.6315789473684199E-2</v>
      </c>
      <c r="R8" s="16">
        <v>5.2631578947368397E-2</v>
      </c>
      <c r="S8" s="16"/>
      <c r="T8" s="16">
        <v>3.4403669724770602E-2</v>
      </c>
      <c r="U8" s="16">
        <v>9.1324200913242004E-3</v>
      </c>
      <c r="V8" s="16">
        <v>3.3898305084745797E-2</v>
      </c>
      <c r="W8" s="16">
        <v>1.5503875968992199E-2</v>
      </c>
      <c r="X8" s="16">
        <v>3.8961038961039002E-2</v>
      </c>
      <c r="Y8" s="16">
        <v>2.32558139534884E-2</v>
      </c>
      <c r="Z8" s="16"/>
      <c r="AA8" s="16">
        <v>2.2339027595269401E-2</v>
      </c>
      <c r="AB8" s="16">
        <v>3.8314176245210697E-2</v>
      </c>
    </row>
    <row r="9" spans="2:28" x14ac:dyDescent="0.35">
      <c r="B9" s="17" t="s">
        <v>106</v>
      </c>
      <c r="C9" s="16">
        <v>8.6105675146771005E-2</v>
      </c>
      <c r="D9" s="16">
        <v>0.08</v>
      </c>
      <c r="E9" s="16">
        <v>9.2526690391459096E-2</v>
      </c>
      <c r="F9" s="16"/>
      <c r="G9" s="16">
        <v>0.105660377358491</v>
      </c>
      <c r="H9" s="16">
        <v>8.7301587301587297E-2</v>
      </c>
      <c r="I9" s="16">
        <v>9.2307692307692299E-2</v>
      </c>
      <c r="J9" s="16">
        <v>0.14754098360655701</v>
      </c>
      <c r="K9" s="16">
        <v>4.1095890410958902E-2</v>
      </c>
      <c r="L9" s="16">
        <v>7.7922077922077906E-2</v>
      </c>
      <c r="M9" s="16">
        <v>0</v>
      </c>
      <c r="N9" s="16">
        <v>0.13888888888888901</v>
      </c>
      <c r="O9" s="16">
        <v>8.6956521739130405E-2</v>
      </c>
      <c r="P9" s="16">
        <v>0.08</v>
      </c>
      <c r="Q9" s="16">
        <v>5.2631578947368397E-2</v>
      </c>
      <c r="R9" s="16">
        <v>0.105263157894737</v>
      </c>
      <c r="S9" s="16"/>
      <c r="T9" s="16">
        <v>0.100917431192661</v>
      </c>
      <c r="U9" s="16">
        <v>6.8493150684931503E-2</v>
      </c>
      <c r="V9" s="16">
        <v>9.3220338983050793E-2</v>
      </c>
      <c r="W9" s="16">
        <v>0.10077519379845</v>
      </c>
      <c r="X9" s="16">
        <v>2.5974025974026E-2</v>
      </c>
      <c r="Y9" s="16">
        <v>6.9767441860465101E-2</v>
      </c>
      <c r="Z9" s="16"/>
      <c r="AA9" s="16">
        <v>7.7529566360052607E-2</v>
      </c>
      <c r="AB9" s="16">
        <v>0.11111111111111099</v>
      </c>
    </row>
    <row r="10" spans="2:28" x14ac:dyDescent="0.35">
      <c r="B10" s="17" t="s">
        <v>107</v>
      </c>
      <c r="C10" s="16">
        <v>0.24461839530332699</v>
      </c>
      <c r="D10" s="16">
        <v>0.24666666666666701</v>
      </c>
      <c r="E10" s="16">
        <v>0.23665480427046301</v>
      </c>
      <c r="F10" s="16"/>
      <c r="G10" s="16">
        <v>0.24150943396226399</v>
      </c>
      <c r="H10" s="16">
        <v>0.26190476190476197</v>
      </c>
      <c r="I10" s="16">
        <v>0.230769230769231</v>
      </c>
      <c r="J10" s="16">
        <v>0.22950819672131101</v>
      </c>
      <c r="K10" s="16">
        <v>0.219178082191781</v>
      </c>
      <c r="L10" s="16">
        <v>0.337662337662338</v>
      </c>
      <c r="M10" s="16">
        <v>0.180555555555556</v>
      </c>
      <c r="N10" s="16">
        <v>0.22222222222222199</v>
      </c>
      <c r="O10" s="16">
        <v>0.208695652173913</v>
      </c>
      <c r="P10" s="16">
        <v>0.37333333333333302</v>
      </c>
      <c r="Q10" s="16">
        <v>0.157894736842105</v>
      </c>
      <c r="R10" s="16">
        <v>0.157894736842105</v>
      </c>
      <c r="S10" s="16"/>
      <c r="T10" s="16">
        <v>0.28211009174311902</v>
      </c>
      <c r="U10" s="16">
        <v>0.24657534246575299</v>
      </c>
      <c r="V10" s="16">
        <v>0.25423728813559299</v>
      </c>
      <c r="W10" s="16">
        <v>0.24806201550387599</v>
      </c>
      <c r="X10" s="16">
        <v>0.103896103896104</v>
      </c>
      <c r="Y10" s="16">
        <v>6.9767441860465101E-2</v>
      </c>
      <c r="Z10" s="16"/>
      <c r="AA10" s="16">
        <v>0.21550591327201099</v>
      </c>
      <c r="AB10" s="16">
        <v>0.32950191570881199</v>
      </c>
    </row>
    <row r="11" spans="2:28" x14ac:dyDescent="0.35">
      <c r="B11" s="17" t="s">
        <v>108</v>
      </c>
      <c r="C11" s="16">
        <v>0.18688845401174201</v>
      </c>
      <c r="D11" s="16">
        <v>0.17777777777777801</v>
      </c>
      <c r="E11" s="16">
        <v>0.197508896797153</v>
      </c>
      <c r="F11" s="16"/>
      <c r="G11" s="16">
        <v>0.211320754716981</v>
      </c>
      <c r="H11" s="16">
        <v>0.126984126984127</v>
      </c>
      <c r="I11" s="16">
        <v>0.107692307692308</v>
      </c>
      <c r="J11" s="16">
        <v>0.26229508196721302</v>
      </c>
      <c r="K11" s="16">
        <v>0.17808219178082199</v>
      </c>
      <c r="L11" s="16">
        <v>0.246753246753247</v>
      </c>
      <c r="M11" s="16">
        <v>0.15277777777777801</v>
      </c>
      <c r="N11" s="16">
        <v>0.16666666666666699</v>
      </c>
      <c r="O11" s="16">
        <v>0.15652173913043499</v>
      </c>
      <c r="P11" s="16">
        <v>0.21333333333333299</v>
      </c>
      <c r="Q11" s="16">
        <v>0.23684210526315799</v>
      </c>
      <c r="R11" s="16">
        <v>0.21052631578947401</v>
      </c>
      <c r="S11" s="16"/>
      <c r="T11" s="16">
        <v>0.22935779816513799</v>
      </c>
      <c r="U11" s="16">
        <v>0.141552511415525</v>
      </c>
      <c r="V11" s="16">
        <v>0.21186440677966101</v>
      </c>
      <c r="W11" s="16">
        <v>0.178294573643411</v>
      </c>
      <c r="X11" s="16">
        <v>9.0909090909090898E-2</v>
      </c>
      <c r="Y11" s="16">
        <v>0.116279069767442</v>
      </c>
      <c r="Z11" s="16"/>
      <c r="AA11" s="16">
        <v>0.17082785808147199</v>
      </c>
      <c r="AB11" s="16">
        <v>0.233716475095785</v>
      </c>
    </row>
    <row r="12" spans="2:28" x14ac:dyDescent="0.35">
      <c r="B12" s="17" t="s">
        <v>109</v>
      </c>
      <c r="C12" s="16">
        <v>0.19080234833659501</v>
      </c>
      <c r="D12" s="16">
        <v>0.17777777777777801</v>
      </c>
      <c r="E12" s="16">
        <v>0.20462633451957299</v>
      </c>
      <c r="F12" s="16"/>
      <c r="G12" s="16">
        <v>0.19622641509434</v>
      </c>
      <c r="H12" s="16">
        <v>0.14285714285714299</v>
      </c>
      <c r="I12" s="16">
        <v>0.2</v>
      </c>
      <c r="J12" s="16">
        <v>0.14754098360655701</v>
      </c>
      <c r="K12" s="16">
        <v>0.219178082191781</v>
      </c>
      <c r="L12" s="16">
        <v>0.18181818181818199</v>
      </c>
      <c r="M12" s="16">
        <v>0.27777777777777801</v>
      </c>
      <c r="N12" s="16">
        <v>0.13888888888888901</v>
      </c>
      <c r="O12" s="16">
        <v>0.23478260869565201</v>
      </c>
      <c r="P12" s="16">
        <v>0.12</v>
      </c>
      <c r="Q12" s="16">
        <v>0.23684210526315799</v>
      </c>
      <c r="R12" s="16">
        <v>0.157894736842105</v>
      </c>
      <c r="S12" s="16"/>
      <c r="T12" s="16">
        <v>0.18577981651376099</v>
      </c>
      <c r="U12" s="16">
        <v>0.20091324200913199</v>
      </c>
      <c r="V12" s="16">
        <v>0.161016949152542</v>
      </c>
      <c r="W12" s="16">
        <v>0.178294573643411</v>
      </c>
      <c r="X12" s="16">
        <v>0.27272727272727298</v>
      </c>
      <c r="Y12" s="16">
        <v>0.162790697674419</v>
      </c>
      <c r="Z12" s="16"/>
      <c r="AA12" s="16">
        <v>0.20893561103810801</v>
      </c>
      <c r="AB12" s="16">
        <v>0.13793103448275901</v>
      </c>
    </row>
    <row r="13" spans="2:28" x14ac:dyDescent="0.35">
      <c r="B13" s="17" t="s">
        <v>110</v>
      </c>
      <c r="C13" s="16">
        <v>0.122309197651663</v>
      </c>
      <c r="D13" s="16">
        <v>0.11333333333333299</v>
      </c>
      <c r="E13" s="16">
        <v>0.128113879003559</v>
      </c>
      <c r="F13" s="16"/>
      <c r="G13" s="16">
        <v>0.12075471698113199</v>
      </c>
      <c r="H13" s="16">
        <v>0.16666666666666699</v>
      </c>
      <c r="I13" s="16">
        <v>0.15384615384615399</v>
      </c>
      <c r="J13" s="16">
        <v>6.5573770491803296E-2</v>
      </c>
      <c r="K13" s="16">
        <v>0.17808219178082199</v>
      </c>
      <c r="L13" s="16">
        <v>7.7922077922077906E-2</v>
      </c>
      <c r="M13" s="16">
        <v>0.125</v>
      </c>
      <c r="N13" s="16">
        <v>0.11111111111111099</v>
      </c>
      <c r="O13" s="16">
        <v>9.5652173913043495E-2</v>
      </c>
      <c r="P13" s="16">
        <v>0.10666666666666701</v>
      </c>
      <c r="Q13" s="16">
        <v>0.13157894736842099</v>
      </c>
      <c r="R13" s="16">
        <v>0.105263157894737</v>
      </c>
      <c r="S13" s="16"/>
      <c r="T13" s="16">
        <v>9.1743119266055106E-2</v>
      </c>
      <c r="U13" s="16">
        <v>0.15525114155251099</v>
      </c>
      <c r="V13" s="16">
        <v>9.3220338983050793E-2</v>
      </c>
      <c r="W13" s="16">
        <v>0.116279069767442</v>
      </c>
      <c r="X13" s="16">
        <v>0.22077922077922099</v>
      </c>
      <c r="Y13" s="16">
        <v>0.186046511627907</v>
      </c>
      <c r="Z13" s="16"/>
      <c r="AA13" s="16">
        <v>0.136662286465177</v>
      </c>
      <c r="AB13" s="16">
        <v>8.04597701149425E-2</v>
      </c>
    </row>
    <row r="14" spans="2:28" x14ac:dyDescent="0.35">
      <c r="B14" s="17" t="s">
        <v>111</v>
      </c>
      <c r="C14" s="16">
        <v>0.13796477495107601</v>
      </c>
      <c r="D14" s="16">
        <v>0.17555555555555599</v>
      </c>
      <c r="E14" s="16">
        <v>0.106761565836299</v>
      </c>
      <c r="F14" s="16"/>
      <c r="G14" s="16">
        <v>0.10188679245283</v>
      </c>
      <c r="H14" s="16">
        <v>0.16666666666666699</v>
      </c>
      <c r="I14" s="16">
        <v>0.2</v>
      </c>
      <c r="J14" s="16">
        <v>9.8360655737704902E-2</v>
      </c>
      <c r="K14" s="16">
        <v>0.123287671232877</v>
      </c>
      <c r="L14" s="16">
        <v>3.8961038961039002E-2</v>
      </c>
      <c r="M14" s="16">
        <v>0.25</v>
      </c>
      <c r="N14" s="16">
        <v>0.22222222222222199</v>
      </c>
      <c r="O14" s="16">
        <v>0.16521739130434801</v>
      </c>
      <c r="P14" s="16">
        <v>9.3333333333333296E-2</v>
      </c>
      <c r="Q14" s="16">
        <v>0.157894736842105</v>
      </c>
      <c r="R14" s="16">
        <v>0.21052631578947401</v>
      </c>
      <c r="S14" s="16"/>
      <c r="T14" s="16">
        <v>7.3394495412843999E-2</v>
      </c>
      <c r="U14" s="16">
        <v>0.16894977168949801</v>
      </c>
      <c r="V14" s="16">
        <v>0.144067796610169</v>
      </c>
      <c r="W14" s="16">
        <v>0.162790697674419</v>
      </c>
      <c r="X14" s="16">
        <v>0.23376623376623401</v>
      </c>
      <c r="Y14" s="16">
        <v>0.372093023255814</v>
      </c>
      <c r="Z14" s="16"/>
      <c r="AA14" s="16">
        <v>0.16557161629434999</v>
      </c>
      <c r="AB14" s="16">
        <v>5.7471264367816098E-2</v>
      </c>
    </row>
    <row r="15" spans="2:28" x14ac:dyDescent="0.35">
      <c r="B15" s="17" t="s">
        <v>101</v>
      </c>
      <c r="C15" s="18">
        <v>4.8923679060665403E-3</v>
      </c>
      <c r="D15" s="18">
        <v>4.4444444444444401E-3</v>
      </c>
      <c r="E15" s="18">
        <v>5.3380782918149502E-3</v>
      </c>
      <c r="F15" s="18"/>
      <c r="G15" s="18">
        <v>3.77358490566038E-3</v>
      </c>
      <c r="H15" s="18">
        <v>1.58730158730159E-2</v>
      </c>
      <c r="I15" s="18">
        <v>0</v>
      </c>
      <c r="J15" s="18">
        <v>0</v>
      </c>
      <c r="K15" s="18">
        <v>0</v>
      </c>
      <c r="L15" s="18">
        <v>2.5974025974026E-2</v>
      </c>
      <c r="M15" s="18">
        <v>0</v>
      </c>
      <c r="N15" s="18">
        <v>0</v>
      </c>
      <c r="O15" s="18">
        <v>0</v>
      </c>
      <c r="P15" s="18">
        <v>0</v>
      </c>
      <c r="Q15" s="18">
        <v>0</v>
      </c>
      <c r="R15" s="18">
        <v>0</v>
      </c>
      <c r="S15" s="18"/>
      <c r="T15" s="18">
        <v>2.2935779816513802E-3</v>
      </c>
      <c r="U15" s="18">
        <v>9.1324200913242004E-3</v>
      </c>
      <c r="V15" s="18">
        <v>8.4745762711864406E-3</v>
      </c>
      <c r="W15" s="18">
        <v>0</v>
      </c>
      <c r="X15" s="18">
        <v>1.2987012987013E-2</v>
      </c>
      <c r="Y15" s="18">
        <v>0</v>
      </c>
      <c r="Z15" s="18"/>
      <c r="AA15" s="18">
        <v>2.6281208935611E-3</v>
      </c>
      <c r="AB15" s="18">
        <v>1.1494252873563199E-2</v>
      </c>
    </row>
    <row r="16" spans="2:28" x14ac:dyDescent="0.35">
      <c r="B16" s="15"/>
    </row>
    <row r="17" spans="2:2" x14ac:dyDescent="0.35">
      <c r="B17" t="s">
        <v>64</v>
      </c>
    </row>
    <row r="18" spans="2:2" x14ac:dyDescent="0.35">
      <c r="B18" t="s">
        <v>65</v>
      </c>
    </row>
    <row r="20" spans="2:2" x14ac:dyDescent="0.35">
      <c r="B20"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121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113</v>
      </c>
      <c r="C8" s="16">
        <v>6.6536203522504903E-2</v>
      </c>
      <c r="D8" s="16">
        <v>6.8888888888888902E-2</v>
      </c>
      <c r="E8" s="16">
        <v>6.4056939501779403E-2</v>
      </c>
      <c r="F8" s="16"/>
      <c r="G8" s="16">
        <v>7.1698113207547196E-2</v>
      </c>
      <c r="H8" s="16">
        <v>1.58730158730159E-2</v>
      </c>
      <c r="I8" s="16">
        <v>4.6153846153846198E-2</v>
      </c>
      <c r="J8" s="16">
        <v>0.114754098360656</v>
      </c>
      <c r="K8" s="16">
        <v>4.1095890410958902E-2</v>
      </c>
      <c r="L8" s="16">
        <v>5.1948051948052E-2</v>
      </c>
      <c r="M8" s="16">
        <v>0.13888888888888901</v>
      </c>
      <c r="N8" s="16">
        <v>8.3333333333333301E-2</v>
      </c>
      <c r="O8" s="16">
        <v>0.11304347826087</v>
      </c>
      <c r="P8" s="16">
        <v>2.66666666666667E-2</v>
      </c>
      <c r="Q8" s="16">
        <v>2.6315789473684199E-2</v>
      </c>
      <c r="R8" s="16">
        <v>5.2631578947368397E-2</v>
      </c>
      <c r="S8" s="16"/>
      <c r="T8" s="16">
        <v>7.1100917431192706E-2</v>
      </c>
      <c r="U8" s="16">
        <v>5.0228310502283102E-2</v>
      </c>
      <c r="V8" s="16">
        <v>8.4745762711864403E-2</v>
      </c>
      <c r="W8" s="16">
        <v>6.9767441860465101E-2</v>
      </c>
      <c r="X8" s="16">
        <v>6.4935064935064901E-2</v>
      </c>
      <c r="Y8" s="16">
        <v>4.6511627906976702E-2</v>
      </c>
      <c r="Z8" s="16"/>
      <c r="AA8" s="16">
        <v>5.65045992115637E-2</v>
      </c>
      <c r="AB8" s="16">
        <v>9.5785440613026795E-2</v>
      </c>
    </row>
    <row r="9" spans="2:28" ht="29" x14ac:dyDescent="0.35">
      <c r="B9" s="17" t="s">
        <v>114</v>
      </c>
      <c r="C9" s="16">
        <v>2.0547945205479499E-2</v>
      </c>
      <c r="D9" s="16">
        <v>0.02</v>
      </c>
      <c r="E9" s="16">
        <v>2.1352313167259801E-2</v>
      </c>
      <c r="F9" s="16"/>
      <c r="G9" s="16">
        <v>2.6415094339622601E-2</v>
      </c>
      <c r="H9" s="16">
        <v>1.58730158730159E-2</v>
      </c>
      <c r="I9" s="16">
        <v>0</v>
      </c>
      <c r="J9" s="16">
        <v>1.63934426229508E-2</v>
      </c>
      <c r="K9" s="16">
        <v>0</v>
      </c>
      <c r="L9" s="16">
        <v>6.4935064935064901E-2</v>
      </c>
      <c r="M9" s="16">
        <v>1.38888888888889E-2</v>
      </c>
      <c r="N9" s="16">
        <v>2.7777777777777801E-2</v>
      </c>
      <c r="O9" s="16">
        <v>0</v>
      </c>
      <c r="P9" s="16">
        <v>5.3333333333333302E-2</v>
      </c>
      <c r="Q9" s="16">
        <v>0</v>
      </c>
      <c r="R9" s="16">
        <v>0</v>
      </c>
      <c r="S9" s="16"/>
      <c r="T9" s="16">
        <v>2.5229357798165101E-2</v>
      </c>
      <c r="U9" s="16">
        <v>1.8264840182648401E-2</v>
      </c>
      <c r="V9" s="16">
        <v>2.5423728813559299E-2</v>
      </c>
      <c r="W9" s="16">
        <v>1.5503875968992199E-2</v>
      </c>
      <c r="X9" s="16">
        <v>1.2987012987013E-2</v>
      </c>
      <c r="Y9" s="16">
        <v>0</v>
      </c>
      <c r="Z9" s="16"/>
      <c r="AA9" s="16">
        <v>1.44546649145861E-2</v>
      </c>
      <c r="AB9" s="16">
        <v>3.8314176245210697E-2</v>
      </c>
    </row>
    <row r="10" spans="2:28" ht="29" x14ac:dyDescent="0.35">
      <c r="B10" s="17" t="s">
        <v>115</v>
      </c>
      <c r="C10" s="16">
        <v>3.9138943248532301E-2</v>
      </c>
      <c r="D10" s="16">
        <v>5.3333333333333302E-2</v>
      </c>
      <c r="E10" s="16">
        <v>2.84697508896797E-2</v>
      </c>
      <c r="F10" s="16"/>
      <c r="G10" s="16">
        <v>4.9056603773584902E-2</v>
      </c>
      <c r="H10" s="16">
        <v>1.58730158730159E-2</v>
      </c>
      <c r="I10" s="16">
        <v>1.5384615384615399E-2</v>
      </c>
      <c r="J10" s="16">
        <v>1.63934426229508E-2</v>
      </c>
      <c r="K10" s="16">
        <v>1.3698630136986301E-2</v>
      </c>
      <c r="L10" s="16">
        <v>7.7922077922077906E-2</v>
      </c>
      <c r="M10" s="16">
        <v>4.1666666666666699E-2</v>
      </c>
      <c r="N10" s="16">
        <v>2.7777777777777801E-2</v>
      </c>
      <c r="O10" s="16">
        <v>2.6086956521739101E-2</v>
      </c>
      <c r="P10" s="16">
        <v>0.08</v>
      </c>
      <c r="Q10" s="16">
        <v>5.2631578947368397E-2</v>
      </c>
      <c r="R10" s="16">
        <v>5.2631578947368397E-2</v>
      </c>
      <c r="S10" s="16"/>
      <c r="T10" s="16">
        <v>5.9633027522935797E-2</v>
      </c>
      <c r="U10" s="16">
        <v>1.8264840182648401E-2</v>
      </c>
      <c r="V10" s="16">
        <v>5.0847457627118599E-2</v>
      </c>
      <c r="W10" s="16">
        <v>2.32558139534884E-2</v>
      </c>
      <c r="X10" s="16">
        <v>1.2987012987013E-2</v>
      </c>
      <c r="Y10" s="16">
        <v>0</v>
      </c>
      <c r="Z10" s="16"/>
      <c r="AA10" s="16">
        <v>3.2851511169513799E-2</v>
      </c>
      <c r="AB10" s="16">
        <v>5.7471264367816098E-2</v>
      </c>
    </row>
    <row r="11" spans="2:28" ht="29" x14ac:dyDescent="0.35">
      <c r="B11" s="17" t="s">
        <v>116</v>
      </c>
      <c r="C11" s="16">
        <v>0.24070450097847401</v>
      </c>
      <c r="D11" s="16">
        <v>0.215555555555556</v>
      </c>
      <c r="E11" s="16">
        <v>0.25978647686832701</v>
      </c>
      <c r="F11" s="16"/>
      <c r="G11" s="16">
        <v>0.24905660377358499</v>
      </c>
      <c r="H11" s="16">
        <v>0.30952380952380998</v>
      </c>
      <c r="I11" s="16">
        <v>0.230769230769231</v>
      </c>
      <c r="J11" s="16">
        <v>0.213114754098361</v>
      </c>
      <c r="K11" s="16">
        <v>0.20547945205479501</v>
      </c>
      <c r="L11" s="16">
        <v>0.19480519480519501</v>
      </c>
      <c r="M11" s="16">
        <v>0.27777777777777801</v>
      </c>
      <c r="N11" s="16">
        <v>0.13888888888888901</v>
      </c>
      <c r="O11" s="16">
        <v>0.208695652173913</v>
      </c>
      <c r="P11" s="16">
        <v>0.24</v>
      </c>
      <c r="Q11" s="16">
        <v>0.23684210526315799</v>
      </c>
      <c r="R11" s="16">
        <v>0.36842105263157898</v>
      </c>
      <c r="S11" s="16"/>
      <c r="T11" s="16">
        <v>0.25</v>
      </c>
      <c r="U11" s="16">
        <v>0.23744292237442899</v>
      </c>
      <c r="V11" s="16">
        <v>0.24576271186440701</v>
      </c>
      <c r="W11" s="16">
        <v>0.26356589147286802</v>
      </c>
      <c r="X11" s="16">
        <v>0.18181818181818199</v>
      </c>
      <c r="Y11" s="16">
        <v>0.186046511627907</v>
      </c>
      <c r="Z11" s="16"/>
      <c r="AA11" s="16">
        <v>0.247043363994744</v>
      </c>
      <c r="AB11" s="16">
        <v>0.22222222222222199</v>
      </c>
    </row>
    <row r="12" spans="2:28" ht="29" x14ac:dyDescent="0.35">
      <c r="B12" s="17" t="s">
        <v>117</v>
      </c>
      <c r="C12" s="16">
        <v>0.181996086105675</v>
      </c>
      <c r="D12" s="16">
        <v>0.16222222222222199</v>
      </c>
      <c r="E12" s="16">
        <v>0.197508896797153</v>
      </c>
      <c r="F12" s="16"/>
      <c r="G12" s="16">
        <v>0.19622641509434</v>
      </c>
      <c r="H12" s="16">
        <v>0.14285714285714299</v>
      </c>
      <c r="I12" s="16">
        <v>7.69230769230769E-2</v>
      </c>
      <c r="J12" s="16">
        <v>0.19672131147541</v>
      </c>
      <c r="K12" s="16">
        <v>0.232876712328767</v>
      </c>
      <c r="L12" s="16">
        <v>0.19480519480519501</v>
      </c>
      <c r="M12" s="16">
        <v>0.16666666666666699</v>
      </c>
      <c r="N12" s="16">
        <v>0.30555555555555602</v>
      </c>
      <c r="O12" s="16">
        <v>0.2</v>
      </c>
      <c r="P12" s="16">
        <v>0.146666666666667</v>
      </c>
      <c r="Q12" s="16">
        <v>0.23684210526315799</v>
      </c>
      <c r="R12" s="16">
        <v>5.2631578947368397E-2</v>
      </c>
      <c r="S12" s="16"/>
      <c r="T12" s="16">
        <v>0.201834862385321</v>
      </c>
      <c r="U12" s="16">
        <v>0.15981735159817401</v>
      </c>
      <c r="V12" s="16">
        <v>0.169491525423729</v>
      </c>
      <c r="W12" s="16">
        <v>0.15503875968992201</v>
      </c>
      <c r="X12" s="16">
        <v>0.207792207792208</v>
      </c>
      <c r="Y12" s="16">
        <v>0.162790697674419</v>
      </c>
      <c r="Z12" s="16"/>
      <c r="AA12" s="16">
        <v>0.172141918528252</v>
      </c>
      <c r="AB12" s="16">
        <v>0.21072796934865901</v>
      </c>
    </row>
    <row r="13" spans="2:28" ht="29" x14ac:dyDescent="0.35">
      <c r="B13" s="17" t="s">
        <v>118</v>
      </c>
      <c r="C13" s="16">
        <v>0.23679060665362001</v>
      </c>
      <c r="D13" s="16">
        <v>0.25333333333333302</v>
      </c>
      <c r="E13" s="16">
        <v>0.222419928825623</v>
      </c>
      <c r="F13" s="16"/>
      <c r="G13" s="16">
        <v>0.21509433962264199</v>
      </c>
      <c r="H13" s="16">
        <v>0.22222222222222199</v>
      </c>
      <c r="I13" s="16">
        <v>0.27692307692307699</v>
      </c>
      <c r="J13" s="16">
        <v>0.24590163934426201</v>
      </c>
      <c r="K13" s="16">
        <v>0.26027397260273999</v>
      </c>
      <c r="L13" s="16">
        <v>0.246753246753247</v>
      </c>
      <c r="M13" s="16">
        <v>0.26388888888888901</v>
      </c>
      <c r="N13" s="16">
        <v>0.22222222222222199</v>
      </c>
      <c r="O13" s="16">
        <v>0.19130434782608699</v>
      </c>
      <c r="P13" s="16">
        <v>0.28000000000000003</v>
      </c>
      <c r="Q13" s="16">
        <v>0.26315789473684198</v>
      </c>
      <c r="R13" s="16">
        <v>0.31578947368421101</v>
      </c>
      <c r="S13" s="16"/>
      <c r="T13" s="16">
        <v>0.18577981651376099</v>
      </c>
      <c r="U13" s="16">
        <v>0.278538812785388</v>
      </c>
      <c r="V13" s="16">
        <v>0.27966101694915302</v>
      </c>
      <c r="W13" s="16">
        <v>0.232558139534884</v>
      </c>
      <c r="X13" s="16">
        <v>0.246753246753247</v>
      </c>
      <c r="Y13" s="16">
        <v>0.418604651162791</v>
      </c>
      <c r="Z13" s="16"/>
      <c r="AA13" s="16">
        <v>0.26018396846254899</v>
      </c>
      <c r="AB13" s="16">
        <v>0.16858237547892699</v>
      </c>
    </row>
    <row r="14" spans="2:28" ht="29" x14ac:dyDescent="0.35">
      <c r="B14" s="17" t="s">
        <v>119</v>
      </c>
      <c r="C14" s="16">
        <v>0.17123287671232901</v>
      </c>
      <c r="D14" s="16">
        <v>0.17777777777777801</v>
      </c>
      <c r="E14" s="16">
        <v>0.16725978647686801</v>
      </c>
      <c r="F14" s="16"/>
      <c r="G14" s="16">
        <v>0.18113207547169799</v>
      </c>
      <c r="H14" s="16">
        <v>0.19841269841269801</v>
      </c>
      <c r="I14" s="16">
        <v>0.27692307692307699</v>
      </c>
      <c r="J14" s="16">
        <v>0.16393442622950799</v>
      </c>
      <c r="K14" s="16">
        <v>0.17808219178082199</v>
      </c>
      <c r="L14" s="16">
        <v>0.14285714285714299</v>
      </c>
      <c r="M14" s="16">
        <v>2.7777777777777801E-2</v>
      </c>
      <c r="N14" s="16">
        <v>0.16666666666666699</v>
      </c>
      <c r="O14" s="16">
        <v>0.19130434782608699</v>
      </c>
      <c r="P14" s="16">
        <v>0.16</v>
      </c>
      <c r="Q14" s="16">
        <v>0.13157894736842099</v>
      </c>
      <c r="R14" s="16">
        <v>0.157894736842105</v>
      </c>
      <c r="S14" s="16"/>
      <c r="T14" s="16">
        <v>0.18119266055045899</v>
      </c>
      <c r="U14" s="16">
        <v>0.18264840182648401</v>
      </c>
      <c r="V14" s="16">
        <v>0.11864406779661001</v>
      </c>
      <c r="W14" s="16">
        <v>0.193798449612403</v>
      </c>
      <c r="X14" s="16">
        <v>0.14285714285714299</v>
      </c>
      <c r="Y14" s="16">
        <v>0.13953488372093001</v>
      </c>
      <c r="Z14" s="16"/>
      <c r="AA14" s="16">
        <v>0.16688567674113</v>
      </c>
      <c r="AB14" s="16">
        <v>0.18390804597701099</v>
      </c>
    </row>
    <row r="15" spans="2:28" x14ac:dyDescent="0.35">
      <c r="B15" s="17" t="s">
        <v>120</v>
      </c>
      <c r="C15" s="16">
        <v>3.6203522504892401E-2</v>
      </c>
      <c r="D15" s="16">
        <v>4.2222222222222203E-2</v>
      </c>
      <c r="E15" s="16">
        <v>3.2028469750889701E-2</v>
      </c>
      <c r="F15" s="16"/>
      <c r="G15" s="16">
        <v>7.5471698113207496E-3</v>
      </c>
      <c r="H15" s="16">
        <v>6.3492063492063502E-2</v>
      </c>
      <c r="I15" s="16">
        <v>7.69230769230769E-2</v>
      </c>
      <c r="J15" s="16">
        <v>3.2786885245901599E-2</v>
      </c>
      <c r="K15" s="16">
        <v>4.1095890410958902E-2</v>
      </c>
      <c r="L15" s="16">
        <v>1.2987012987013E-2</v>
      </c>
      <c r="M15" s="16">
        <v>6.9444444444444406E-2</v>
      </c>
      <c r="N15" s="16">
        <v>2.7777777777777801E-2</v>
      </c>
      <c r="O15" s="16">
        <v>6.9565217391304293E-2</v>
      </c>
      <c r="P15" s="16">
        <v>1.3333333333333299E-2</v>
      </c>
      <c r="Q15" s="16">
        <v>2.6315789473684199E-2</v>
      </c>
      <c r="R15" s="16">
        <v>0</v>
      </c>
      <c r="S15" s="16"/>
      <c r="T15" s="16">
        <v>2.2935779816513801E-2</v>
      </c>
      <c r="U15" s="16">
        <v>4.1095890410958902E-2</v>
      </c>
      <c r="V15" s="16">
        <v>1.6949152542372899E-2</v>
      </c>
      <c r="W15" s="16">
        <v>3.8759689922480599E-2</v>
      </c>
      <c r="X15" s="16">
        <v>0.11688311688311701</v>
      </c>
      <c r="Y15" s="16">
        <v>4.6511627906976702E-2</v>
      </c>
      <c r="Z15" s="16"/>
      <c r="AA15" s="16">
        <v>4.4678055190538801E-2</v>
      </c>
      <c r="AB15" s="16">
        <v>1.1494252873563199E-2</v>
      </c>
    </row>
    <row r="16" spans="2:28" x14ac:dyDescent="0.35">
      <c r="B16" s="17" t="s">
        <v>101</v>
      </c>
      <c r="C16" s="18">
        <v>6.8493150684931503E-3</v>
      </c>
      <c r="D16" s="18">
        <v>6.6666666666666697E-3</v>
      </c>
      <c r="E16" s="18">
        <v>7.1174377224199302E-3</v>
      </c>
      <c r="F16" s="18"/>
      <c r="G16" s="18">
        <v>3.77358490566038E-3</v>
      </c>
      <c r="H16" s="18">
        <v>1.58730158730159E-2</v>
      </c>
      <c r="I16" s="18">
        <v>0</v>
      </c>
      <c r="J16" s="18">
        <v>0</v>
      </c>
      <c r="K16" s="18">
        <v>2.7397260273972601E-2</v>
      </c>
      <c r="L16" s="18">
        <v>1.2987012987013E-2</v>
      </c>
      <c r="M16" s="18">
        <v>0</v>
      </c>
      <c r="N16" s="18">
        <v>0</v>
      </c>
      <c r="O16" s="18">
        <v>0</v>
      </c>
      <c r="P16" s="18">
        <v>0</v>
      </c>
      <c r="Q16" s="18">
        <v>2.6315789473684199E-2</v>
      </c>
      <c r="R16" s="18">
        <v>0</v>
      </c>
      <c r="S16" s="18"/>
      <c r="T16" s="18">
        <v>2.2935779816513802E-3</v>
      </c>
      <c r="U16" s="18">
        <v>1.3698630136986301E-2</v>
      </c>
      <c r="V16" s="18">
        <v>8.4745762711864406E-3</v>
      </c>
      <c r="W16" s="18">
        <v>7.7519379844961196E-3</v>
      </c>
      <c r="X16" s="18">
        <v>1.2987012987013E-2</v>
      </c>
      <c r="Y16" s="18">
        <v>0</v>
      </c>
      <c r="Z16" s="18"/>
      <c r="AA16" s="18">
        <v>5.2562417871222103E-3</v>
      </c>
      <c r="AB16" s="18">
        <v>1.1494252873563199E-2</v>
      </c>
    </row>
    <row r="17" spans="2:2" x14ac:dyDescent="0.35">
      <c r="B17" s="15"/>
    </row>
    <row r="18" spans="2:2" x14ac:dyDescent="0.35">
      <c r="B18" t="s">
        <v>64</v>
      </c>
    </row>
    <row r="19" spans="2:2" x14ac:dyDescent="0.35">
      <c r="B19" t="s">
        <v>65</v>
      </c>
    </row>
    <row r="21" spans="2:2" x14ac:dyDescent="0.35">
      <c r="B21"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2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136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43.5" x14ac:dyDescent="0.35">
      <c r="B8" s="17" t="s">
        <v>122</v>
      </c>
      <c r="C8" s="16">
        <v>0.42661448140900199</v>
      </c>
      <c r="D8" s="16">
        <v>0.40222222222222198</v>
      </c>
      <c r="E8" s="16">
        <v>0.44306049822064097</v>
      </c>
      <c r="F8" s="16"/>
      <c r="G8" s="16">
        <v>0.45283018867924502</v>
      </c>
      <c r="H8" s="16">
        <v>0.40476190476190499</v>
      </c>
      <c r="I8" s="16">
        <v>0.44615384615384601</v>
      </c>
      <c r="J8" s="16">
        <v>0.44262295081967201</v>
      </c>
      <c r="K8" s="16">
        <v>0.38356164383561597</v>
      </c>
      <c r="L8" s="16">
        <v>0.38961038961039002</v>
      </c>
      <c r="M8" s="16">
        <v>0.45833333333333298</v>
      </c>
      <c r="N8" s="16">
        <v>0.41666666666666702</v>
      </c>
      <c r="O8" s="16">
        <v>0.495652173913044</v>
      </c>
      <c r="P8" s="16">
        <v>0.37333333333333302</v>
      </c>
      <c r="Q8" s="16">
        <v>0.26315789473684198</v>
      </c>
      <c r="R8" s="16">
        <v>0.42105263157894701</v>
      </c>
      <c r="S8" s="16"/>
      <c r="T8" s="16">
        <v>0.43119266055045902</v>
      </c>
      <c r="U8" s="16">
        <v>0.420091324200913</v>
      </c>
      <c r="V8" s="16">
        <v>0.42372881355932202</v>
      </c>
      <c r="W8" s="16">
        <v>0.372093023255814</v>
      </c>
      <c r="X8" s="16">
        <v>0.48051948051948101</v>
      </c>
      <c r="Y8" s="16">
        <v>0.48837209302325602</v>
      </c>
      <c r="Z8" s="16"/>
      <c r="AA8" s="16">
        <v>0.43758212877792402</v>
      </c>
      <c r="AB8" s="16">
        <v>0.39463601532567</v>
      </c>
    </row>
    <row r="9" spans="2:28" ht="29" x14ac:dyDescent="0.35">
      <c r="B9" s="17" t="s">
        <v>123</v>
      </c>
      <c r="C9" s="16">
        <v>0.28767123287671198</v>
      </c>
      <c r="D9" s="16">
        <v>0.233333333333333</v>
      </c>
      <c r="E9" s="16">
        <v>0.33096085409252701</v>
      </c>
      <c r="F9" s="16"/>
      <c r="G9" s="16">
        <v>0.27924528301886797</v>
      </c>
      <c r="H9" s="16">
        <v>0.26190476190476197</v>
      </c>
      <c r="I9" s="16">
        <v>0.27692307692307699</v>
      </c>
      <c r="J9" s="16">
        <v>0.26229508196721302</v>
      </c>
      <c r="K9" s="16">
        <v>0.20547945205479501</v>
      </c>
      <c r="L9" s="16">
        <v>0.25974025974025999</v>
      </c>
      <c r="M9" s="16">
        <v>0.31944444444444398</v>
      </c>
      <c r="N9" s="16">
        <v>0.27777777777777801</v>
      </c>
      <c r="O9" s="16">
        <v>0.36521739130434799</v>
      </c>
      <c r="P9" s="16">
        <v>0.32</v>
      </c>
      <c r="Q9" s="16">
        <v>0.36842105263157898</v>
      </c>
      <c r="R9" s="16">
        <v>0.26315789473684198</v>
      </c>
      <c r="S9" s="16"/>
      <c r="T9" s="16">
        <v>0.30045871559632997</v>
      </c>
      <c r="U9" s="16">
        <v>0.26940639269406402</v>
      </c>
      <c r="V9" s="16">
        <v>0.24576271186440701</v>
      </c>
      <c r="W9" s="16">
        <v>0.27906976744186002</v>
      </c>
      <c r="X9" s="16">
        <v>0.29870129870129902</v>
      </c>
      <c r="Y9" s="16">
        <v>0.372093023255814</v>
      </c>
      <c r="Z9" s="16"/>
      <c r="AA9" s="16">
        <v>0.31011826544020998</v>
      </c>
      <c r="AB9" s="16">
        <v>0.22222222222222199</v>
      </c>
    </row>
    <row r="10" spans="2:28" ht="29" x14ac:dyDescent="0.35">
      <c r="B10" s="17" t="s">
        <v>124</v>
      </c>
      <c r="C10" s="16">
        <v>0.27397260273972601</v>
      </c>
      <c r="D10" s="16">
        <v>0.30666666666666698</v>
      </c>
      <c r="E10" s="16">
        <v>0.24733096085409301</v>
      </c>
      <c r="F10" s="16"/>
      <c r="G10" s="16">
        <v>0.33207547169811302</v>
      </c>
      <c r="H10" s="16">
        <v>0.22222222222222199</v>
      </c>
      <c r="I10" s="16">
        <v>0.27692307692307699</v>
      </c>
      <c r="J10" s="16">
        <v>0.18032786885245899</v>
      </c>
      <c r="K10" s="16">
        <v>0.28767123287671198</v>
      </c>
      <c r="L10" s="16">
        <v>0.28571428571428598</v>
      </c>
      <c r="M10" s="16">
        <v>0.23611111111111099</v>
      </c>
      <c r="N10" s="16">
        <v>0.22222222222222199</v>
      </c>
      <c r="O10" s="16">
        <v>0.28695652173913</v>
      </c>
      <c r="P10" s="16">
        <v>0.266666666666667</v>
      </c>
      <c r="Q10" s="16">
        <v>0.26315789473684198</v>
      </c>
      <c r="R10" s="16">
        <v>0.21052631578947401</v>
      </c>
      <c r="S10" s="16"/>
      <c r="T10" s="16">
        <v>0.30963302752293598</v>
      </c>
      <c r="U10" s="16">
        <v>0.27397260273972601</v>
      </c>
      <c r="V10" s="16">
        <v>0.22881355932203401</v>
      </c>
      <c r="W10" s="16">
        <v>0.27906976744186002</v>
      </c>
      <c r="X10" s="16">
        <v>0.22077922077922099</v>
      </c>
      <c r="Y10" s="16">
        <v>0.116279069767442</v>
      </c>
      <c r="Z10" s="16"/>
      <c r="AA10" s="16">
        <v>0.27989487516425798</v>
      </c>
      <c r="AB10" s="16">
        <v>0.25670498084291199</v>
      </c>
    </row>
    <row r="11" spans="2:28" ht="58" x14ac:dyDescent="0.35">
      <c r="B11" s="17" t="s">
        <v>125</v>
      </c>
      <c r="C11" s="16">
        <v>0.25440313111545998</v>
      </c>
      <c r="D11" s="16">
        <v>0.275555555555556</v>
      </c>
      <c r="E11" s="16">
        <v>0.23665480427046301</v>
      </c>
      <c r="F11" s="16"/>
      <c r="G11" s="16">
        <v>0.27547169811320799</v>
      </c>
      <c r="H11" s="16">
        <v>0.238095238095238</v>
      </c>
      <c r="I11" s="16">
        <v>0.21538461538461501</v>
      </c>
      <c r="J11" s="16">
        <v>0.19672131147541</v>
      </c>
      <c r="K11" s="16">
        <v>0.26027397260273999</v>
      </c>
      <c r="L11" s="16">
        <v>0.28571428571428598</v>
      </c>
      <c r="M11" s="16">
        <v>0.27777777777777801</v>
      </c>
      <c r="N11" s="16">
        <v>0.13888888888888901</v>
      </c>
      <c r="O11" s="16">
        <v>0.30434782608695699</v>
      </c>
      <c r="P11" s="16">
        <v>0.2</v>
      </c>
      <c r="Q11" s="16">
        <v>0.23684210526315799</v>
      </c>
      <c r="R11" s="16">
        <v>0.31578947368421101</v>
      </c>
      <c r="S11" s="16"/>
      <c r="T11" s="16">
        <v>0.28440366972477099</v>
      </c>
      <c r="U11" s="16">
        <v>0.28310502283104999</v>
      </c>
      <c r="V11" s="16">
        <v>0.22033898305084701</v>
      </c>
      <c r="W11" s="16">
        <v>0.217054263565891</v>
      </c>
      <c r="X11" s="16">
        <v>0.22077922077922099</v>
      </c>
      <c r="Y11" s="16">
        <v>6.9767441860465101E-2</v>
      </c>
      <c r="Z11" s="16"/>
      <c r="AA11" s="16">
        <v>0.26149802890932999</v>
      </c>
      <c r="AB11" s="16">
        <v>0.233716475095785</v>
      </c>
    </row>
    <row r="12" spans="2:28" x14ac:dyDescent="0.35">
      <c r="B12" s="17" t="s">
        <v>126</v>
      </c>
      <c r="C12" s="16">
        <v>0.24853228962818</v>
      </c>
      <c r="D12" s="16">
        <v>0.24</v>
      </c>
      <c r="E12" s="16">
        <v>0.25800711743772198</v>
      </c>
      <c r="F12" s="16"/>
      <c r="G12" s="16">
        <v>0.237735849056604</v>
      </c>
      <c r="H12" s="16">
        <v>0.26190476190476197</v>
      </c>
      <c r="I12" s="16">
        <v>0.29230769230769199</v>
      </c>
      <c r="J12" s="16">
        <v>0.22950819672131101</v>
      </c>
      <c r="K12" s="16">
        <v>0.150684931506849</v>
      </c>
      <c r="L12" s="16">
        <v>0.27272727272727298</v>
      </c>
      <c r="M12" s="16">
        <v>0.20833333333333301</v>
      </c>
      <c r="N12" s="16">
        <v>0.25</v>
      </c>
      <c r="O12" s="16">
        <v>0.23478260869565201</v>
      </c>
      <c r="P12" s="16">
        <v>0.32</v>
      </c>
      <c r="Q12" s="16">
        <v>0.31578947368421101</v>
      </c>
      <c r="R12" s="16">
        <v>0.31578947368421101</v>
      </c>
      <c r="S12" s="16"/>
      <c r="T12" s="16">
        <v>0.254587155963303</v>
      </c>
      <c r="U12" s="16">
        <v>0.23744292237442899</v>
      </c>
      <c r="V12" s="16">
        <v>0.25423728813559299</v>
      </c>
      <c r="W12" s="16">
        <v>0.217054263565891</v>
      </c>
      <c r="X12" s="16">
        <v>0.246753246753247</v>
      </c>
      <c r="Y12" s="16">
        <v>0.32558139534883701</v>
      </c>
      <c r="Z12" s="16"/>
      <c r="AA12" s="16">
        <v>0.24572930354796299</v>
      </c>
      <c r="AB12" s="16">
        <v>0.25670498084291199</v>
      </c>
    </row>
    <row r="13" spans="2:28" ht="43.5" x14ac:dyDescent="0.35">
      <c r="B13" s="17" t="s">
        <v>127</v>
      </c>
      <c r="C13" s="16">
        <v>0.232876712328767</v>
      </c>
      <c r="D13" s="16">
        <v>0.21777777777777799</v>
      </c>
      <c r="E13" s="16">
        <v>0.245551601423488</v>
      </c>
      <c r="F13" s="16"/>
      <c r="G13" s="16">
        <v>0.22264150943396199</v>
      </c>
      <c r="H13" s="16">
        <v>0.26984126984126999</v>
      </c>
      <c r="I13" s="16">
        <v>0.2</v>
      </c>
      <c r="J13" s="16">
        <v>0.18032786885245899</v>
      </c>
      <c r="K13" s="16">
        <v>0.232876712328767</v>
      </c>
      <c r="L13" s="16">
        <v>0.31168831168831201</v>
      </c>
      <c r="M13" s="16">
        <v>0.180555555555556</v>
      </c>
      <c r="N13" s="16">
        <v>0.13888888888888901</v>
      </c>
      <c r="O13" s="16">
        <v>0.23478260869565201</v>
      </c>
      <c r="P13" s="16">
        <v>0.266666666666667</v>
      </c>
      <c r="Q13" s="16">
        <v>0.26315789473684198</v>
      </c>
      <c r="R13" s="16">
        <v>0.26315789473684198</v>
      </c>
      <c r="S13" s="16"/>
      <c r="T13" s="16">
        <v>0.254587155963303</v>
      </c>
      <c r="U13" s="16">
        <v>0.19634703196347</v>
      </c>
      <c r="V13" s="16">
        <v>0.24576271186440701</v>
      </c>
      <c r="W13" s="16">
        <v>0.224806201550388</v>
      </c>
      <c r="X13" s="16">
        <v>0.23376623376623401</v>
      </c>
      <c r="Y13" s="16">
        <v>0.186046511627907</v>
      </c>
      <c r="Z13" s="16"/>
      <c r="AA13" s="16">
        <v>0.24967148488830501</v>
      </c>
      <c r="AB13" s="16">
        <v>0.18390804597701099</v>
      </c>
    </row>
    <row r="14" spans="2:28" ht="29" x14ac:dyDescent="0.35">
      <c r="B14" s="17" t="s">
        <v>128</v>
      </c>
      <c r="C14" s="16">
        <v>0.22700587084148699</v>
      </c>
      <c r="D14" s="16">
        <v>0.22</v>
      </c>
      <c r="E14" s="16">
        <v>0.22597864768683301</v>
      </c>
      <c r="F14" s="16"/>
      <c r="G14" s="16">
        <v>0.271698113207547</v>
      </c>
      <c r="H14" s="16">
        <v>0.182539682539683</v>
      </c>
      <c r="I14" s="16">
        <v>0.16923076923076899</v>
      </c>
      <c r="J14" s="16">
        <v>0.16393442622950799</v>
      </c>
      <c r="K14" s="16">
        <v>0.24657534246575299</v>
      </c>
      <c r="L14" s="16">
        <v>0.246753246753247</v>
      </c>
      <c r="M14" s="16">
        <v>0.20833333333333301</v>
      </c>
      <c r="N14" s="16">
        <v>0.11111111111111099</v>
      </c>
      <c r="O14" s="16">
        <v>0.25217391304347803</v>
      </c>
      <c r="P14" s="16">
        <v>0.293333333333333</v>
      </c>
      <c r="Q14" s="16">
        <v>0.18421052631578899</v>
      </c>
      <c r="R14" s="16">
        <v>0.105263157894737</v>
      </c>
      <c r="S14" s="16"/>
      <c r="T14" s="16">
        <v>0.25688073394495398</v>
      </c>
      <c r="U14" s="16">
        <v>0.23744292237442899</v>
      </c>
      <c r="V14" s="16">
        <v>0.169491525423729</v>
      </c>
      <c r="W14" s="16">
        <v>0.24031007751937999</v>
      </c>
      <c r="X14" s="16">
        <v>0.12987012987013</v>
      </c>
      <c r="Y14" s="16">
        <v>0.162790697674419</v>
      </c>
      <c r="Z14" s="16"/>
      <c r="AA14" s="16">
        <v>0.24047306176084099</v>
      </c>
      <c r="AB14" s="16">
        <v>0.18773946360153301</v>
      </c>
    </row>
    <row r="15" spans="2:28" ht="29" x14ac:dyDescent="0.35">
      <c r="B15" s="17" t="s">
        <v>129</v>
      </c>
      <c r="C15" s="16">
        <v>0.219178082191781</v>
      </c>
      <c r="D15" s="16">
        <v>0.211111111111111</v>
      </c>
      <c r="E15" s="16">
        <v>0.22775800711743799</v>
      </c>
      <c r="F15" s="16"/>
      <c r="G15" s="16">
        <v>0.252830188679245</v>
      </c>
      <c r="H15" s="16">
        <v>0.134920634920635</v>
      </c>
      <c r="I15" s="16">
        <v>0.246153846153846</v>
      </c>
      <c r="J15" s="16">
        <v>0.24590163934426201</v>
      </c>
      <c r="K15" s="16">
        <v>0.13698630136986301</v>
      </c>
      <c r="L15" s="16">
        <v>0.207792207792208</v>
      </c>
      <c r="M15" s="16">
        <v>0.20833333333333301</v>
      </c>
      <c r="N15" s="16">
        <v>0.25</v>
      </c>
      <c r="O15" s="16">
        <v>0.23478260869565201</v>
      </c>
      <c r="P15" s="16">
        <v>0.22666666666666699</v>
      </c>
      <c r="Q15" s="16">
        <v>0.23684210526315799</v>
      </c>
      <c r="R15" s="16">
        <v>0.31578947368421101</v>
      </c>
      <c r="S15" s="16"/>
      <c r="T15" s="16">
        <v>0.27752293577981701</v>
      </c>
      <c r="U15" s="16">
        <v>0.164383561643836</v>
      </c>
      <c r="V15" s="16">
        <v>0.22881355932203401</v>
      </c>
      <c r="W15" s="16">
        <v>0.178294573643411</v>
      </c>
      <c r="X15" s="16">
        <v>0.14285714285714299</v>
      </c>
      <c r="Y15" s="16">
        <v>0.13953488372093001</v>
      </c>
      <c r="Z15" s="16"/>
      <c r="AA15" s="16">
        <v>0.19053876478317999</v>
      </c>
      <c r="AB15" s="16">
        <v>0.30268199233716497</v>
      </c>
    </row>
    <row r="16" spans="2:28" ht="43.5" x14ac:dyDescent="0.35">
      <c r="B16" s="17" t="s">
        <v>130</v>
      </c>
      <c r="C16" s="16">
        <v>0.214285714285714</v>
      </c>
      <c r="D16" s="16">
        <v>0.206666666666667</v>
      </c>
      <c r="E16" s="16">
        <v>0.222419928825623</v>
      </c>
      <c r="F16" s="16"/>
      <c r="G16" s="16">
        <v>0.26415094339622602</v>
      </c>
      <c r="H16" s="16">
        <v>0.19841269841269801</v>
      </c>
      <c r="I16" s="16">
        <v>0.2</v>
      </c>
      <c r="J16" s="16">
        <v>0.19672131147541</v>
      </c>
      <c r="K16" s="16">
        <v>0.219178082191781</v>
      </c>
      <c r="L16" s="16">
        <v>0.207792207792208</v>
      </c>
      <c r="M16" s="16">
        <v>0.194444444444444</v>
      </c>
      <c r="N16" s="16">
        <v>8.3333333333333301E-2</v>
      </c>
      <c r="O16" s="16">
        <v>0.22608695652173899</v>
      </c>
      <c r="P16" s="16">
        <v>0.21333333333333299</v>
      </c>
      <c r="Q16" s="16">
        <v>0.157894736842105</v>
      </c>
      <c r="R16" s="16">
        <v>0.105263157894737</v>
      </c>
      <c r="S16" s="16"/>
      <c r="T16" s="16">
        <v>0.245412844036697</v>
      </c>
      <c r="U16" s="16">
        <v>0.20091324200913199</v>
      </c>
      <c r="V16" s="16">
        <v>0.23728813559322001</v>
      </c>
      <c r="W16" s="16">
        <v>0.13953488372093001</v>
      </c>
      <c r="X16" s="16">
        <v>0.18181818181818199</v>
      </c>
      <c r="Y16" s="16">
        <v>0.186046511627907</v>
      </c>
      <c r="Z16" s="16"/>
      <c r="AA16" s="16">
        <v>0.206307490144547</v>
      </c>
      <c r="AB16" s="16">
        <v>0.23754789272030699</v>
      </c>
    </row>
    <row r="17" spans="2:28" x14ac:dyDescent="0.35">
      <c r="B17" s="17" t="s">
        <v>131</v>
      </c>
      <c r="C17" s="16">
        <v>0.202544031311155</v>
      </c>
      <c r="D17" s="16">
        <v>0.24888888888888899</v>
      </c>
      <c r="E17" s="16">
        <v>0.16548042704626301</v>
      </c>
      <c r="F17" s="16"/>
      <c r="G17" s="16">
        <v>0.20754716981132099</v>
      </c>
      <c r="H17" s="16">
        <v>0.22222222222222199</v>
      </c>
      <c r="I17" s="16">
        <v>0.2</v>
      </c>
      <c r="J17" s="16">
        <v>0.114754098360656</v>
      </c>
      <c r="K17" s="16">
        <v>0.164383561643836</v>
      </c>
      <c r="L17" s="16">
        <v>0.22077922077922099</v>
      </c>
      <c r="M17" s="16">
        <v>0.16666666666666699</v>
      </c>
      <c r="N17" s="16">
        <v>0.194444444444444</v>
      </c>
      <c r="O17" s="16">
        <v>0.182608695652174</v>
      </c>
      <c r="P17" s="16">
        <v>0.25333333333333302</v>
      </c>
      <c r="Q17" s="16">
        <v>0.26315789473684198</v>
      </c>
      <c r="R17" s="16">
        <v>0.31578947368421101</v>
      </c>
      <c r="S17" s="16"/>
      <c r="T17" s="16">
        <v>0.204128440366972</v>
      </c>
      <c r="U17" s="16">
        <v>0.20091324200913199</v>
      </c>
      <c r="V17" s="16">
        <v>0.23728813559322001</v>
      </c>
      <c r="W17" s="16">
        <v>0.232558139534884</v>
      </c>
      <c r="X17" s="16">
        <v>0.14285714285714299</v>
      </c>
      <c r="Y17" s="16">
        <v>0.116279069767442</v>
      </c>
      <c r="Z17" s="16"/>
      <c r="AA17" s="16">
        <v>0.21419185282523001</v>
      </c>
      <c r="AB17" s="16">
        <v>0.16858237547892699</v>
      </c>
    </row>
    <row r="18" spans="2:28" x14ac:dyDescent="0.35">
      <c r="B18" s="17" t="s">
        <v>132</v>
      </c>
      <c r="C18" s="16">
        <v>0.199608610567515</v>
      </c>
      <c r="D18" s="16">
        <v>0.215555555555556</v>
      </c>
      <c r="E18" s="16">
        <v>0.186832740213523</v>
      </c>
      <c r="F18" s="16"/>
      <c r="G18" s="16">
        <v>0.177358490566038</v>
      </c>
      <c r="H18" s="16">
        <v>0.206349206349206</v>
      </c>
      <c r="I18" s="16">
        <v>0.16923076923076899</v>
      </c>
      <c r="J18" s="16">
        <v>9.8360655737704902E-2</v>
      </c>
      <c r="K18" s="16">
        <v>0.164383561643836</v>
      </c>
      <c r="L18" s="16">
        <v>0.18181818181818199</v>
      </c>
      <c r="M18" s="16">
        <v>0.27777777777777801</v>
      </c>
      <c r="N18" s="16">
        <v>0.22222222222222199</v>
      </c>
      <c r="O18" s="16">
        <v>0.22608695652173899</v>
      </c>
      <c r="P18" s="16">
        <v>0.266666666666667</v>
      </c>
      <c r="Q18" s="16">
        <v>0.23684210526315799</v>
      </c>
      <c r="R18" s="16">
        <v>0.26315789473684198</v>
      </c>
      <c r="S18" s="16"/>
      <c r="T18" s="16">
        <v>0.201834862385321</v>
      </c>
      <c r="U18" s="16">
        <v>0.17808219178082199</v>
      </c>
      <c r="V18" s="16">
        <v>0.11864406779661001</v>
      </c>
      <c r="W18" s="16">
        <v>0.224806201550388</v>
      </c>
      <c r="X18" s="16">
        <v>0.27272727272727298</v>
      </c>
      <c r="Y18" s="16">
        <v>0.30232558139534899</v>
      </c>
      <c r="Z18" s="16"/>
      <c r="AA18" s="16">
        <v>0.20893561103810801</v>
      </c>
      <c r="AB18" s="16">
        <v>0.17241379310344801</v>
      </c>
    </row>
    <row r="19" spans="2:28" ht="29" x14ac:dyDescent="0.35">
      <c r="B19" s="17" t="s">
        <v>133</v>
      </c>
      <c r="C19" s="16">
        <v>0.198630136986301</v>
      </c>
      <c r="D19" s="16">
        <v>0.224444444444444</v>
      </c>
      <c r="E19" s="16">
        <v>0.18149466192170799</v>
      </c>
      <c r="F19" s="16"/>
      <c r="G19" s="16">
        <v>0.23396226415094301</v>
      </c>
      <c r="H19" s="16">
        <v>0.16666666666666699</v>
      </c>
      <c r="I19" s="16">
        <v>0.2</v>
      </c>
      <c r="J19" s="16">
        <v>0.13114754098360701</v>
      </c>
      <c r="K19" s="16">
        <v>0.232876712328767</v>
      </c>
      <c r="L19" s="16">
        <v>0.246753246753247</v>
      </c>
      <c r="M19" s="16">
        <v>0.22222222222222199</v>
      </c>
      <c r="N19" s="16">
        <v>0.11111111111111099</v>
      </c>
      <c r="O19" s="16">
        <v>0.173913043478261</v>
      </c>
      <c r="P19" s="16">
        <v>0.12</v>
      </c>
      <c r="Q19" s="16">
        <v>0.23684210526315799</v>
      </c>
      <c r="R19" s="16">
        <v>0.26315789473684198</v>
      </c>
      <c r="S19" s="16"/>
      <c r="T19" s="16">
        <v>0.21330275229357801</v>
      </c>
      <c r="U19" s="16">
        <v>0.20091324200913199</v>
      </c>
      <c r="V19" s="16">
        <v>0.194915254237288</v>
      </c>
      <c r="W19" s="16">
        <v>0.186046511627907</v>
      </c>
      <c r="X19" s="16">
        <v>0.18181818181818199</v>
      </c>
      <c r="Y19" s="16">
        <v>0.116279069767442</v>
      </c>
      <c r="Z19" s="16"/>
      <c r="AA19" s="16">
        <v>0.20499342969776599</v>
      </c>
      <c r="AB19" s="16">
        <v>0.18007662835249</v>
      </c>
    </row>
    <row r="20" spans="2:28" ht="43.5" x14ac:dyDescent="0.35">
      <c r="B20" s="17" t="s">
        <v>134</v>
      </c>
      <c r="C20" s="16">
        <v>0.151663405088063</v>
      </c>
      <c r="D20" s="16">
        <v>0.14888888888888899</v>
      </c>
      <c r="E20" s="16">
        <v>0.15480427046263301</v>
      </c>
      <c r="F20" s="16"/>
      <c r="G20" s="16">
        <v>0.15849056603773601</v>
      </c>
      <c r="H20" s="16">
        <v>0.126984126984127</v>
      </c>
      <c r="I20" s="16">
        <v>0.15384615384615399</v>
      </c>
      <c r="J20" s="16">
        <v>0.213114754098361</v>
      </c>
      <c r="K20" s="16">
        <v>0.13698630136986301</v>
      </c>
      <c r="L20" s="16">
        <v>0.15584415584415601</v>
      </c>
      <c r="M20" s="16">
        <v>8.3333333333333301E-2</v>
      </c>
      <c r="N20" s="16">
        <v>0.16666666666666699</v>
      </c>
      <c r="O20" s="16">
        <v>0.147826086956522</v>
      </c>
      <c r="P20" s="16">
        <v>0.17333333333333301</v>
      </c>
      <c r="Q20" s="16">
        <v>0.18421052631578899</v>
      </c>
      <c r="R20" s="16">
        <v>0.157894736842105</v>
      </c>
      <c r="S20" s="16"/>
      <c r="T20" s="16">
        <v>0.18577981651376099</v>
      </c>
      <c r="U20" s="16">
        <v>0.123287671232877</v>
      </c>
      <c r="V20" s="16">
        <v>0.13559322033898299</v>
      </c>
      <c r="W20" s="16">
        <v>0.13953488372093001</v>
      </c>
      <c r="X20" s="16">
        <v>5.1948051948052E-2</v>
      </c>
      <c r="Y20" s="16">
        <v>0.209302325581395</v>
      </c>
      <c r="Z20" s="16"/>
      <c r="AA20" s="16">
        <v>0.13272010512483601</v>
      </c>
      <c r="AB20" s="16">
        <v>0.20689655172413801</v>
      </c>
    </row>
    <row r="21" spans="2:28" ht="29" x14ac:dyDescent="0.35">
      <c r="B21" s="17" t="s">
        <v>135</v>
      </c>
      <c r="C21" s="16">
        <v>2.44618395303327E-2</v>
      </c>
      <c r="D21" s="16">
        <v>0.02</v>
      </c>
      <c r="E21" s="16">
        <v>2.84697508896797E-2</v>
      </c>
      <c r="F21" s="16"/>
      <c r="G21" s="16">
        <v>7.5471698113207496E-3</v>
      </c>
      <c r="H21" s="16">
        <v>3.1746031746031703E-2</v>
      </c>
      <c r="I21" s="16">
        <v>3.0769230769230799E-2</v>
      </c>
      <c r="J21" s="16">
        <v>6.5573770491803296E-2</v>
      </c>
      <c r="K21" s="16">
        <v>5.4794520547945202E-2</v>
      </c>
      <c r="L21" s="16">
        <v>2.5974025974026E-2</v>
      </c>
      <c r="M21" s="16">
        <v>4.1666666666666699E-2</v>
      </c>
      <c r="N21" s="16">
        <v>0</v>
      </c>
      <c r="O21" s="16">
        <v>8.6956521739130401E-3</v>
      </c>
      <c r="P21" s="16">
        <v>2.66666666666667E-2</v>
      </c>
      <c r="Q21" s="16">
        <v>2.6315789473684199E-2</v>
      </c>
      <c r="R21" s="16">
        <v>0</v>
      </c>
      <c r="S21" s="16"/>
      <c r="T21" s="16">
        <v>1.3761467889908299E-2</v>
      </c>
      <c r="U21" s="16">
        <v>1.8264840182648401E-2</v>
      </c>
      <c r="V21" s="16">
        <v>5.0847457627118599E-2</v>
      </c>
      <c r="W21" s="16">
        <v>3.1007751937984499E-2</v>
      </c>
      <c r="X21" s="16">
        <v>3.8961038961039002E-2</v>
      </c>
      <c r="Y21" s="16">
        <v>4.6511627906976702E-2</v>
      </c>
      <c r="Z21" s="16"/>
      <c r="AA21" s="16">
        <v>2.3653088042049901E-2</v>
      </c>
      <c r="AB21" s="16">
        <v>2.68199233716475E-2</v>
      </c>
    </row>
    <row r="22" spans="2:28" x14ac:dyDescent="0.35">
      <c r="B22" s="17" t="s">
        <v>101</v>
      </c>
      <c r="C22" s="16">
        <v>4.8923679060665403E-3</v>
      </c>
      <c r="D22" s="16">
        <v>4.4444444444444401E-3</v>
      </c>
      <c r="E22" s="16">
        <v>5.3380782918149502E-3</v>
      </c>
      <c r="F22" s="16"/>
      <c r="G22" s="16">
        <v>3.77358490566038E-3</v>
      </c>
      <c r="H22" s="16">
        <v>0</v>
      </c>
      <c r="I22" s="16">
        <v>0</v>
      </c>
      <c r="J22" s="16">
        <v>0</v>
      </c>
      <c r="K22" s="16">
        <v>0</v>
      </c>
      <c r="L22" s="16">
        <v>1.2987012987013E-2</v>
      </c>
      <c r="M22" s="16">
        <v>0</v>
      </c>
      <c r="N22" s="16">
        <v>2.7777777777777801E-2</v>
      </c>
      <c r="O22" s="16">
        <v>8.6956521739130401E-3</v>
      </c>
      <c r="P22" s="16">
        <v>0</v>
      </c>
      <c r="Q22" s="16">
        <v>2.6315789473684199E-2</v>
      </c>
      <c r="R22" s="16">
        <v>0</v>
      </c>
      <c r="S22" s="16"/>
      <c r="T22" s="16">
        <v>6.8807339449541297E-3</v>
      </c>
      <c r="U22" s="16">
        <v>4.5662100456621002E-3</v>
      </c>
      <c r="V22" s="16">
        <v>8.4745762711864406E-3</v>
      </c>
      <c r="W22" s="16">
        <v>0</v>
      </c>
      <c r="X22" s="16">
        <v>0</v>
      </c>
      <c r="Y22" s="16">
        <v>0</v>
      </c>
      <c r="Z22" s="16"/>
      <c r="AA22" s="16">
        <v>5.2562417871222103E-3</v>
      </c>
      <c r="AB22" s="16">
        <v>3.83141762452107E-3</v>
      </c>
    </row>
    <row r="23" spans="2:28" x14ac:dyDescent="0.35">
      <c r="B23" s="17" t="s">
        <v>120</v>
      </c>
      <c r="C23" s="18">
        <v>2.8375733855185901E-2</v>
      </c>
      <c r="D23" s="18">
        <v>2.4444444444444401E-2</v>
      </c>
      <c r="E23" s="18">
        <v>3.2028469750889701E-2</v>
      </c>
      <c r="F23" s="18"/>
      <c r="G23" s="18">
        <v>1.13207547169811E-2</v>
      </c>
      <c r="H23" s="18">
        <v>3.1746031746031703E-2</v>
      </c>
      <c r="I23" s="18">
        <v>6.15384615384615E-2</v>
      </c>
      <c r="J23" s="18">
        <v>3.2786885245901599E-2</v>
      </c>
      <c r="K23" s="18">
        <v>4.1095890410958902E-2</v>
      </c>
      <c r="L23" s="18">
        <v>2.5974025974026E-2</v>
      </c>
      <c r="M23" s="18">
        <v>2.7777777777777801E-2</v>
      </c>
      <c r="N23" s="18">
        <v>5.5555555555555601E-2</v>
      </c>
      <c r="O23" s="18">
        <v>3.4782608695652202E-2</v>
      </c>
      <c r="P23" s="18">
        <v>1.3333333333333299E-2</v>
      </c>
      <c r="Q23" s="18">
        <v>5.2631578947368397E-2</v>
      </c>
      <c r="R23" s="18">
        <v>0</v>
      </c>
      <c r="S23" s="18"/>
      <c r="T23" s="18">
        <v>9.1743119266055103E-3</v>
      </c>
      <c r="U23" s="18">
        <v>3.6529680365296802E-2</v>
      </c>
      <c r="V23" s="18">
        <v>4.2372881355932202E-2</v>
      </c>
      <c r="W23" s="18">
        <v>2.32558139534884E-2</v>
      </c>
      <c r="X23" s="18">
        <v>5.1948051948052E-2</v>
      </c>
      <c r="Y23" s="18">
        <v>0.116279069767442</v>
      </c>
      <c r="Z23" s="18"/>
      <c r="AA23" s="18">
        <v>3.4165571616294299E-2</v>
      </c>
      <c r="AB23" s="18">
        <v>1.1494252873563199E-2</v>
      </c>
    </row>
    <row r="24" spans="2:28" x14ac:dyDescent="0.35">
      <c r="B24" s="15"/>
    </row>
    <row r="25" spans="2:28" x14ac:dyDescent="0.35">
      <c r="B25" t="s">
        <v>64</v>
      </c>
    </row>
    <row r="26" spans="2:28" x14ac:dyDescent="0.35">
      <c r="B26" t="s">
        <v>65</v>
      </c>
    </row>
    <row r="28" spans="2:28" x14ac:dyDescent="0.35">
      <c r="B2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L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2" width="20.7265625" customWidth="1"/>
  </cols>
  <sheetData>
    <row r="2" spans="2:12" ht="40" customHeight="1" x14ac:dyDescent="0.35">
      <c r="D2" s="26" t="s">
        <v>149</v>
      </c>
      <c r="E2" s="22"/>
      <c r="F2" s="22"/>
      <c r="G2" s="22"/>
      <c r="H2" s="22"/>
      <c r="I2" s="22"/>
      <c r="J2" s="22"/>
      <c r="K2" s="22"/>
      <c r="L2" s="22"/>
    </row>
    <row r="6" spans="2:12" ht="50" customHeight="1" x14ac:dyDescent="0.35">
      <c r="B6" s="19" t="s">
        <v>15</v>
      </c>
      <c r="C6" s="19" t="s">
        <v>137</v>
      </c>
      <c r="D6" s="19" t="s">
        <v>138</v>
      </c>
      <c r="E6" s="19" t="s">
        <v>139</v>
      </c>
      <c r="F6" s="19" t="s">
        <v>140</v>
      </c>
      <c r="G6" s="19" t="s">
        <v>141</v>
      </c>
      <c r="H6" s="19" t="s">
        <v>142</v>
      </c>
      <c r="I6" s="19" t="s">
        <v>143</v>
      </c>
      <c r="J6" s="19" t="s">
        <v>144</v>
      </c>
      <c r="K6" s="19" t="s">
        <v>145</v>
      </c>
    </row>
    <row r="7" spans="2:12" ht="29" x14ac:dyDescent="0.35">
      <c r="B7" s="17" t="s">
        <v>146</v>
      </c>
      <c r="C7" s="16">
        <v>0.15949119373776899</v>
      </c>
      <c r="D7" s="16">
        <v>0.169275929549902</v>
      </c>
      <c r="E7" s="16">
        <v>0.217221135029354</v>
      </c>
      <c r="F7" s="16">
        <v>0.197651663405088</v>
      </c>
      <c r="G7" s="16">
        <v>0.166340508806262</v>
      </c>
      <c r="H7" s="16">
        <v>0.164383561643836</v>
      </c>
      <c r="I7" s="16">
        <v>0.185909980430528</v>
      </c>
      <c r="J7" s="16">
        <v>0.15949119373776899</v>
      </c>
      <c r="K7" s="16">
        <v>0.17612524461839499</v>
      </c>
    </row>
    <row r="8" spans="2:12" ht="29" x14ac:dyDescent="0.35">
      <c r="B8" s="17" t="s">
        <v>147</v>
      </c>
      <c r="C8" s="16">
        <v>0.18884540117416801</v>
      </c>
      <c r="D8" s="16">
        <v>0.214285714285714</v>
      </c>
      <c r="E8" s="16">
        <v>0.20352250489236801</v>
      </c>
      <c r="F8" s="16">
        <v>0.24266144814089999</v>
      </c>
      <c r="G8" s="16">
        <v>0.22015655577299401</v>
      </c>
      <c r="H8" s="16">
        <v>0.21037181996086099</v>
      </c>
      <c r="I8" s="16">
        <v>0.24070450097847401</v>
      </c>
      <c r="J8" s="16">
        <v>0.18688845401174201</v>
      </c>
      <c r="K8" s="16">
        <v>0.267123287671233</v>
      </c>
    </row>
    <row r="9" spans="2:12" x14ac:dyDescent="0.35">
      <c r="B9" s="17" t="s">
        <v>148</v>
      </c>
      <c r="C9" s="16">
        <v>0.63600782778864995</v>
      </c>
      <c r="D9" s="16">
        <v>0.59980430528375706</v>
      </c>
      <c r="E9" s="16">
        <v>0.55870841487279799</v>
      </c>
      <c r="F9" s="16">
        <v>0.54794520547945202</v>
      </c>
      <c r="G9" s="16">
        <v>0.598825831702544</v>
      </c>
      <c r="H9" s="16">
        <v>0.61448140900195702</v>
      </c>
      <c r="I9" s="16">
        <v>0.55772994129158504</v>
      </c>
      <c r="J9" s="16">
        <v>0.63992172211350296</v>
      </c>
      <c r="K9" s="16">
        <v>0.54109589041095896</v>
      </c>
    </row>
    <row r="10" spans="2:12" x14ac:dyDescent="0.35">
      <c r="B10" s="17" t="s">
        <v>60</v>
      </c>
      <c r="C10" s="16">
        <v>1.5655577299412901E-2</v>
      </c>
      <c r="D10" s="16">
        <v>1.6634050880626201E-2</v>
      </c>
      <c r="E10" s="16">
        <v>2.0547945205479499E-2</v>
      </c>
      <c r="F10" s="16">
        <v>1.17416829745597E-2</v>
      </c>
      <c r="G10" s="16">
        <v>1.4677103718199601E-2</v>
      </c>
      <c r="H10" s="16">
        <v>1.07632093933464E-2</v>
      </c>
      <c r="I10" s="16">
        <v>1.5655577299412901E-2</v>
      </c>
      <c r="J10" s="16">
        <v>1.3698630136986301E-2</v>
      </c>
      <c r="K10" s="16">
        <v>1.5655577299412901E-2</v>
      </c>
    </row>
    <row r="11" spans="2:12" x14ac:dyDescent="0.35">
      <c r="B11" s="15"/>
      <c r="C11" s="15"/>
      <c r="D11" s="15"/>
      <c r="E11" s="15"/>
      <c r="F11" s="15"/>
      <c r="G11" s="15"/>
      <c r="H11" s="15"/>
      <c r="I11" s="15"/>
      <c r="J11" s="15"/>
      <c r="K11" s="15"/>
    </row>
    <row r="12" spans="2:12" x14ac:dyDescent="0.35">
      <c r="B12" t="s">
        <v>64</v>
      </c>
    </row>
    <row r="13" spans="2:12" x14ac:dyDescent="0.35">
      <c r="B13" t="s">
        <v>65</v>
      </c>
    </row>
    <row r="17" spans="2:2" x14ac:dyDescent="0.35">
      <c r="B17" s="8" t="str">
        <f>HYPERLINK("#'Contents'!A1", "Return to Contents")</f>
        <v>Return to Contents</v>
      </c>
    </row>
  </sheetData>
  <mergeCells count="1">
    <mergeCell ref="D2:L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0.15949119373776899</v>
      </c>
      <c r="D8" s="16">
        <v>0.17333333333333301</v>
      </c>
      <c r="E8" s="16">
        <v>0.149466192170818</v>
      </c>
      <c r="F8" s="16"/>
      <c r="G8" s="16">
        <v>0.177358490566038</v>
      </c>
      <c r="H8" s="16">
        <v>9.5238095238095205E-2</v>
      </c>
      <c r="I8" s="16">
        <v>0.123076923076923</v>
      </c>
      <c r="J8" s="16">
        <v>0.213114754098361</v>
      </c>
      <c r="K8" s="16">
        <v>8.2191780821917804E-2</v>
      </c>
      <c r="L8" s="16">
        <v>0.168831168831169</v>
      </c>
      <c r="M8" s="16">
        <v>0.16666666666666699</v>
      </c>
      <c r="N8" s="16">
        <v>0.30555555555555602</v>
      </c>
      <c r="O8" s="16">
        <v>0.173913043478261</v>
      </c>
      <c r="P8" s="16">
        <v>0.133333333333333</v>
      </c>
      <c r="Q8" s="16">
        <v>0.157894736842105</v>
      </c>
      <c r="R8" s="16">
        <v>0.26315789473684198</v>
      </c>
      <c r="S8" s="16"/>
      <c r="T8" s="16">
        <v>0.21559633027522901</v>
      </c>
      <c r="U8" s="16">
        <v>0.10958904109589</v>
      </c>
      <c r="V8" s="16">
        <v>0.177966101694915</v>
      </c>
      <c r="W8" s="16">
        <v>9.3023255813953501E-2</v>
      </c>
      <c r="X8" s="16">
        <v>7.7922077922077906E-2</v>
      </c>
      <c r="Y8" s="16">
        <v>0.13953488372093001</v>
      </c>
      <c r="Z8" s="16"/>
      <c r="AA8" s="16">
        <v>0.13403416557161599</v>
      </c>
      <c r="AB8" s="16">
        <v>0.233716475095785</v>
      </c>
    </row>
    <row r="9" spans="2:28" ht="29" x14ac:dyDescent="0.35">
      <c r="B9" s="17" t="s">
        <v>147</v>
      </c>
      <c r="C9" s="16">
        <v>0.18884540117416801</v>
      </c>
      <c r="D9" s="16">
        <v>0.21333333333333299</v>
      </c>
      <c r="E9" s="16">
        <v>0.172597864768683</v>
      </c>
      <c r="F9" s="16"/>
      <c r="G9" s="16">
        <v>0.20754716981132099</v>
      </c>
      <c r="H9" s="16">
        <v>0.14285714285714299</v>
      </c>
      <c r="I9" s="16">
        <v>0.123076923076923</v>
      </c>
      <c r="J9" s="16">
        <v>0.18032786885245899</v>
      </c>
      <c r="K9" s="16">
        <v>0.13698630136986301</v>
      </c>
      <c r="L9" s="16">
        <v>0.25974025974025999</v>
      </c>
      <c r="M9" s="16">
        <v>0.16666666666666699</v>
      </c>
      <c r="N9" s="16">
        <v>0.13888888888888901</v>
      </c>
      <c r="O9" s="16">
        <v>0.22608695652173899</v>
      </c>
      <c r="P9" s="16">
        <v>0.22666666666666699</v>
      </c>
      <c r="Q9" s="16">
        <v>0.18421052631578899</v>
      </c>
      <c r="R9" s="16">
        <v>0.21052631578947401</v>
      </c>
      <c r="S9" s="16"/>
      <c r="T9" s="16">
        <v>0.240825688073394</v>
      </c>
      <c r="U9" s="16">
        <v>0.141552511415525</v>
      </c>
      <c r="V9" s="16">
        <v>0.194915254237288</v>
      </c>
      <c r="W9" s="16">
        <v>0.170542635658915</v>
      </c>
      <c r="X9" s="16">
        <v>0.103896103896104</v>
      </c>
      <c r="Y9" s="16">
        <v>9.3023255813953501E-2</v>
      </c>
      <c r="Z9" s="16"/>
      <c r="AA9" s="16">
        <v>0.16425755584756899</v>
      </c>
      <c r="AB9" s="16">
        <v>0.26053639846743298</v>
      </c>
    </row>
    <row r="10" spans="2:28" x14ac:dyDescent="0.35">
      <c r="B10" s="17" t="s">
        <v>148</v>
      </c>
      <c r="C10" s="16">
        <v>0.63600782778864995</v>
      </c>
      <c r="D10" s="16">
        <v>0.59555555555555595</v>
      </c>
      <c r="E10" s="16">
        <v>0.66370106761565795</v>
      </c>
      <c r="F10" s="16"/>
      <c r="G10" s="16">
        <v>0.592452830188679</v>
      </c>
      <c r="H10" s="16">
        <v>0.73015873015873001</v>
      </c>
      <c r="I10" s="16">
        <v>0.75384615384615405</v>
      </c>
      <c r="J10" s="16">
        <v>0.59016393442622905</v>
      </c>
      <c r="K10" s="16">
        <v>0.78082191780821897</v>
      </c>
      <c r="L10" s="16">
        <v>0.57142857142857095</v>
      </c>
      <c r="M10" s="16">
        <v>0.65277777777777801</v>
      </c>
      <c r="N10" s="16">
        <v>0.55555555555555602</v>
      </c>
      <c r="O10" s="16">
        <v>0.573913043478261</v>
      </c>
      <c r="P10" s="16">
        <v>0.64</v>
      </c>
      <c r="Q10" s="16">
        <v>0.63157894736842102</v>
      </c>
      <c r="R10" s="16">
        <v>0.52631578947368396</v>
      </c>
      <c r="S10" s="16"/>
      <c r="T10" s="16">
        <v>0.52522935779816504</v>
      </c>
      <c r="U10" s="16">
        <v>0.72602739726027399</v>
      </c>
      <c r="V10" s="16">
        <v>0.61016949152542399</v>
      </c>
      <c r="W10" s="16">
        <v>0.73643410852713198</v>
      </c>
      <c r="X10" s="16">
        <v>0.80519480519480502</v>
      </c>
      <c r="Y10" s="16">
        <v>0.76744186046511598</v>
      </c>
      <c r="Z10" s="16"/>
      <c r="AA10" s="16">
        <v>0.68988173455978996</v>
      </c>
      <c r="AB10" s="16">
        <v>0.47892720306513398</v>
      </c>
    </row>
    <row r="11" spans="2:28" x14ac:dyDescent="0.35">
      <c r="B11" s="17" t="s">
        <v>60</v>
      </c>
      <c r="C11" s="18">
        <v>1.5655577299412901E-2</v>
      </c>
      <c r="D11" s="18">
        <v>1.7777777777777799E-2</v>
      </c>
      <c r="E11" s="18">
        <v>1.42348754448399E-2</v>
      </c>
      <c r="F11" s="18"/>
      <c r="G11" s="18">
        <v>2.2641509433962301E-2</v>
      </c>
      <c r="H11" s="18">
        <v>3.1746031746031703E-2</v>
      </c>
      <c r="I11" s="18">
        <v>0</v>
      </c>
      <c r="J11" s="18">
        <v>1.63934426229508E-2</v>
      </c>
      <c r="K11" s="18">
        <v>0</v>
      </c>
      <c r="L11" s="18">
        <v>0</v>
      </c>
      <c r="M11" s="18">
        <v>1.38888888888889E-2</v>
      </c>
      <c r="N11" s="18">
        <v>0</v>
      </c>
      <c r="O11" s="18">
        <v>2.6086956521739101E-2</v>
      </c>
      <c r="P11" s="18">
        <v>0</v>
      </c>
      <c r="Q11" s="18">
        <v>2.6315789473684199E-2</v>
      </c>
      <c r="R11" s="18">
        <v>0</v>
      </c>
      <c r="S11" s="18"/>
      <c r="T11" s="18">
        <v>1.8348623853211E-2</v>
      </c>
      <c r="U11" s="18">
        <v>2.2831050228310501E-2</v>
      </c>
      <c r="V11" s="18">
        <v>1.6949152542372899E-2</v>
      </c>
      <c r="W11" s="18">
        <v>0</v>
      </c>
      <c r="X11" s="18">
        <v>1.2987012987013E-2</v>
      </c>
      <c r="Y11" s="18">
        <v>0</v>
      </c>
      <c r="Z11" s="18"/>
      <c r="AA11" s="18">
        <v>1.1826544021025001E-2</v>
      </c>
      <c r="AB11" s="18">
        <v>2.68199233716475E-2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0.169275929549902</v>
      </c>
      <c r="D8" s="16">
        <v>0.17555555555555599</v>
      </c>
      <c r="E8" s="16">
        <v>0.16548042704626301</v>
      </c>
      <c r="F8" s="16"/>
      <c r="G8" s="16">
        <v>0.19245283018867901</v>
      </c>
      <c r="H8" s="16">
        <v>0.103174603174603</v>
      </c>
      <c r="I8" s="16">
        <v>9.2307692307692299E-2</v>
      </c>
      <c r="J8" s="16">
        <v>0.213114754098361</v>
      </c>
      <c r="K8" s="16">
        <v>0.123287671232877</v>
      </c>
      <c r="L8" s="16">
        <v>0.27272727272727298</v>
      </c>
      <c r="M8" s="16">
        <v>0.125</v>
      </c>
      <c r="N8" s="16">
        <v>0.25</v>
      </c>
      <c r="O8" s="16">
        <v>0.19130434782608699</v>
      </c>
      <c r="P8" s="16">
        <v>0.16</v>
      </c>
      <c r="Q8" s="16">
        <v>7.8947368421052599E-2</v>
      </c>
      <c r="R8" s="16">
        <v>0.26315789473684198</v>
      </c>
      <c r="S8" s="16"/>
      <c r="T8" s="16">
        <v>0.23165137614678899</v>
      </c>
      <c r="U8" s="16">
        <v>0.11872146118721499</v>
      </c>
      <c r="V8" s="16">
        <v>0.161016949152542</v>
      </c>
      <c r="W8" s="16">
        <v>0.13178294573643401</v>
      </c>
      <c r="X8" s="16">
        <v>0.103896103896104</v>
      </c>
      <c r="Y8" s="16">
        <v>4.6511627906976702E-2</v>
      </c>
      <c r="Z8" s="16"/>
      <c r="AA8" s="16">
        <v>0.140604467805519</v>
      </c>
      <c r="AB8" s="16">
        <v>0.252873563218391</v>
      </c>
    </row>
    <row r="9" spans="2:28" ht="29" x14ac:dyDescent="0.35">
      <c r="B9" s="17" t="s">
        <v>147</v>
      </c>
      <c r="C9" s="16">
        <v>0.214285714285714</v>
      </c>
      <c r="D9" s="16">
        <v>0.24222222222222201</v>
      </c>
      <c r="E9" s="16">
        <v>0.19395017793594299</v>
      </c>
      <c r="F9" s="16"/>
      <c r="G9" s="16">
        <v>0.230188679245283</v>
      </c>
      <c r="H9" s="16">
        <v>0.158730158730159</v>
      </c>
      <c r="I9" s="16">
        <v>0.230769230769231</v>
      </c>
      <c r="J9" s="16">
        <v>0.22950819672131101</v>
      </c>
      <c r="K9" s="16">
        <v>0.17808219178082199</v>
      </c>
      <c r="L9" s="16">
        <v>0.207792207792208</v>
      </c>
      <c r="M9" s="16">
        <v>0.26388888888888901</v>
      </c>
      <c r="N9" s="16">
        <v>0.25</v>
      </c>
      <c r="O9" s="16">
        <v>0.19130434782608699</v>
      </c>
      <c r="P9" s="16">
        <v>0.22666666666666699</v>
      </c>
      <c r="Q9" s="16">
        <v>0.23684210526315799</v>
      </c>
      <c r="R9" s="16">
        <v>0.21052631578947401</v>
      </c>
      <c r="S9" s="16"/>
      <c r="T9" s="16">
        <v>0.23623853211009199</v>
      </c>
      <c r="U9" s="16">
        <v>0.17351598173516</v>
      </c>
      <c r="V9" s="16">
        <v>0.26271186440678002</v>
      </c>
      <c r="W9" s="16">
        <v>0.193798449612403</v>
      </c>
      <c r="X9" s="16">
        <v>0.11688311688311701</v>
      </c>
      <c r="Y9" s="16">
        <v>0.30232558139534899</v>
      </c>
      <c r="Z9" s="16"/>
      <c r="AA9" s="16">
        <v>0.18396846254927701</v>
      </c>
      <c r="AB9" s="16">
        <v>0.30268199233716497</v>
      </c>
    </row>
    <row r="10" spans="2:28" x14ac:dyDescent="0.35">
      <c r="B10" s="17" t="s">
        <v>148</v>
      </c>
      <c r="C10" s="16">
        <v>0.59980430528375706</v>
      </c>
      <c r="D10" s="16">
        <v>0.56222222222222196</v>
      </c>
      <c r="E10" s="16">
        <v>0.62633451957295405</v>
      </c>
      <c r="F10" s="16"/>
      <c r="G10" s="16">
        <v>0.56981132075471697</v>
      </c>
      <c r="H10" s="16">
        <v>0.71428571428571397</v>
      </c>
      <c r="I10" s="16">
        <v>0.67692307692307696</v>
      </c>
      <c r="J10" s="16">
        <v>0.55737704918032804</v>
      </c>
      <c r="K10" s="16">
        <v>0.67123287671232901</v>
      </c>
      <c r="L10" s="16">
        <v>0.46753246753246802</v>
      </c>
      <c r="M10" s="16">
        <v>0.59722222222222199</v>
      </c>
      <c r="N10" s="16">
        <v>0.5</v>
      </c>
      <c r="O10" s="16">
        <v>0.59130434782608698</v>
      </c>
      <c r="P10" s="16">
        <v>0.61333333333333295</v>
      </c>
      <c r="Q10" s="16">
        <v>0.65789473684210498</v>
      </c>
      <c r="R10" s="16">
        <v>0.47368421052631599</v>
      </c>
      <c r="S10" s="16"/>
      <c r="T10" s="16">
        <v>0.52293577981651396</v>
      </c>
      <c r="U10" s="16">
        <v>0.68036529680365299</v>
      </c>
      <c r="V10" s="16">
        <v>0.54237288135593198</v>
      </c>
      <c r="W10" s="16">
        <v>0.65891472868217005</v>
      </c>
      <c r="X10" s="16">
        <v>0.77922077922077904</v>
      </c>
      <c r="Y10" s="16">
        <v>0.62790697674418605</v>
      </c>
      <c r="Z10" s="16"/>
      <c r="AA10" s="16">
        <v>0.66228646517739798</v>
      </c>
      <c r="AB10" s="16">
        <v>0.41762452107279702</v>
      </c>
    </row>
    <row r="11" spans="2:28" x14ac:dyDescent="0.35">
      <c r="B11" s="17" t="s">
        <v>60</v>
      </c>
      <c r="C11" s="18">
        <v>1.6634050880626201E-2</v>
      </c>
      <c r="D11" s="18">
        <v>0.02</v>
      </c>
      <c r="E11" s="18">
        <v>1.42348754448399E-2</v>
      </c>
      <c r="F11" s="18"/>
      <c r="G11" s="18">
        <v>7.5471698113207496E-3</v>
      </c>
      <c r="H11" s="18">
        <v>2.3809523809523801E-2</v>
      </c>
      <c r="I11" s="18">
        <v>0</v>
      </c>
      <c r="J11" s="18">
        <v>0</v>
      </c>
      <c r="K11" s="18">
        <v>2.7397260273972601E-2</v>
      </c>
      <c r="L11" s="18">
        <v>5.1948051948052E-2</v>
      </c>
      <c r="M11" s="18">
        <v>1.38888888888889E-2</v>
      </c>
      <c r="N11" s="18">
        <v>0</v>
      </c>
      <c r="O11" s="18">
        <v>2.6086956521739101E-2</v>
      </c>
      <c r="P11" s="18">
        <v>0</v>
      </c>
      <c r="Q11" s="18">
        <v>2.6315789473684199E-2</v>
      </c>
      <c r="R11" s="18">
        <v>5.2631578947368397E-2</v>
      </c>
      <c r="S11" s="18"/>
      <c r="T11" s="18">
        <v>9.1743119266055103E-3</v>
      </c>
      <c r="U11" s="18">
        <v>2.7397260273972601E-2</v>
      </c>
      <c r="V11" s="18">
        <v>3.3898305084745797E-2</v>
      </c>
      <c r="W11" s="18">
        <v>1.5503875968992199E-2</v>
      </c>
      <c r="X11" s="18">
        <v>0</v>
      </c>
      <c r="Y11" s="18">
        <v>2.32558139534884E-2</v>
      </c>
      <c r="Z11" s="18"/>
      <c r="AA11" s="18">
        <v>1.3140604467805499E-2</v>
      </c>
      <c r="AB11" s="18">
        <v>2.68199233716475E-2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06"/>
  <sheetViews>
    <sheetView showGridLines="0" workbookViewId="0">
      <selection activeCell="D9" sqref="D9"/>
    </sheetView>
  </sheetViews>
  <sheetFormatPr defaultColWidth="10.90625" defaultRowHeight="14.5" x14ac:dyDescent="0.35"/>
  <cols>
    <col min="4" max="4" width="100.7265625" customWidth="1"/>
    <col min="5" max="5" width="20.72656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"Which of the following areas, if any, do you think are important in shaping the UK’s reputation overseas?Select any which apply")</f>
        <v>Which of the following areas, if any, do you think are important in shaping the UK’s reputation overseas?Select any which apply</v>
      </c>
      <c r="E9" s="13" t="str">
        <f>HYPERLINK("#'Full Results'!A10", "10")</f>
        <v>10</v>
      </c>
      <c r="F9" t="s">
        <v>63</v>
      </c>
    </row>
    <row r="10" spans="3:6" x14ac:dyDescent="0.35">
      <c r="C10">
        <v>2</v>
      </c>
      <c r="D10" s="8" t="str">
        <f>HYPERLINK("#'Table 2'!A1", "Which of the following, if any, are the UK’s proudest achievements?Select up to three ")</f>
        <v>Which of the following, if any, are the UK’s proudest achievements?Select up to three </v>
      </c>
      <c r="E10" s="13" t="str">
        <f>HYPERLINK("#'Full Results'!A31", "31")</f>
        <v>31</v>
      </c>
      <c r="F10" t="s">
        <v>63</v>
      </c>
    </row>
    <row r="11" spans="3:6" x14ac:dyDescent="0.35">
      <c r="C11">
        <v>3</v>
      </c>
      <c r="D11" s="8" t="str">
        <f>HYPERLINK("#'Table 3'!A1", "Grid Summary: Thinking about the broader UK creative industry (e.g. film, television, music, live events, art etc), which best describes it?")</f>
        <v>Grid Summary: Thinking about the broader UK creative industry (e.g. film, television, music, live events, art etc), which best describes it?</v>
      </c>
      <c r="E11" s="7"/>
      <c r="F11" t="s">
        <v>63</v>
      </c>
    </row>
    <row r="12" spans="3:6" x14ac:dyDescent="0.35">
      <c r="C12">
        <v>4</v>
      </c>
      <c r="D12" s="8" t="str">
        <f>HYPERLINK("#'Table 4'!A1", "Thinking about the broader UK creative industry (e.g. film, television, music, live events, art etc), which best describes it?: Traditional | Innovative ")</f>
        <v xml:space="preserve">Thinking about the broader UK creative industry (e.g. film, television, music, live events, art etc), which best describes it?: Traditional | Innovative </v>
      </c>
      <c r="E12" s="13" t="str">
        <f>HYPERLINK("#'Full Results'!A51", "51")</f>
        <v>51</v>
      </c>
      <c r="F12" t="s">
        <v>63</v>
      </c>
    </row>
    <row r="13" spans="3:6" x14ac:dyDescent="0.35">
      <c r="C13">
        <v>5</v>
      </c>
      <c r="D13" s="8" t="str">
        <f>HYPERLINK("#'Table 5'!A1", "Thinking about the broader UK creative industry (e.g. film, television, music, live events, art etc), which best describes it?: Accessible | Inaccessible")</f>
        <v>Thinking about the broader UK creative industry (e.g. film, television, music, live events, art etc), which best describes it?: Accessible | Inaccessible</v>
      </c>
      <c r="E13" s="13" t="str">
        <f>HYPERLINK("#'Full Results'!A59", "59")</f>
        <v>59</v>
      </c>
      <c r="F13" t="s">
        <v>63</v>
      </c>
    </row>
    <row r="14" spans="3:6" x14ac:dyDescent="0.35">
      <c r="C14">
        <v>6</v>
      </c>
      <c r="D14" s="8" t="str">
        <f>HYPERLINK("#'Table 6'!A1", "Thinking about the broader UK creative industry (e.g. film, television, music, live events, art etc), which best describes it?: Easy to break into | Difficult to break into")</f>
        <v>Thinking about the broader UK creative industry (e.g. film, television, music, live events, art etc), which best describes it?: Easy to break into | Difficult to break into</v>
      </c>
      <c r="E14" s="13" t="str">
        <f>HYPERLINK("#'Full Results'!A67", "67")</f>
        <v>67</v>
      </c>
      <c r="F14" t="s">
        <v>63</v>
      </c>
    </row>
    <row r="15" spans="3:6" x14ac:dyDescent="0.35">
      <c r="C15">
        <v>7</v>
      </c>
      <c r="D15" s="8" t="str">
        <f>HYPERLINK("#'Table 7'!A1", "Thinking about the broader UK creative industry (e.g. film, television, music, live events, art etc), which best describes it?: London-centric | Spread across the UK")</f>
        <v>Thinking about the broader UK creative industry (e.g. film, television, music, live events, art etc), which best describes it?: London-centric | Spread across the UK</v>
      </c>
      <c r="E15" s="13" t="str">
        <f>HYPERLINK("#'Full Results'!A75", "75")</f>
        <v>75</v>
      </c>
      <c r="F15" t="s">
        <v>63</v>
      </c>
    </row>
    <row r="16" spans="3:6" x14ac:dyDescent="0.35">
      <c r="C16">
        <v>8</v>
      </c>
      <c r="D16" s="8" t="str">
        <f>HYPERLINK("#'Table 8'!A1", "Thinking about the broader UK creative industry (e.g. film, television, music, live events, art etc), which best describes it?: Thriving | Struggling")</f>
        <v>Thinking about the broader UK creative industry (e.g. film, television, music, live events, art etc), which best describes it?: Thriving | Struggling</v>
      </c>
      <c r="E16" s="13" t="str">
        <f>HYPERLINK("#'Full Results'!A83", "83")</f>
        <v>83</v>
      </c>
      <c r="F16" t="s">
        <v>63</v>
      </c>
    </row>
    <row r="17" spans="3:6" x14ac:dyDescent="0.35">
      <c r="C17">
        <v>9</v>
      </c>
      <c r="D17" s="8" t="str">
        <f>HYPERLINK("#'Table 9'!A1", " Which of the following best describes your view?")</f>
        <v xml:space="preserve"> Which of the following best describes your view?</v>
      </c>
      <c r="E17" s="13" t="str">
        <f>HYPERLINK("#'Full Results'!A91", "91")</f>
        <v>91</v>
      </c>
      <c r="F17" t="s">
        <v>63</v>
      </c>
    </row>
    <row r="18" spans="3:6" x14ac:dyDescent="0.35">
      <c r="C18">
        <v>10</v>
      </c>
      <c r="D18" s="8" t="str">
        <f>HYPERLINK("#'Table 10'!A1", " Which of the following best describes your view?")</f>
        <v xml:space="preserve"> Which of the following best describes your view?</v>
      </c>
      <c r="E18" s="13" t="str">
        <f>HYPERLINK("#'Full Results'!A97", "97")</f>
        <v>97</v>
      </c>
      <c r="F18" t="s">
        <v>63</v>
      </c>
    </row>
    <row r="19" spans="3:6" x14ac:dyDescent="0.35">
      <c r="C19">
        <v>11</v>
      </c>
      <c r="D19" s="8" t="str">
        <f>HYPERLINK("#'Table 11'!A1", " How long have you been working in the creative sector?")</f>
        <v xml:space="preserve"> How long have you been working in the creative sector?</v>
      </c>
      <c r="E19" s="13" t="str">
        <f>HYPERLINK("#'Full Results'!A102", "102")</f>
        <v>102</v>
      </c>
      <c r="F19" t="s">
        <v>63</v>
      </c>
    </row>
    <row r="20" spans="3:6" x14ac:dyDescent="0.35">
      <c r="C20">
        <v>12</v>
      </c>
      <c r="D20" s="8" t="str">
        <f>HYPERLINK("#'Table 12'!A1", " How did you land your first role in the creative industry?")</f>
        <v xml:space="preserve"> How did you land your first role in the creative industry?</v>
      </c>
      <c r="E20" s="13" t="str">
        <f>HYPERLINK("#'Full Results'!A113", "113")</f>
        <v>113</v>
      </c>
      <c r="F20" t="s">
        <v>63</v>
      </c>
    </row>
    <row r="21" spans="3:6" x14ac:dyDescent="0.35">
      <c r="C21">
        <v>13</v>
      </c>
      <c r="D21" s="8" t="str">
        <f>HYPERLINK("#'Table 13'!A1", "Which of the following, if any, inspired you to get into the creative sector?Select any which apply")</f>
        <v>Which of the following, if any, inspired you to get into the creative sector?Select any which apply</v>
      </c>
      <c r="E21" s="13" t="str">
        <f>HYPERLINK("#'Full Results'!A125", "125")</f>
        <v>125</v>
      </c>
      <c r="F21" t="s">
        <v>63</v>
      </c>
    </row>
    <row r="22" spans="3:6" x14ac:dyDescent="0.35">
      <c r="C22">
        <v>14</v>
      </c>
      <c r="D22" s="8" t="str">
        <f>HYPERLINK("#'Table 14'!A1", "Grid Summary: Thinking about your own work, which of the following have you personally done in your career?")</f>
        <v>Grid Summary: Thinking about your own work, which of the following have you personally done in your career?</v>
      </c>
      <c r="E22" s="7"/>
      <c r="F22" t="s">
        <v>63</v>
      </c>
    </row>
    <row r="23" spans="3:6" x14ac:dyDescent="0.35">
      <c r="C23">
        <v>15</v>
      </c>
      <c r="D23" s="8" t="str">
        <f>HYPERLINK("#'Table 15'!A1", "Thinking about your own work, which of the following have you personally done in your career?: Pitched an idea/project to a UK public service broadcaster (e.g. BBC, channel 4 and ITV) ")</f>
        <v xml:space="preserve">Thinking about your own work, which of the following have you personally done in your career?: Pitched an idea/project to a UK public service broadcaster (e.g. BBC, channel 4 and ITV) </v>
      </c>
      <c r="E23" s="13" t="str">
        <f>HYPERLINK("#'Full Results'!A144", "144")</f>
        <v>144</v>
      </c>
      <c r="F23" t="s">
        <v>63</v>
      </c>
    </row>
    <row r="24" spans="3:6" x14ac:dyDescent="0.35">
      <c r="C24">
        <v>16</v>
      </c>
      <c r="D24" s="8" t="str">
        <f>HYPERLINK("#'Table 16'!A1", "Thinking about your own work, which of the following have you personally done in your career?: Had work commissioned, funded or acquired by a public service broadcaster")</f>
        <v>Thinking about your own work, which of the following have you personally done in your career?: Had work commissioned, funded or acquired by a public service broadcaster</v>
      </c>
      <c r="E24" s="13" t="str">
        <f>HYPERLINK("#'Full Results'!A151", "151")</f>
        <v>151</v>
      </c>
      <c r="F24" t="s">
        <v>63</v>
      </c>
    </row>
    <row r="25" spans="3:6" x14ac:dyDescent="0.35">
      <c r="C25">
        <v>17</v>
      </c>
      <c r="D25" s="8" t="str">
        <f>HYPERLINK("#'Table 17'!A1", "Thinking about your own work, which of the following have you personally done in your career?: Supplied content/services to a commercial media and entertainment company (e.g. Sky, Netflix, Amazon Studios)")</f>
        <v>Thinking about your own work, which of the following have you personally done in your career?: Supplied content/services to a commercial media and entertainment company (e.g. Sky, Netflix, Amazon Studios)</v>
      </c>
      <c r="E25" s="13" t="str">
        <f>HYPERLINK("#'Full Results'!A158", "158")</f>
        <v>158</v>
      </c>
      <c r="F25" t="s">
        <v>63</v>
      </c>
    </row>
    <row r="26" spans="3:6" x14ac:dyDescent="0.35">
      <c r="C26">
        <v>18</v>
      </c>
      <c r="D26" s="8" t="str">
        <f>HYPERLINK("#'Table 18'!A1", "Thinking about your own work, which of the following have you personally done in your career?: Worked on a production filmed in a UK studio or soundstage")</f>
        <v>Thinking about your own work, which of the following have you personally done in your career?: Worked on a production filmed in a UK studio or soundstage</v>
      </c>
      <c r="E26" s="13" t="str">
        <f>HYPERLINK("#'Full Results'!A165", "165")</f>
        <v>165</v>
      </c>
      <c r="F26" t="s">
        <v>63</v>
      </c>
    </row>
    <row r="27" spans="3:6" x14ac:dyDescent="0.35">
      <c r="C27">
        <v>19</v>
      </c>
      <c r="D27" s="8" t="str">
        <f>HYPERLINK("#'Table 19'!A1", "Thinking about your own work, which of the following have you personally done in your career?: Used post-production or VFX facilities based in the UK")</f>
        <v>Thinking about your own work, which of the following have you personally done in your career?: Used post-production or VFX facilities based in the UK</v>
      </c>
      <c r="E27" s="13" t="str">
        <f>HYPERLINK("#'Full Results'!A172", "172")</f>
        <v>172</v>
      </c>
      <c r="F27" t="s">
        <v>63</v>
      </c>
    </row>
    <row r="28" spans="3:6" x14ac:dyDescent="0.35">
      <c r="C28">
        <v>20</v>
      </c>
      <c r="D28" s="8" t="str">
        <f>HYPERLINK("#'Table 20'!A1", "Thinking about your own work, which of the following have you personally done in your career?: Participated in a Public service broadcasters-backed training, apprenticeship or talent-development scheme")</f>
        <v>Thinking about your own work, which of the following have you personally done in your career?: Participated in a Public service broadcasters-backed training, apprenticeship or talent-development scheme</v>
      </c>
      <c r="E28" s="13" t="str">
        <f>HYPERLINK("#'Full Results'!A179", "179")</f>
        <v>179</v>
      </c>
      <c r="F28" t="s">
        <v>63</v>
      </c>
    </row>
    <row r="29" spans="3:6" x14ac:dyDescent="0.35">
      <c r="C29">
        <v>21</v>
      </c>
      <c r="D29" s="8" t="str">
        <f>HYPERLINK("#'Table 21'!A1", "Thinking about your own work, which of the following have you personally done in your career?: Collaborated with a public service broadcaster on a regional or nations-based production")</f>
        <v>Thinking about your own work, which of the following have you personally done in your career?: Collaborated with a public service broadcaster on a regional or nations-based production</v>
      </c>
      <c r="E29" s="13" t="str">
        <f>HYPERLINK("#'Full Results'!A186", "186")</f>
        <v>186</v>
      </c>
      <c r="F29" t="s">
        <v>63</v>
      </c>
    </row>
    <row r="30" spans="3:6" x14ac:dyDescent="0.35">
      <c r="C30">
        <v>22</v>
      </c>
      <c r="D30" s="8" t="str">
        <f>HYPERLINK("#'Table 22'!A1", "Thinking about your own work, which of the following have you personally done in your career?: Licensed or sold Intellectual Property (e.g. script, format, design) to a UK broadcaster or studio")</f>
        <v>Thinking about your own work, which of the following have you personally done in your career?: Licensed or sold Intellectual Property (e.g. script, format, design) to a UK broadcaster or studio</v>
      </c>
      <c r="E30" s="13" t="str">
        <f>HYPERLINK("#'Full Results'!A193", "193")</f>
        <v>193</v>
      </c>
      <c r="F30" t="s">
        <v>63</v>
      </c>
    </row>
    <row r="31" spans="3:6" x14ac:dyDescent="0.35">
      <c r="C31">
        <v>23</v>
      </c>
      <c r="D31" s="8" t="str">
        <f>HYPERLINK("#'Table 23'!A1", "Thinking about your own work, which of the following have you personally done in your career?: Showcased work at a UK media or entertainment festival / market (e.g. Sheffield Doc/Fest, London Film Festival)")</f>
        <v>Thinking about your own work, which of the following have you personally done in your career?: Showcased work at a UK media or entertainment festival / market (e.g. Sheffield Doc/Fest, London Film Festival)</v>
      </c>
      <c r="E31" s="13" t="str">
        <f>HYPERLINK("#'Full Results'!A200", "200")</f>
        <v>200</v>
      </c>
      <c r="F31" t="s">
        <v>63</v>
      </c>
    </row>
    <row r="32" spans="3:6" x14ac:dyDescent="0.35">
      <c r="C32">
        <v>24</v>
      </c>
      <c r="D32" s="8" t="str">
        <f>HYPERLINK("#'Table 24'!A1", "Which, if any, of the following training opportunities have you completed in the creative industries? Select all that apply")</f>
        <v>Which, if any, of the following training opportunities have you completed in the creative industries? Select all that apply</v>
      </c>
      <c r="E32" s="13" t="str">
        <f>HYPERLINK("#'Full Results'!A207", "207")</f>
        <v>207</v>
      </c>
      <c r="F32" t="s">
        <v>63</v>
      </c>
    </row>
    <row r="33" spans="3:6" x14ac:dyDescent="0.35">
      <c r="C33">
        <v>25</v>
      </c>
      <c r="D33" s="8" t="str">
        <f>HYPERLINK("#'Table 25'!A1", " Do you think working in the UK creative sector has become harder, easier, or stayed the same over the last 5 years?")</f>
        <v xml:space="preserve"> Do you think working in the UK creative sector has become harder, easier, or stayed the same over the last 5 years?</v>
      </c>
      <c r="E33" s="13" t="str">
        <f>HYPERLINK("#'Full Results'!A219", "219")</f>
        <v>219</v>
      </c>
      <c r="F33" t="s">
        <v>63</v>
      </c>
    </row>
    <row r="34" spans="3:6" x14ac:dyDescent="0.35">
      <c r="C34">
        <v>26</v>
      </c>
      <c r="D34" s="8" t="str">
        <f>HYPERLINK("#'Table 26'!A1", "Grid Summary: Please indicate whether each of the following statements is true or not for you.")</f>
        <v>Grid Summary: Please indicate whether each of the following statements is true or not for you.</v>
      </c>
      <c r="E34" s="7"/>
      <c r="F34" t="s">
        <v>63</v>
      </c>
    </row>
    <row r="35" spans="3:6" x14ac:dyDescent="0.35">
      <c r="C35">
        <v>27</v>
      </c>
      <c r="D35" s="8" t="str">
        <f>HYPERLINK("#'Table 27'!A1", "Please indicate whether each of the following statements is true or not for you.: I have had to take on a non-creative role to support myself alongside my creative career. ")</f>
        <v xml:space="preserve">Please indicate whether each of the following statements is true or not for you.: I have had to take on a non-creative role to support myself alongside my creative career. </v>
      </c>
      <c r="E35" s="13" t="str">
        <f>HYPERLINK("#'Full Results'!A228", "228")</f>
        <v>228</v>
      </c>
      <c r="F35" t="s">
        <v>63</v>
      </c>
    </row>
    <row r="36" spans="3:6" x14ac:dyDescent="0.35">
      <c r="C36">
        <v>28</v>
      </c>
      <c r="D36" s="8" t="str">
        <f>HYPERLINK("#'Table 28'!A1", "Please indicate whether each of the following statements is true or not for you.: I have to travel far to access creative work opportunities.")</f>
        <v>Please indicate whether each of the following statements is true or not for you.: I have to travel far to access creative work opportunities.</v>
      </c>
      <c r="E36" s="13" t="str">
        <f>HYPERLINK("#'Full Results'!A234", "234")</f>
        <v>234</v>
      </c>
      <c r="F36" t="s">
        <v>63</v>
      </c>
    </row>
    <row r="37" spans="3:6" x14ac:dyDescent="0.35">
      <c r="C37">
        <v>29</v>
      </c>
      <c r="D37" s="8" t="str">
        <f>HYPERLINK("#'Table 29'!A1", "Please indicate whether each of the following statements is true or not for you.: I had to leave a creative role because it did not pay enough.")</f>
        <v>Please indicate whether each of the following statements is true or not for you.: I had to leave a creative role because it did not pay enough.</v>
      </c>
      <c r="E37" s="13" t="str">
        <f>HYPERLINK("#'Full Results'!A240", "240")</f>
        <v>240</v>
      </c>
      <c r="F37" t="s">
        <v>63</v>
      </c>
    </row>
    <row r="38" spans="3:6" x14ac:dyDescent="0.35">
      <c r="C38">
        <v>30</v>
      </c>
      <c r="D38" s="8" t="str">
        <f>HYPERLINK("#'Table 30'!A1", " Are you planning to remain in the creative sector in the next three years?")</f>
        <v xml:space="preserve"> Are you planning to remain in the creative sector in the next three years?</v>
      </c>
      <c r="E38" s="13" t="str">
        <f>HYPERLINK("#'Full Results'!A246", "246")</f>
        <v>246</v>
      </c>
      <c r="F38" t="s">
        <v>63</v>
      </c>
    </row>
    <row r="39" spans="3:6" x14ac:dyDescent="0.35">
      <c r="C39">
        <v>31</v>
      </c>
      <c r="D39" s="8" t="str">
        <f>HYPERLINK("#'Table 31'!A1", "You said you are thinking of leaving the creative sector in the next three years. Why is that?Select any which apply")</f>
        <v>You said you are thinking of leaving the creative sector in the next three years. Why is that?Select any which apply</v>
      </c>
      <c r="E39" s="13" t="str">
        <f>HYPERLINK("#'Full Results'!A252", "252")</f>
        <v>252</v>
      </c>
      <c r="F39" t="s">
        <v>197</v>
      </c>
    </row>
    <row r="40" spans="3:6" x14ac:dyDescent="0.35">
      <c r="C40">
        <v>32</v>
      </c>
      <c r="D40" s="8" t="str">
        <f>HYPERLINK("#'Table 32'!A1", "Grid Summary: Based on your own experience, how much of a barrier are each of the following to building or sustaining a long-term creative career in the UK?")</f>
        <v>Grid Summary: Based on your own experience, how much of a barrier are each of the following to building or sustaining a long-term creative career in the UK?</v>
      </c>
      <c r="E40" s="7"/>
      <c r="F40" t="s">
        <v>63</v>
      </c>
    </row>
    <row r="41" spans="3:6" x14ac:dyDescent="0.35">
      <c r="C41">
        <v>33</v>
      </c>
      <c r="D41" s="8" t="str">
        <f>HYPERLINK("#'Table 33'!A1", "Based on your own experience, how much of a barrier are each of the following to building or sustaining a long-term creative career in the UK?: Lack of financial stability ")</f>
        <v xml:space="preserve">Based on your own experience, how much of a barrier are each of the following to building or sustaining a long-term creative career in the UK?: Lack of financial stability </v>
      </c>
      <c r="E41" s="13" t="str">
        <f>HYPERLINK("#'Full Results'!A268", "268")</f>
        <v>268</v>
      </c>
      <c r="F41" t="s">
        <v>63</v>
      </c>
    </row>
    <row r="42" spans="3:6" x14ac:dyDescent="0.35">
      <c r="C42">
        <v>34</v>
      </c>
      <c r="D42" s="8" t="str">
        <f>HYPERLINK("#'Table 34'!A1", "Based on your own experience, how much of a barrier are each of the following to building or sustaining a long-term creative career in the UK?: Lack of affordable studio space or equipment")</f>
        <v>Based on your own experience, how much of a barrier are each of the following to building or sustaining a long-term creative career in the UK?: Lack of affordable studio space or equipment</v>
      </c>
      <c r="E42" s="13" t="str">
        <f>HYPERLINK("#'Full Results'!A276", "276")</f>
        <v>276</v>
      </c>
      <c r="F42" t="s">
        <v>63</v>
      </c>
    </row>
    <row r="43" spans="3:6" x14ac:dyDescent="0.35">
      <c r="C43">
        <v>35</v>
      </c>
      <c r="D43" s="8" t="str">
        <f>HYPERLINK("#'Table 35'!A1", "Based on your own experience, how much of a barrier are each of the following to building or sustaining a long-term creative career in the UK?: Too few entry-level roles or clear progression pathways")</f>
        <v>Based on your own experience, how much of a barrier are each of the following to building or sustaining a long-term creative career in the UK?: Too few entry-level roles or clear progression pathways</v>
      </c>
      <c r="E43" s="13" t="str">
        <f>HYPERLINK("#'Full Results'!A284", "284")</f>
        <v>284</v>
      </c>
      <c r="F43" t="s">
        <v>63</v>
      </c>
    </row>
    <row r="44" spans="3:6" x14ac:dyDescent="0.35">
      <c r="C44">
        <v>36</v>
      </c>
      <c r="D44" s="8" t="str">
        <f>HYPERLINK("#'Table 36'!A1", "Based on your own experience, how much of a barrier are each of the following to building or sustaining a long-term creative career in the UK?: Short-term or unpredictable project funding cycles")</f>
        <v>Based on your own experience, how much of a barrier are each of the following to building or sustaining a long-term creative career in the UK?: Short-term or unpredictable project funding cycles</v>
      </c>
      <c r="E44" s="13" t="str">
        <f>HYPERLINK("#'Full Results'!A292", "292")</f>
        <v>292</v>
      </c>
      <c r="F44" t="s">
        <v>63</v>
      </c>
    </row>
    <row r="45" spans="3:6" x14ac:dyDescent="0.35">
      <c r="C45">
        <v>37</v>
      </c>
      <c r="D45" s="8" t="str">
        <f>HYPERLINK("#'Table 37'!A1", "Based on your own experience, how much of a barrier are each of the following to building or sustaining a long-term creative career in the UK?: Limited local clients, commissioners or markets")</f>
        <v>Based on your own experience, how much of a barrier are each of the following to building or sustaining a long-term creative career in the UK?: Limited local clients, commissioners or markets</v>
      </c>
      <c r="E45" s="13" t="str">
        <f>HYPERLINK("#'Full Results'!A300", "300")</f>
        <v>300</v>
      </c>
      <c r="F45" t="s">
        <v>63</v>
      </c>
    </row>
    <row r="46" spans="3:6" x14ac:dyDescent="0.35">
      <c r="C46">
        <v>38</v>
      </c>
      <c r="D46" s="8" t="str">
        <f>HYPERLINK("#'Table 38'!A1", "Based on your own experience, how much of a barrier are each of the following to building or sustaining a long-term creative career in the UK?: Lack of flexible working options")</f>
        <v>Based on your own experience, how much of a barrier are each of the following to building or sustaining a long-term creative career in the UK?: Lack of flexible working options</v>
      </c>
      <c r="E46" s="13" t="str">
        <f>HYPERLINK("#'Full Results'!A308", "308")</f>
        <v>308</v>
      </c>
      <c r="F46" t="s">
        <v>63</v>
      </c>
    </row>
    <row r="47" spans="3:6" x14ac:dyDescent="0.35">
      <c r="C47">
        <v>39</v>
      </c>
      <c r="D47" s="8" t="str">
        <f>HYPERLINK("#'Table 39'!A1", "Based on your own experience, how much of a barrier are each of the following to building or sustaining a long-term creative career in the UK?: Lack of training opportunities")</f>
        <v>Based on your own experience, how much of a barrier are each of the following to building or sustaining a long-term creative career in the UK?: Lack of training opportunities</v>
      </c>
      <c r="E47" s="13" t="str">
        <f>HYPERLINK("#'Full Results'!A316", "316")</f>
        <v>316</v>
      </c>
      <c r="F47" t="s">
        <v>63</v>
      </c>
    </row>
    <row r="48" spans="3:6" x14ac:dyDescent="0.35">
      <c r="C48">
        <v>40</v>
      </c>
      <c r="D48" s="8" t="str">
        <f>HYPERLINK("#'Table 40'!A1", "Based on your own experience, how much of a barrier are each of the following to building or sustaining a long-term creative career in the UK?: Lack of support for freelancers (e.g. fair pay, protections, pensions)")</f>
        <v>Based on your own experience, how much of a barrier are each of the following to building or sustaining a long-term creative career in the UK?: Lack of support for freelancers (e.g. fair pay, protections, pensions)</v>
      </c>
      <c r="E48" s="13" t="str">
        <f>HYPERLINK("#'Full Results'!A324", "324")</f>
        <v>324</v>
      </c>
      <c r="F48" t="s">
        <v>63</v>
      </c>
    </row>
    <row r="49" spans="3:6" x14ac:dyDescent="0.35">
      <c r="C49">
        <v>41</v>
      </c>
      <c r="D49" s="8" t="str">
        <f>HYPERLINK("#'Table 41'!A1", "Based on your own experience, how much of a barrier are each of the following to building or sustaining a long-term creative career in the UK?: Insufficient regional investment and opportunities outside London")</f>
        <v>Based on your own experience, how much of a barrier are each of the following to building or sustaining a long-term creative career in the UK?: Insufficient regional investment and opportunities outside London</v>
      </c>
      <c r="E49" s="13" t="str">
        <f>HYPERLINK("#'Full Results'!A332", "332")</f>
        <v>332</v>
      </c>
      <c r="F49" t="s">
        <v>63</v>
      </c>
    </row>
    <row r="50" spans="3:6" x14ac:dyDescent="0.35">
      <c r="C50">
        <v>42</v>
      </c>
      <c r="D50" s="8" t="str">
        <f>HYPERLINK("#'Table 42'!A1", "Based on your own experience, how much of a barrier are each of the following to building or sustaining a long-term creative career in the UK?: Lack of business skills or professional support")</f>
        <v>Based on your own experience, how much of a barrier are each of the following to building or sustaining a long-term creative career in the UK?: Lack of business skills or professional support</v>
      </c>
      <c r="E50" s="13" t="str">
        <f>HYPERLINK("#'Full Results'!A340", "340")</f>
        <v>340</v>
      </c>
      <c r="F50" t="s">
        <v>63</v>
      </c>
    </row>
    <row r="51" spans="3:6" x14ac:dyDescent="0.35">
      <c r="C51">
        <v>43</v>
      </c>
      <c r="D51" s="8" t="str">
        <f>HYPERLINK("#'Table 43'!A1", "Based on your own experience, how much of a barrier are each of the following to building or sustaining a long-term creative career in the UK?: Barriers related to diversity, inclusion or discrimination")</f>
        <v>Based on your own experience, how much of a barrier are each of the following to building or sustaining a long-term creative career in the UK?: Barriers related to diversity, inclusion or discrimination</v>
      </c>
      <c r="E51" s="13" t="str">
        <f>HYPERLINK("#'Full Results'!A348", "348")</f>
        <v>348</v>
      </c>
      <c r="F51" t="s">
        <v>63</v>
      </c>
    </row>
    <row r="52" spans="3:6" x14ac:dyDescent="0.35">
      <c r="C52">
        <v>44</v>
      </c>
      <c r="D52" s="8" t="str">
        <f>HYPERLINK("#'Table 44'!A1", "Based on your own experience, how much of a barrier are each of the following to building or sustaining a long-term creative career in the UK?: Limited access to affordable studio space in my region")</f>
        <v>Based on your own experience, how much of a barrier are each of the following to building or sustaining a long-term creative career in the UK?: Limited access to affordable studio space in my region</v>
      </c>
      <c r="E52" s="13" t="str">
        <f>HYPERLINK("#'Full Results'!A356", "356")</f>
        <v>356</v>
      </c>
      <c r="F52" t="s">
        <v>63</v>
      </c>
    </row>
    <row r="53" spans="3:6" x14ac:dyDescent="0.35">
      <c r="C53">
        <v>45</v>
      </c>
      <c r="D53" s="8" t="str">
        <f>HYPERLINK("#'Table 45'!A1", "Based on your own experience, how much of a barrier are each of the following to building or sustaining a long-term creative career in the UK?: Rise of AI and emerging technologies in the creative sector")</f>
        <v>Based on your own experience, how much of a barrier are each of the following to building or sustaining a long-term creative career in the UK?: Rise of AI and emerging technologies in the creative sector</v>
      </c>
      <c r="E53" s="13" t="str">
        <f>HYPERLINK("#'Full Results'!A364", "364")</f>
        <v>364</v>
      </c>
      <c r="F53" t="s">
        <v>63</v>
      </c>
    </row>
    <row r="54" spans="3:6" x14ac:dyDescent="0.35">
      <c r="C54">
        <v>46</v>
      </c>
      <c r="D54" s="8" t="str">
        <f>HYPERLINK("#'Table 46'!A1", "Based on your own experience, how much of a barrier are each of the following to building or sustaining a long-term creative career in the UK?: Limited creative opportunities in my local area (e.g. training, industry networks)")</f>
        <v>Based on your own experience, how much of a barrier are each of the following to building or sustaining a long-term creative career in the UK?: Limited creative opportunities in my local area (e.g. training, industry networks)</v>
      </c>
      <c r="E54" s="13" t="str">
        <f>HYPERLINK("#'Full Results'!A372", "372")</f>
        <v>372</v>
      </c>
      <c r="F54" t="s">
        <v>63</v>
      </c>
    </row>
    <row r="55" spans="3:6" x14ac:dyDescent="0.35">
      <c r="C55">
        <v>47</v>
      </c>
      <c r="D55" s="8" t="str">
        <f>HYPERLINK("#'Table 47'!A1", "Thinking about your region or local area, what do you see as the biggest challenges to a thriving creative sector?Please select up to three ")</f>
        <v>Thinking about your region or local area, what do you see as the biggest challenges to a thriving creative sector?Please select up to three </v>
      </c>
      <c r="E55" s="13" t="str">
        <f>HYPERLINK("#'Full Results'!A380", "380")</f>
        <v>380</v>
      </c>
      <c r="F55" t="s">
        <v>63</v>
      </c>
    </row>
    <row r="56" spans="3:6" x14ac:dyDescent="0.35">
      <c r="C56">
        <v>48</v>
      </c>
      <c r="D56" s="8" t="str">
        <f>HYPERLINK("#'Table 48'!A1", "Grid Summary: To what extent do you agree or disagree with the following statements?")</f>
        <v>Grid Summary: To what extent do you agree or disagree with the following statements?</v>
      </c>
      <c r="E56" s="7"/>
      <c r="F56" t="s">
        <v>63</v>
      </c>
    </row>
    <row r="57" spans="3:6" x14ac:dyDescent="0.35">
      <c r="C57">
        <v>49</v>
      </c>
      <c r="D57" s="8" t="str">
        <f>HYPERLINK("#'Table 49'!A1", "To what extent do you agree or disagree with the following statements?: There are too few training opportunities into the UK creative sector. ")</f>
        <v xml:space="preserve">To what extent do you agree or disagree with the following statements?: There are too few training opportunities into the UK creative sector. </v>
      </c>
      <c r="E57" s="13" t="str">
        <f>HYPERLINK("#'Full Results'!A397", "397")</f>
        <v>397</v>
      </c>
      <c r="F57" t="s">
        <v>63</v>
      </c>
    </row>
    <row r="58" spans="3:6" x14ac:dyDescent="0.35">
      <c r="C58">
        <v>50</v>
      </c>
      <c r="D58" s="8" t="str">
        <f>HYPERLINK("#'Table 50'!A1", "To what extent do you agree or disagree with the following statements?: There are too few entry-level pathways into the UK creative sector.")</f>
        <v>To what extent do you agree or disagree with the following statements?: There are too few entry-level pathways into the UK creative sector.</v>
      </c>
      <c r="E58" s="13" t="str">
        <f>HYPERLINK("#'Full Results'!A406", "406")</f>
        <v>406</v>
      </c>
      <c r="F58" t="s">
        <v>63</v>
      </c>
    </row>
    <row r="59" spans="3:6" x14ac:dyDescent="0.35">
      <c r="C59">
        <v>51</v>
      </c>
      <c r="D59" s="8" t="str">
        <f>HYPERLINK("#'Table 51'!A1", "To what extent do you agree or disagree with the following statements?: It’s difficult for people without personal connections to break into the industry.")</f>
        <v>To what extent do you agree or disagree with the following statements?: It’s difficult for people without personal connections to break into the industry.</v>
      </c>
      <c r="E59" s="13" t="str">
        <f>HYPERLINK("#'Full Results'!A415", "415")</f>
        <v>415</v>
      </c>
      <c r="F59" t="s">
        <v>63</v>
      </c>
    </row>
    <row r="60" spans="3:6" x14ac:dyDescent="0.35">
      <c r="C60">
        <v>52</v>
      </c>
      <c r="D60" s="8" t="str">
        <f>HYPERLINK("#'Table 52'!A1", "To what extent do you agree or disagree with the following statements?: Opportunities in the creative industries are not fairly distributed across the UK.")</f>
        <v>To what extent do you agree or disagree with the following statements?: Opportunities in the creative industries are not fairly distributed across the UK.</v>
      </c>
      <c r="E60" s="13" t="str">
        <f>HYPERLINK("#'Full Results'!A424", "424")</f>
        <v>424</v>
      </c>
      <c r="F60" t="s">
        <v>63</v>
      </c>
    </row>
    <row r="61" spans="3:6" x14ac:dyDescent="0.35">
      <c r="C61">
        <v>53</v>
      </c>
      <c r="D61" s="8" t="str">
        <f>HYPERLINK("#'Table 53'!A1", "To what extent do you agree or disagree with the following statements?: Long-term regional investment is necessary to grow the creative industries outside of London.")</f>
        <v>To what extent do you agree or disagree with the following statements?: Long-term regional investment is necessary to grow the creative industries outside of London.</v>
      </c>
      <c r="E61" s="13" t="str">
        <f>HYPERLINK("#'Full Results'!A433", "433")</f>
        <v>433</v>
      </c>
      <c r="F61" t="s">
        <v>63</v>
      </c>
    </row>
    <row r="62" spans="3:6" x14ac:dyDescent="0.35">
      <c r="C62">
        <v>54</v>
      </c>
      <c r="D62" s="8" t="str">
        <f>HYPERLINK("#'Table 54'!A1", "Which UK cities or regions do you consider to be creative industry “hotspots”, if any?Select up to five of the following  ")</f>
        <v>Which UK cities or regions do you consider to be creative industry “hotspots”, if any?Select up to five of the following  </v>
      </c>
      <c r="E62" s="13" t="str">
        <f>HYPERLINK("#'Full Results'!A442", "442")</f>
        <v>442</v>
      </c>
      <c r="F62" t="s">
        <v>63</v>
      </c>
    </row>
    <row r="63" spans="3:6" x14ac:dyDescent="0.35">
      <c r="C63">
        <v>55</v>
      </c>
      <c r="D63" s="8" t="str">
        <f>HYPERLINK("#'Table 55'!A1", " In your view, do you think it is easier to start a creative career in London compared to the rest of the UK?")</f>
        <v xml:space="preserve"> In your view, do you think it is easier to start a creative career in London compared to the rest of the UK?</v>
      </c>
      <c r="E63" s="13" t="str">
        <f>HYPERLINK("#'Full Results'!A475", "475")</f>
        <v>475</v>
      </c>
      <c r="F63" t="s">
        <v>63</v>
      </c>
    </row>
    <row r="64" spans="3:6" x14ac:dyDescent="0.35">
      <c r="C64">
        <v>56</v>
      </c>
      <c r="D64" s="8" t="str">
        <f>HYPERLINK("#'Table 56'!A1", " And do you think London has more, fewer, or about the same number of training opportunities as the rest of the UK?")</f>
        <v xml:space="preserve"> And do you think London has more, fewer, or about the same number of training opportunities as the rest of the UK?</v>
      </c>
      <c r="E64" s="13" t="str">
        <f>HYPERLINK("#'Full Results'!A484", "484")</f>
        <v>484</v>
      </c>
      <c r="F64" t="s">
        <v>63</v>
      </c>
    </row>
    <row r="65" spans="3:6" x14ac:dyDescent="0.35">
      <c r="C65">
        <v>57</v>
      </c>
      <c r="D65" s="8" t="str">
        <f>HYPERLINK("#'Table 57'!A1", "Grid Summary: To what extent do you believe each of the following currently contributes to the success and growth of the UK’s creative industries?")</f>
        <v>Grid Summary: To what extent do you believe each of the following currently contributes to the success and growth of the UK’s creative industries?</v>
      </c>
      <c r="E65" s="7"/>
      <c r="F65" t="s">
        <v>63</v>
      </c>
    </row>
    <row r="66" spans="3:6" x14ac:dyDescent="0.35">
      <c r="C66">
        <v>58</v>
      </c>
      <c r="D66" s="8" t="str">
        <f>HYPERLINK("#'Table 58'!A1", "To what extent do you believe each of the following currently contributes to the success and growth of the UK’s creative industries?: Major media &amp; entertainment companies (TV, film, games, streaming) ")</f>
        <v xml:space="preserve">To what extent do you believe each of the following currently contributes to the success and growth of the UK’s creative industries?: Major media &amp; entertainment companies (TV, film, games, streaming) </v>
      </c>
      <c r="E66" s="13" t="str">
        <f>HYPERLINK("#'Full Results'!A493", "493")</f>
        <v>493</v>
      </c>
      <c r="F66" t="s">
        <v>63</v>
      </c>
    </row>
    <row r="67" spans="3:6" x14ac:dyDescent="0.35">
      <c r="C67">
        <v>59</v>
      </c>
      <c r="D67" s="8" t="str">
        <f>HYPERLINK("#'Table 59'!A1", "To what extent do you believe each of the following currently contributes to the success and growth of the UK’s creative industries?: UK public-service broadcasters (e.g. BBC)")</f>
        <v>To what extent do you believe each of the following currently contributes to the success and growth of the UK’s creative industries?: UK public-service broadcasters (e.g. BBC)</v>
      </c>
      <c r="E67" s="13" t="str">
        <f>HYPERLINK("#'Full Results'!A501", "501")</f>
        <v>501</v>
      </c>
      <c r="F67" t="s">
        <v>63</v>
      </c>
    </row>
    <row r="68" spans="3:6" x14ac:dyDescent="0.35">
      <c r="C68">
        <v>60</v>
      </c>
      <c r="D68" s="8" t="str">
        <f>HYPERLINK("#'Table 60'!A1", "To what extent do you believe each of the following currently contributes to the success and growth of the UK’s creative industries?: Independent creative businesses and freelancers")</f>
        <v>To what extent do you believe each of the following currently contributes to the success and growth of the UK’s creative industries?: Independent creative businesses and freelancers</v>
      </c>
      <c r="E68" s="13" t="str">
        <f>HYPERLINK("#'Full Results'!A509", "509")</f>
        <v>509</v>
      </c>
      <c r="F68" t="s">
        <v>63</v>
      </c>
    </row>
    <row r="69" spans="3:6" x14ac:dyDescent="0.35">
      <c r="C69">
        <v>61</v>
      </c>
      <c r="D69" s="8" t="str">
        <f>HYPERLINK("#'Table 61'!A1", "To what extent do you believe each of the following currently contributes to the success and growth of the UK’s creative industries?: Education and training institutions (schools, colleges, universities)")</f>
        <v>To what extent do you believe each of the following currently contributes to the success and growth of the UK’s creative industries?: Education and training institutions (schools, colleges, universities)</v>
      </c>
      <c r="E69" s="13" t="str">
        <f>HYPERLINK("#'Full Results'!A517", "517")</f>
        <v>517</v>
      </c>
      <c r="F69" t="s">
        <v>63</v>
      </c>
    </row>
    <row r="70" spans="3:6" x14ac:dyDescent="0.35">
      <c r="C70">
        <v>62</v>
      </c>
      <c r="D70" s="8" t="str">
        <f>HYPERLINK("#'Table 62'!A1", "To what extent do you believe each of the following currently contributes to the success and growth of the UK’s creative industries?: Government policy and public funding (e.g. tax reliefs, Arts Council, UKRI, DCMS)")</f>
        <v>To what extent do you believe each of the following currently contributes to the success and growth of the UK’s creative industries?: Government policy and public funding (e.g. tax reliefs, Arts Council, UKRI, DCMS)</v>
      </c>
      <c r="E70" s="13" t="str">
        <f>HYPERLINK("#'Full Results'!A525", "525")</f>
        <v>525</v>
      </c>
      <c r="F70" t="s">
        <v>63</v>
      </c>
    </row>
    <row r="71" spans="3:6" x14ac:dyDescent="0.35">
      <c r="C71">
        <v>63</v>
      </c>
      <c r="D71" s="8" t="str">
        <f>HYPERLINK("#'Table 63'!A1", "To what extent do you believe each of the following currently contributes to the success and growth of the UK’s creative industries?: Regional creative hubs &amp; infrastructure (studios, co-working spaces, festivals)")</f>
        <v>To what extent do you believe each of the following currently contributes to the success and growth of the UK’s creative industries?: Regional creative hubs &amp; infrastructure (studios, co-working spaces, festivals)</v>
      </c>
      <c r="E71" s="13" t="str">
        <f>HYPERLINK("#'Full Results'!A533", "533")</f>
        <v>533</v>
      </c>
      <c r="F71" t="s">
        <v>63</v>
      </c>
    </row>
    <row r="72" spans="3:6" x14ac:dyDescent="0.35">
      <c r="C72">
        <v>64</v>
      </c>
      <c r="D72" s="8" t="str">
        <f>HYPERLINK("#'Table 64'!A1", "To what extent do you believe each of the following currently contributes to the success and growth of the UK’s creative industries?: Industry trade bodies &amp; unions (e.g. PACT, Equity, Creative UK)")</f>
        <v>To what extent do you believe each of the following currently contributes to the success and growth of the UK’s creative industries?: Industry trade bodies &amp; unions (e.g. PACT, Equity, Creative UK)</v>
      </c>
      <c r="E72" s="13" t="str">
        <f>HYPERLINK("#'Full Results'!A541", "541")</f>
        <v>541</v>
      </c>
      <c r="F72" t="s">
        <v>63</v>
      </c>
    </row>
    <row r="73" spans="3:6" x14ac:dyDescent="0.35">
      <c r="C73">
        <v>65</v>
      </c>
      <c r="D73" s="8" t="str">
        <f>HYPERLINK("#'Table 65'!A1", "To what extent do you believe each of the following currently contributes to the success and growth of the UK’s creative industries?: International markets &amp; co-production partners")</f>
        <v>To what extent do you believe each of the following currently contributes to the success and growth of the UK’s creative industries?: International markets &amp; co-production partners</v>
      </c>
      <c r="E73" s="13" t="str">
        <f>HYPERLINK("#'Full Results'!A549", "549")</f>
        <v>549</v>
      </c>
      <c r="F73" t="s">
        <v>63</v>
      </c>
    </row>
    <row r="74" spans="3:6" x14ac:dyDescent="0.35">
      <c r="C74">
        <v>66</v>
      </c>
      <c r="D74" s="8" t="str">
        <f>HYPERLINK("#'Table 66'!A1", "Grid Summary: To what extent do you agree or disagree with the following statements?")</f>
        <v>Grid Summary: To what extent do you agree or disagree with the following statements?</v>
      </c>
      <c r="E74" s="7"/>
      <c r="F74" t="s">
        <v>63</v>
      </c>
    </row>
    <row r="75" spans="3:6" x14ac:dyDescent="0.35">
      <c r="C75">
        <v>67</v>
      </c>
      <c r="D75" s="8" t="str">
        <f>HYPERLINK("#'Table 67'!A1", "To what extent do you agree or disagree with the following statements?: The UK media and entertainment sector is globally competitive. ")</f>
        <v xml:space="preserve">To what extent do you agree or disagree with the following statements?: The UK media and entertainment sector is globally competitive. </v>
      </c>
      <c r="E75" s="13" t="str">
        <f>HYPERLINK("#'Full Results'!A557", "557")</f>
        <v>557</v>
      </c>
      <c r="F75" t="s">
        <v>63</v>
      </c>
    </row>
    <row r="76" spans="3:6" x14ac:dyDescent="0.35">
      <c r="C76">
        <v>68</v>
      </c>
      <c r="D76" s="8" t="str">
        <f>HYPERLINK("#'Table 68'!A1", "To what extent do you agree or disagree with the following statements?: The UK media and entertainment sector is a source of national pride.")</f>
        <v>To what extent do you agree or disagree with the following statements?: The UK media and entertainment sector is a source of national pride.</v>
      </c>
      <c r="E76" s="13" t="str">
        <f>HYPERLINK("#'Full Results'!A566", "566")</f>
        <v>566</v>
      </c>
      <c r="F76" t="s">
        <v>63</v>
      </c>
    </row>
    <row r="77" spans="3:6" x14ac:dyDescent="0.35">
      <c r="C77">
        <v>69</v>
      </c>
      <c r="D77" s="8" t="str">
        <f>HYPERLINK("#'Table 69'!A1", "To what extent do you agree or disagree with the following statements?: A strong UK Media and entertainment sector increases opportunities for collaboration and innovation in my field.")</f>
        <v>To what extent do you agree or disagree with the following statements?: A strong UK Media and entertainment sector increases opportunities for collaboration and innovation in my field.</v>
      </c>
      <c r="E77" s="13" t="str">
        <f>HYPERLINK("#'Full Results'!A575", "575")</f>
        <v>575</v>
      </c>
      <c r="F77" t="s">
        <v>63</v>
      </c>
    </row>
    <row r="78" spans="3:6" x14ac:dyDescent="0.35">
      <c r="C78">
        <v>70</v>
      </c>
      <c r="D78" s="8" t="str">
        <f>HYPERLINK("#'Table 70'!A1", "To what extent do you agree or disagree with the following statements?: I have personally benefited from the UK’s Media and entertainment infrastructure (e.g. studios, talent development, distribution)")</f>
        <v>To what extent do you agree or disagree with the following statements?: I have personally benefited from the UK’s Media and entertainment infrastructure (e.g. studios, talent development, distribution)</v>
      </c>
      <c r="E78" s="13" t="str">
        <f>HYPERLINK("#'Full Results'!A584", "584")</f>
        <v>584</v>
      </c>
      <c r="F78" t="s">
        <v>63</v>
      </c>
    </row>
    <row r="79" spans="3:6" x14ac:dyDescent="0.35">
      <c r="C79">
        <v>71</v>
      </c>
      <c r="D79" s="8" t="str">
        <f>HYPERLINK("#'Table 71'!A1", "To what extent do you agree or disagree with the following statements?: The UK media and entertainment sector plays a major role in supporting the wider creative sector in the UK.")</f>
        <v>To what extent do you agree or disagree with the following statements?: The UK media and entertainment sector plays a major role in supporting the wider creative sector in the UK.</v>
      </c>
      <c r="E79" s="13" t="str">
        <f>HYPERLINK("#'Full Results'!A593", "593")</f>
        <v>593</v>
      </c>
      <c r="F79" t="s">
        <v>63</v>
      </c>
    </row>
    <row r="80" spans="3:6" x14ac:dyDescent="0.35">
      <c r="C80">
        <v>72</v>
      </c>
      <c r="D80" s="8" t="str">
        <f>HYPERLINK("#'Table 72'!A1", "To what extent do you agree or disagree with the following statements?: Without the media and entertainment sector, the wider creative sector in the UK would be significantly weaker.")</f>
        <v>To what extent do you agree or disagree with the following statements?: Without the media and entertainment sector, the wider creative sector in the UK would be significantly weaker.</v>
      </c>
      <c r="E80" s="13" t="str">
        <f>HYPERLINK("#'Full Results'!A602", "602")</f>
        <v>602</v>
      </c>
      <c r="F80" t="s">
        <v>63</v>
      </c>
    </row>
    <row r="81" spans="3:6" x14ac:dyDescent="0.35">
      <c r="C81">
        <v>73</v>
      </c>
      <c r="D81" s="8" t="str">
        <f>HYPERLINK("#'Table 73'!A1", "To what extent do you agree or disagree with the following statements?: The UK offers better opportunities than most countries to start a creative career.")</f>
        <v>To what extent do you agree or disagree with the following statements?: The UK offers better opportunities than most countries to start a creative career.</v>
      </c>
      <c r="E81" s="13" t="str">
        <f>HYPERLINK("#'Full Results'!A611", "611")</f>
        <v>611</v>
      </c>
      <c r="F81" t="s">
        <v>63</v>
      </c>
    </row>
    <row r="82" spans="3:6" x14ac:dyDescent="0.35">
      <c r="C82">
        <v>74</v>
      </c>
      <c r="D82" s="8" t="str">
        <f>HYPERLINK("#'Table 74'!A1", "What do you see as the main benefits, if any, of investment in the UK media and entertainment sector for the wider creative economy?Select up to three of the following")</f>
        <v>What do you see as the main benefits, if any, of investment in the UK media and entertainment sector for the wider creative economy?Select up to three of the following</v>
      </c>
      <c r="E82" s="13" t="str">
        <f>HYPERLINK("#'Full Results'!A620", "620")</f>
        <v>620</v>
      </c>
      <c r="F82" t="s">
        <v>63</v>
      </c>
    </row>
    <row r="83" spans="3:6" x14ac:dyDescent="0.35">
      <c r="C83">
        <v>75</v>
      </c>
      <c r="D83" s="8" t="str">
        <f>HYPERLINK("#'Table 75'!A1", " How proud, if at all, would you feel if your work were featured on or commissioned by a public service broadcaster (e.g., the BBC)? ")</f>
        <v xml:space="preserve"> How proud, if at all, would you feel if your work were featured on or commissioned by a public service broadcaster (e.g., the BBC)? </v>
      </c>
      <c r="E83" s="13" t="str">
        <f>HYPERLINK("#'Full Results'!A636", "636")</f>
        <v>636</v>
      </c>
      <c r="F83" t="s">
        <v>63</v>
      </c>
    </row>
    <row r="84" spans="3:6" x14ac:dyDescent="0.35">
      <c r="C84">
        <v>76</v>
      </c>
      <c r="D84" s="8" t="str">
        <f>HYPERLINK("#'Table 76'!A1", "In which of the following ways do you think UK public service broadcasters contribute most to the success of the UK creative sector, if any?Select all that apply")</f>
        <v>In which of the following ways do you think UK public service broadcasters contribute most to the success of the UK creative sector, if any?Select all that apply</v>
      </c>
      <c r="E84" s="13" t="str">
        <f>HYPERLINK("#'Full Results'!A644", "644")</f>
        <v>644</v>
      </c>
      <c r="F84" t="s">
        <v>63</v>
      </c>
    </row>
    <row r="85" spans="3:6" x14ac:dyDescent="0.35">
      <c r="C85">
        <v>77</v>
      </c>
      <c r="D85" s="8" t="str">
        <f>HYPERLINK("#'Table 77'!A1", "Grid Summary: How important a role, if any, do you believe public service broadcasters play in each of the following?")</f>
        <v>Grid Summary: How important a role, if any, do you believe public service broadcasters play in each of the following?</v>
      </c>
      <c r="E85" s="7"/>
      <c r="F85" t="s">
        <v>63</v>
      </c>
    </row>
    <row r="86" spans="3:6" x14ac:dyDescent="0.35">
      <c r="C86">
        <v>78</v>
      </c>
      <c r="D86" s="8" t="str">
        <f>HYPERLINK("#'Table 78'!A1", "How important a role, if any, do you believe public service broadcasters play in each of the following?: Supporting regional creative economies across the UK (i.e. outside London) ")</f>
        <v xml:space="preserve">How important a role, if any, do you believe public service broadcasters play in each of the following?: Supporting regional creative economies across the UK (i.e. outside London) </v>
      </c>
      <c r="E86" s="13" t="str">
        <f>HYPERLINK("#'Full Results'!A659", "659")</f>
        <v>659</v>
      </c>
      <c r="F86" t="s">
        <v>63</v>
      </c>
    </row>
    <row r="87" spans="3:6" x14ac:dyDescent="0.35">
      <c r="C87">
        <v>79</v>
      </c>
      <c r="D87" s="8" t="str">
        <f>HYPERLINK("#'Table 79'!A1", "How important a role, if any, do you believe public service broadcasters play in each of the following?: Helping the developments of new talent through initiatives such apprenticeships and regional hubs")</f>
        <v>How important a role, if any, do you believe public service broadcasters play in each of the following?: Helping the developments of new talent through initiatives such apprenticeships and regional hubs</v>
      </c>
      <c r="E87" s="13" t="str">
        <f>HYPERLINK("#'Full Results'!A667", "667")</f>
        <v>667</v>
      </c>
      <c r="F87" t="s">
        <v>63</v>
      </c>
    </row>
    <row r="88" spans="3:6" x14ac:dyDescent="0.35">
      <c r="C88">
        <v>80</v>
      </c>
      <c r="D88" s="8" t="str">
        <f>HYPERLINK("#'Table 80'!A1", "How important a role, if any, do you believe public service broadcasters play in each of the following?: Providing creative job opportunities outside of London")</f>
        <v>How important a role, if any, do you believe public service broadcasters play in each of the following?: Providing creative job opportunities outside of London</v>
      </c>
      <c r="E88" s="13" t="str">
        <f>HYPERLINK("#'Full Results'!A675", "675")</f>
        <v>675</v>
      </c>
      <c r="F88" t="s">
        <v>63</v>
      </c>
    </row>
    <row r="89" spans="3:6" x14ac:dyDescent="0.35">
      <c r="C89">
        <v>81</v>
      </c>
      <c r="D89" s="8" t="str">
        <f>HYPERLINK("#'Table 81'!A1", "How important a role, if any, do you believe public service broadcasters play in each of the following?: Attracting investment from other creative companies across the UK")</f>
        <v>How important a role, if any, do you believe public service broadcasters play in each of the following?: Attracting investment from other creative companies across the UK</v>
      </c>
      <c r="E89" s="13" t="str">
        <f>HYPERLINK("#'Full Results'!A683", "683")</f>
        <v>683</v>
      </c>
      <c r="F89" t="s">
        <v>63</v>
      </c>
    </row>
    <row r="90" spans="3:6" x14ac:dyDescent="0.35">
      <c r="C90">
        <v>82</v>
      </c>
      <c r="D90" s="8" t="str">
        <f>HYPERLINK("#'Table 82'!A1", "How important a role, if any, do you believe public service broadcasters play in each of the following?: Telling diverse stories that inspire creatives around the UK")</f>
        <v>How important a role, if any, do you believe public service broadcasters play in each of the following?: Telling diverse stories that inspire creatives around the UK</v>
      </c>
      <c r="E90" s="13" t="str">
        <f>HYPERLINK("#'Full Results'!A691", "691")</f>
        <v>691</v>
      </c>
      <c r="F90" t="s">
        <v>63</v>
      </c>
    </row>
    <row r="91" spans="3:6" x14ac:dyDescent="0.35">
      <c r="C91">
        <v>83</v>
      </c>
      <c r="D91" s="8" t="str">
        <f>HYPERLINK("#'Table 83'!A1", "Grid Summary: To what extent do you agree or disagree with the following statements?")</f>
        <v>Grid Summary: To what extent do you agree or disagree with the following statements?</v>
      </c>
      <c r="E91" s="7"/>
      <c r="F91" t="s">
        <v>63</v>
      </c>
    </row>
    <row r="92" spans="3:6" x14ac:dyDescent="0.35">
      <c r="C92">
        <v>84</v>
      </c>
      <c r="D92" s="8" t="str">
        <f>HYPERLINK("#'Table 84'!A1", "To what extent do you agree or disagree with the following statements?: Without public service broadcasting investments, it would be much harder for new entrants to break into the creative industries. ")</f>
        <v xml:space="preserve">To what extent do you agree or disagree with the following statements?: Without public service broadcasting investments, it would be much harder for new entrants to break into the creative industries. </v>
      </c>
      <c r="E92" s="13" t="str">
        <f>HYPERLINK("#'Full Results'!A699", "699")</f>
        <v>699</v>
      </c>
      <c r="F92" t="s">
        <v>63</v>
      </c>
    </row>
    <row r="93" spans="3:6" x14ac:dyDescent="0.35">
      <c r="C93">
        <v>85</v>
      </c>
      <c r="D93" s="8" t="str">
        <f>HYPERLINK("#'Table 85'!A1", "To what extent do you agree or disagree with the following statements?: The UK has a stronger public service broadcasting model than most countries.")</f>
        <v>To what extent do you agree or disagree with the following statements?: The UK has a stronger public service broadcasting model than most countries.</v>
      </c>
      <c r="E93" s="13" t="str">
        <f>HYPERLINK("#'Full Results'!A708", "708")</f>
        <v>708</v>
      </c>
      <c r="F93" t="s">
        <v>63</v>
      </c>
    </row>
    <row r="94" spans="3:6" x14ac:dyDescent="0.35">
      <c r="C94">
        <v>86</v>
      </c>
      <c r="D94" s="8" t="str">
        <f>HYPERLINK("#'Table 86'!A1", "To what extent do you agree or disagree with the following statements?: Public sector broadcasters can take more risks when making programming/ investment decisions than other commercial entities.")</f>
        <v>To what extent do you agree or disagree with the following statements?: Public sector broadcasters can take more risks when making programming/ investment decisions than other commercial entities.</v>
      </c>
      <c r="E94" s="13" t="str">
        <f>HYPERLINK("#'Full Results'!A717", "717")</f>
        <v>717</v>
      </c>
      <c r="F94" t="s">
        <v>63</v>
      </c>
    </row>
    <row r="95" spans="3:6" x14ac:dyDescent="0.35">
      <c r="C95">
        <v>87</v>
      </c>
      <c r="D95" s="8" t="str">
        <f>HYPERLINK("#'Table 87'!A1", "To what extent do you agree or disagree with the following statements?: Public sector broadcasters play a critical role in providing skills and training support across the wider creative sector.")</f>
        <v>To what extent do you agree or disagree with the following statements?: Public sector broadcasters play a critical role in providing skills and training support across the wider creative sector.</v>
      </c>
      <c r="E95" s="13" t="str">
        <f>HYPERLINK("#'Full Results'!A726", "726")</f>
        <v>726</v>
      </c>
      <c r="F95" t="s">
        <v>63</v>
      </c>
    </row>
    <row r="96" spans="3:6" x14ac:dyDescent="0.35">
      <c r="C96">
        <v>88</v>
      </c>
      <c r="D96" s="8" t="str">
        <f>HYPERLINK("#'Table 88'!A1", "To what extent do you agree or disagree with the following statements?: Public sector broadcasters are able to provide reliable investments")</f>
        <v>To what extent do you agree or disagree with the following statements?: Public sector broadcasters are able to provide reliable investments</v>
      </c>
      <c r="E96" s="13" t="str">
        <f>HYPERLINK("#'Full Results'!A735", "735")</f>
        <v>735</v>
      </c>
      <c r="F96" t="s">
        <v>63</v>
      </c>
    </row>
    <row r="97" spans="3:6" x14ac:dyDescent="0.35">
      <c r="C97">
        <v>89</v>
      </c>
      <c r="D97" s="8" t="str">
        <f>HYPERLINK("#'Table 89'!A1", " How optimistic or pessimistic do you feel about the future of the UK creative industries?")</f>
        <v xml:space="preserve"> How optimistic or pessimistic do you feel about the future of the UK creative industries?</v>
      </c>
      <c r="E97" s="13" t="str">
        <f>HYPERLINK("#'Full Results'!A744", "744")</f>
        <v>744</v>
      </c>
      <c r="F97" t="s">
        <v>63</v>
      </c>
    </row>
    <row r="98" spans="3:6" x14ac:dyDescent="0.35">
      <c r="C98">
        <v>90</v>
      </c>
      <c r="D98" s="8" t="str">
        <f>HYPERLINK("#'Table 90'!A1", " There has recently been some discussion in the news about “Artificial Intelligence” or “AI”. This is where computers are used to carry out tasks which would normally need a human to do them.How do you feel about the increasing use of AI technolo...")</f>
        <v xml:space="preserve"> There has recently been some discussion in the news about “Artificial Intelligence” or “AI”. This is where computers are used to carry out tasks which would normally need a human to do them.How do you feel about the increasing use of AI technolo...</v>
      </c>
      <c r="E98" s="13" t="str">
        <f>HYPERLINK("#'Full Results'!A753", "753")</f>
        <v>753</v>
      </c>
      <c r="F98" t="s">
        <v>63</v>
      </c>
    </row>
    <row r="99" spans="3:6" x14ac:dyDescent="0.35">
      <c r="C99">
        <v>91</v>
      </c>
      <c r="D99" s="8" t="str">
        <f>HYPERLINK("#'Table 91'!A1", "Grid Summary: To what extent do you agree or disagree with the following statements?")</f>
        <v>Grid Summary: To what extent do you agree or disagree with the following statements?</v>
      </c>
      <c r="E99" s="7"/>
      <c r="F99" t="s">
        <v>63</v>
      </c>
    </row>
    <row r="100" spans="3:6" x14ac:dyDescent="0.35">
      <c r="C100">
        <v>92</v>
      </c>
      <c r="D100" s="8" t="str">
        <f>HYPERLINK("#'Table 92'!A1", "To what extent do you agree or disagree with the following statements?: Public Service Broadcasters play an important role in ensuring AI is used responsibly in the creative sector ")</f>
        <v xml:space="preserve">To what extent do you agree or disagree with the following statements?: Public Service Broadcasters play an important role in ensuring AI is used responsibly in the creative sector </v>
      </c>
      <c r="E100" s="13" t="str">
        <f>HYPERLINK("#'Full Results'!A762", "762")</f>
        <v>762</v>
      </c>
      <c r="F100" t="s">
        <v>63</v>
      </c>
    </row>
    <row r="101" spans="3:6" x14ac:dyDescent="0.35">
      <c r="C101">
        <v>93</v>
      </c>
      <c r="D101" s="8" t="str">
        <f>HYPERLINK("#'Table 93'!A1", "To what extent do you agree or disagree with the following statements?: AI will create new roles and career paths in the creative sector")</f>
        <v>To what extent do you agree or disagree with the following statements?: AI will create new roles and career paths in the creative sector</v>
      </c>
      <c r="E101" s="13" t="str">
        <f>HYPERLINK("#'Full Results'!A771", "771")</f>
        <v>771</v>
      </c>
      <c r="F101" t="s">
        <v>63</v>
      </c>
    </row>
    <row r="102" spans="3:6" x14ac:dyDescent="0.35">
      <c r="C102">
        <v>94</v>
      </c>
      <c r="D102" s="8" t="str">
        <f>HYPERLINK("#'Table 94'!A1", "To what extent do you agree or disagree with the following statements?: AI tools will help creative businesses reduce their cost pressures in the next few years")</f>
        <v>To what extent do you agree or disagree with the following statements?: AI tools will help creative businesses reduce their cost pressures in the next few years</v>
      </c>
      <c r="E102" s="13" t="str">
        <f>HYPERLINK("#'Full Results'!A780", "780")</f>
        <v>780</v>
      </c>
      <c r="F102" t="s">
        <v>63</v>
      </c>
    </row>
    <row r="103" spans="3:6" x14ac:dyDescent="0.35">
      <c r="C103">
        <v>95</v>
      </c>
      <c r="D103" s="8" t="str">
        <f>HYPERLINK("#'Table 95'!A1", "To what extent do you agree or disagree with the following statements?: Greater use of AI will likely improve the overall quality of creative output over the next few years.")</f>
        <v>To what extent do you agree or disagree with the following statements?: Greater use of AI will likely improve the overall quality of creative output over the next few years.</v>
      </c>
      <c r="E103" s="13" t="str">
        <f>HYPERLINK("#'Full Results'!A789", "789")</f>
        <v>789</v>
      </c>
      <c r="F103" t="s">
        <v>63</v>
      </c>
    </row>
    <row r="104" spans="3:6" x14ac:dyDescent="0.35">
      <c r="C104">
        <v>96</v>
      </c>
      <c r="D104" s="8" t="str">
        <f>HYPERLINK("#'Table 96'!A1", "Which of the following types of support should be prioritised in the future to help creative workers and businesses thrive?Select up to three of the following")</f>
        <v>Which of the following types of support should be prioritised in the future to help creative workers and businesses thrive?Select up to three of the following</v>
      </c>
      <c r="E104" s="13" t="str">
        <f>HYPERLINK("#'Full Results'!A798", "798")</f>
        <v>798</v>
      </c>
      <c r="F104" t="s">
        <v>63</v>
      </c>
    </row>
    <row r="105" spans="3:6" x14ac:dyDescent="0.35">
      <c r="C105">
        <v>97</v>
      </c>
      <c r="D105" s="8" t="str">
        <f>HYPERLINK("#'Table 97'!A1", " And of the options you selected, which one should be the top priority for the future?Select ONLY ONE")</f>
        <v xml:space="preserve"> And of the options you selected, which one should be the top priority for the future?Select ONLY ONE</v>
      </c>
      <c r="E105" s="13" t="str">
        <f>HYPERLINK("#'Full Results'!A813", "813")</f>
        <v>813</v>
      </c>
      <c r="F105" t="s">
        <v>63</v>
      </c>
    </row>
    <row r="106" spans="3:6" x14ac:dyDescent="0.35">
      <c r="C106">
        <v>98</v>
      </c>
      <c r="D106" s="8" t="str">
        <f>HYPERLINK("#'Table 98'!A1", "Which types of skills and training do you think the UK creative industries most need to invest in? Select all that apply ")</f>
        <v>Which types of skills and training do you think the UK creative industries most need to invest in? Select all that apply </v>
      </c>
      <c r="E106" s="13" t="str">
        <f>HYPERLINK("#'Full Results'!A828", "828")</f>
        <v>828</v>
      </c>
      <c r="F106" t="s">
        <v>63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0.217221135029354</v>
      </c>
      <c r="D8" s="16">
        <v>0.228888888888889</v>
      </c>
      <c r="E8" s="16">
        <v>0.21174377224199301</v>
      </c>
      <c r="F8" s="16"/>
      <c r="G8" s="16">
        <v>0.27924528301886797</v>
      </c>
      <c r="H8" s="16">
        <v>0.15079365079365101</v>
      </c>
      <c r="I8" s="16">
        <v>0.15384615384615399</v>
      </c>
      <c r="J8" s="16">
        <v>0.213114754098361</v>
      </c>
      <c r="K8" s="16">
        <v>0.150684931506849</v>
      </c>
      <c r="L8" s="16">
        <v>0.27272727272727298</v>
      </c>
      <c r="M8" s="16">
        <v>0.13888888888888901</v>
      </c>
      <c r="N8" s="16">
        <v>0.30555555555555602</v>
      </c>
      <c r="O8" s="16">
        <v>0.27826086956521701</v>
      </c>
      <c r="P8" s="16">
        <v>0.12</v>
      </c>
      <c r="Q8" s="16">
        <v>0.157894736842105</v>
      </c>
      <c r="R8" s="16">
        <v>0.31578947368421101</v>
      </c>
      <c r="S8" s="16"/>
      <c r="T8" s="16">
        <v>0.30045871559632997</v>
      </c>
      <c r="U8" s="16">
        <v>0.13242009132420099</v>
      </c>
      <c r="V8" s="16">
        <v>0.20338983050847501</v>
      </c>
      <c r="W8" s="16">
        <v>0.178294573643411</v>
      </c>
      <c r="X8" s="16">
        <v>0.14285714285714299</v>
      </c>
      <c r="Y8" s="16">
        <v>9.3023255813953501E-2</v>
      </c>
      <c r="Z8" s="16"/>
      <c r="AA8" s="16">
        <v>0.18922470433639901</v>
      </c>
      <c r="AB8" s="16">
        <v>0.29885057471264398</v>
      </c>
    </row>
    <row r="9" spans="2:28" ht="29" x14ac:dyDescent="0.35">
      <c r="B9" s="17" t="s">
        <v>147</v>
      </c>
      <c r="C9" s="16">
        <v>0.20352250489236801</v>
      </c>
      <c r="D9" s="16">
        <v>0.25333333333333302</v>
      </c>
      <c r="E9" s="16">
        <v>0.16548042704626301</v>
      </c>
      <c r="F9" s="16"/>
      <c r="G9" s="16">
        <v>0.26792452830188701</v>
      </c>
      <c r="H9" s="16">
        <v>0.182539682539683</v>
      </c>
      <c r="I9" s="16">
        <v>0.16923076923076899</v>
      </c>
      <c r="J9" s="16">
        <v>0.213114754098361</v>
      </c>
      <c r="K9" s="16">
        <v>0.20547945205479501</v>
      </c>
      <c r="L9" s="16">
        <v>0.25974025974025999</v>
      </c>
      <c r="M9" s="16">
        <v>0.13888888888888901</v>
      </c>
      <c r="N9" s="16">
        <v>0.25</v>
      </c>
      <c r="O9" s="16">
        <v>0.121739130434783</v>
      </c>
      <c r="P9" s="16">
        <v>0.2</v>
      </c>
      <c r="Q9" s="16">
        <v>0.13157894736842099</v>
      </c>
      <c r="R9" s="16">
        <v>0.105263157894737</v>
      </c>
      <c r="S9" s="16"/>
      <c r="T9" s="16">
        <v>0.22247706422018301</v>
      </c>
      <c r="U9" s="16">
        <v>0.19634703196347</v>
      </c>
      <c r="V9" s="16">
        <v>0.24576271186440701</v>
      </c>
      <c r="W9" s="16">
        <v>0.15503875968992201</v>
      </c>
      <c r="X9" s="16">
        <v>0.14285714285714299</v>
      </c>
      <c r="Y9" s="16">
        <v>0.186046511627907</v>
      </c>
      <c r="Z9" s="16"/>
      <c r="AA9" s="16">
        <v>0.181340341655716</v>
      </c>
      <c r="AB9" s="16">
        <v>0.26819923371647503</v>
      </c>
    </row>
    <row r="10" spans="2:28" x14ac:dyDescent="0.35">
      <c r="B10" s="17" t="s">
        <v>148</v>
      </c>
      <c r="C10" s="16">
        <v>0.55870841487279799</v>
      </c>
      <c r="D10" s="16">
        <v>0.49555555555555603</v>
      </c>
      <c r="E10" s="16">
        <v>0.60320284697508897</v>
      </c>
      <c r="F10" s="16"/>
      <c r="G10" s="16">
        <v>0.441509433962264</v>
      </c>
      <c r="H10" s="16">
        <v>0.65079365079365104</v>
      </c>
      <c r="I10" s="16">
        <v>0.67692307692307696</v>
      </c>
      <c r="J10" s="16">
        <v>0.54098360655737698</v>
      </c>
      <c r="K10" s="16">
        <v>0.63013698630137005</v>
      </c>
      <c r="L10" s="16">
        <v>0.42857142857142899</v>
      </c>
      <c r="M10" s="16">
        <v>0.70833333333333304</v>
      </c>
      <c r="N10" s="16">
        <v>0.44444444444444398</v>
      </c>
      <c r="O10" s="16">
        <v>0.573913043478261</v>
      </c>
      <c r="P10" s="16">
        <v>0.64</v>
      </c>
      <c r="Q10" s="16">
        <v>0.63157894736842102</v>
      </c>
      <c r="R10" s="16">
        <v>0.57894736842105299</v>
      </c>
      <c r="S10" s="16"/>
      <c r="T10" s="16">
        <v>0.46100917431192701</v>
      </c>
      <c r="U10" s="16">
        <v>0.65296803652968005</v>
      </c>
      <c r="V10" s="16">
        <v>0.47457627118644102</v>
      </c>
      <c r="W10" s="16">
        <v>0.65891472868217005</v>
      </c>
      <c r="X10" s="16">
        <v>0.71428571428571397</v>
      </c>
      <c r="Y10" s="16">
        <v>0.72093023255813904</v>
      </c>
      <c r="Z10" s="16"/>
      <c r="AA10" s="16">
        <v>0.61366622864651799</v>
      </c>
      <c r="AB10" s="16">
        <v>0.39846743295019199</v>
      </c>
    </row>
    <row r="11" spans="2:28" x14ac:dyDescent="0.35">
      <c r="B11" s="17" t="s">
        <v>60</v>
      </c>
      <c r="C11" s="18">
        <v>2.0547945205479499E-2</v>
      </c>
      <c r="D11" s="18">
        <v>2.2222222222222199E-2</v>
      </c>
      <c r="E11" s="18">
        <v>1.95729537366548E-2</v>
      </c>
      <c r="F11" s="18"/>
      <c r="G11" s="18">
        <v>1.13207547169811E-2</v>
      </c>
      <c r="H11" s="18">
        <v>1.58730158730159E-2</v>
      </c>
      <c r="I11" s="18">
        <v>0</v>
      </c>
      <c r="J11" s="18">
        <v>3.2786885245901599E-2</v>
      </c>
      <c r="K11" s="18">
        <v>1.3698630136986301E-2</v>
      </c>
      <c r="L11" s="18">
        <v>3.8961038961039002E-2</v>
      </c>
      <c r="M11" s="18">
        <v>1.38888888888889E-2</v>
      </c>
      <c r="N11" s="18">
        <v>0</v>
      </c>
      <c r="O11" s="18">
        <v>2.6086956521739101E-2</v>
      </c>
      <c r="P11" s="18">
        <v>0.04</v>
      </c>
      <c r="Q11" s="18">
        <v>7.8947368421052599E-2</v>
      </c>
      <c r="R11" s="18">
        <v>0</v>
      </c>
      <c r="S11" s="18"/>
      <c r="T11" s="18">
        <v>1.6055045871559599E-2</v>
      </c>
      <c r="U11" s="18">
        <v>1.8264840182648401E-2</v>
      </c>
      <c r="V11" s="18">
        <v>7.6271186440677999E-2</v>
      </c>
      <c r="W11" s="18">
        <v>7.7519379844961196E-3</v>
      </c>
      <c r="X11" s="18">
        <v>0</v>
      </c>
      <c r="Y11" s="18">
        <v>0</v>
      </c>
      <c r="Z11" s="18"/>
      <c r="AA11" s="18">
        <v>1.5768725361366601E-2</v>
      </c>
      <c r="AB11" s="18">
        <v>3.4482758620689703E-2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0.197651663405088</v>
      </c>
      <c r="D8" s="16">
        <v>0.21333333333333299</v>
      </c>
      <c r="E8" s="16">
        <v>0.18861209964412801</v>
      </c>
      <c r="F8" s="16"/>
      <c r="G8" s="16">
        <v>0.23396226415094301</v>
      </c>
      <c r="H8" s="16">
        <v>0.158730158730159</v>
      </c>
      <c r="I8" s="16">
        <v>0.138461538461538</v>
      </c>
      <c r="J8" s="16">
        <v>0.213114754098361</v>
      </c>
      <c r="K8" s="16">
        <v>0.123287671232877</v>
      </c>
      <c r="L8" s="16">
        <v>0.23376623376623401</v>
      </c>
      <c r="M8" s="16">
        <v>0.13888888888888901</v>
      </c>
      <c r="N8" s="16">
        <v>0.27777777777777801</v>
      </c>
      <c r="O8" s="16">
        <v>0.2</v>
      </c>
      <c r="P8" s="16">
        <v>0.25333333333333302</v>
      </c>
      <c r="Q8" s="16">
        <v>0.157894736842105</v>
      </c>
      <c r="R8" s="16">
        <v>0.157894736842105</v>
      </c>
      <c r="S8" s="16"/>
      <c r="T8" s="16">
        <v>0.240825688073394</v>
      </c>
      <c r="U8" s="16">
        <v>0.150684931506849</v>
      </c>
      <c r="V8" s="16">
        <v>0.21186440677966101</v>
      </c>
      <c r="W8" s="16">
        <v>0.217054263565891</v>
      </c>
      <c r="X8" s="16">
        <v>0.103896103896104</v>
      </c>
      <c r="Y8" s="16">
        <v>6.9767441860465101E-2</v>
      </c>
      <c r="Z8" s="16"/>
      <c r="AA8" s="16">
        <v>0.172141918528252</v>
      </c>
      <c r="AB8" s="16">
        <v>0.27203065134099602</v>
      </c>
    </row>
    <row r="9" spans="2:28" ht="29" x14ac:dyDescent="0.35">
      <c r="B9" s="17" t="s">
        <v>147</v>
      </c>
      <c r="C9" s="16">
        <v>0.24266144814089999</v>
      </c>
      <c r="D9" s="16">
        <v>0.275555555555556</v>
      </c>
      <c r="E9" s="16">
        <v>0.21886120996441299</v>
      </c>
      <c r="F9" s="16"/>
      <c r="G9" s="16">
        <v>0.27924528301886797</v>
      </c>
      <c r="H9" s="16">
        <v>0.23015873015873001</v>
      </c>
      <c r="I9" s="16">
        <v>0.29230769230769199</v>
      </c>
      <c r="J9" s="16">
        <v>0.24590163934426201</v>
      </c>
      <c r="K9" s="16">
        <v>0.20547945205479501</v>
      </c>
      <c r="L9" s="16">
        <v>0.29870129870129902</v>
      </c>
      <c r="M9" s="16">
        <v>0.180555555555556</v>
      </c>
      <c r="N9" s="16">
        <v>0.16666666666666699</v>
      </c>
      <c r="O9" s="16">
        <v>0.182608695652174</v>
      </c>
      <c r="P9" s="16">
        <v>0.266666666666667</v>
      </c>
      <c r="Q9" s="16">
        <v>0.31578947368421101</v>
      </c>
      <c r="R9" s="16">
        <v>5.2631578947368397E-2</v>
      </c>
      <c r="S9" s="16"/>
      <c r="T9" s="16">
        <v>0.29128440366972502</v>
      </c>
      <c r="U9" s="16">
        <v>0.22374429223744299</v>
      </c>
      <c r="V9" s="16">
        <v>0.22033898305084701</v>
      </c>
      <c r="W9" s="16">
        <v>0.209302325581395</v>
      </c>
      <c r="X9" s="16">
        <v>0.168831168831169</v>
      </c>
      <c r="Y9" s="16">
        <v>0.13953488372093001</v>
      </c>
      <c r="Z9" s="16"/>
      <c r="AA9" s="16">
        <v>0.236530880420499</v>
      </c>
      <c r="AB9" s="16">
        <v>0.26053639846743298</v>
      </c>
    </row>
    <row r="10" spans="2:28" x14ac:dyDescent="0.35">
      <c r="B10" s="17" t="s">
        <v>148</v>
      </c>
      <c r="C10" s="16">
        <v>0.54794520547945202</v>
      </c>
      <c r="D10" s="16">
        <v>0.5</v>
      </c>
      <c r="E10" s="16">
        <v>0.580071174377224</v>
      </c>
      <c r="F10" s="16"/>
      <c r="G10" s="16">
        <v>0.47169811320754701</v>
      </c>
      <c r="H10" s="16">
        <v>0.58730158730158699</v>
      </c>
      <c r="I10" s="16">
        <v>0.55384615384615399</v>
      </c>
      <c r="J10" s="16">
        <v>0.54098360655737698</v>
      </c>
      <c r="K10" s="16">
        <v>0.67123287671232901</v>
      </c>
      <c r="L10" s="16">
        <v>0.44155844155844198</v>
      </c>
      <c r="M10" s="16">
        <v>0.68055555555555602</v>
      </c>
      <c r="N10" s="16">
        <v>0.55555555555555602</v>
      </c>
      <c r="O10" s="16">
        <v>0.61739130434782596</v>
      </c>
      <c r="P10" s="16">
        <v>0.46666666666666701</v>
      </c>
      <c r="Q10" s="16">
        <v>0.5</v>
      </c>
      <c r="R10" s="16">
        <v>0.78947368421052599</v>
      </c>
      <c r="S10" s="16"/>
      <c r="T10" s="16">
        <v>0.46100917431192701</v>
      </c>
      <c r="U10" s="16">
        <v>0.59817351598173496</v>
      </c>
      <c r="V10" s="16">
        <v>0.55084745762711895</v>
      </c>
      <c r="W10" s="16">
        <v>0.56589147286821695</v>
      </c>
      <c r="X10" s="16">
        <v>0.72727272727272696</v>
      </c>
      <c r="Y10" s="16">
        <v>0.79069767441860495</v>
      </c>
      <c r="Z10" s="16"/>
      <c r="AA10" s="16">
        <v>0.58212877792378404</v>
      </c>
      <c r="AB10" s="16">
        <v>0.44827586206896602</v>
      </c>
    </row>
    <row r="11" spans="2:28" x14ac:dyDescent="0.35">
      <c r="B11" s="17" t="s">
        <v>60</v>
      </c>
      <c r="C11" s="18">
        <v>1.17416829745597E-2</v>
      </c>
      <c r="D11" s="18">
        <v>1.1111111111111099E-2</v>
      </c>
      <c r="E11" s="18">
        <v>1.24555160142349E-2</v>
      </c>
      <c r="F11" s="18"/>
      <c r="G11" s="18">
        <v>1.5094339622641499E-2</v>
      </c>
      <c r="H11" s="18">
        <v>2.3809523809523801E-2</v>
      </c>
      <c r="I11" s="18">
        <v>1.5384615384615399E-2</v>
      </c>
      <c r="J11" s="18">
        <v>0</v>
      </c>
      <c r="K11" s="18">
        <v>0</v>
      </c>
      <c r="L11" s="18">
        <v>2.5974025974026E-2</v>
      </c>
      <c r="M11" s="18">
        <v>0</v>
      </c>
      <c r="N11" s="18">
        <v>0</v>
      </c>
      <c r="O11" s="18">
        <v>0</v>
      </c>
      <c r="P11" s="18">
        <v>1.3333333333333299E-2</v>
      </c>
      <c r="Q11" s="18">
        <v>2.6315789473684199E-2</v>
      </c>
      <c r="R11" s="18">
        <v>0</v>
      </c>
      <c r="S11" s="18"/>
      <c r="T11" s="18">
        <v>6.8807339449541297E-3</v>
      </c>
      <c r="U11" s="18">
        <v>2.7397260273972601E-2</v>
      </c>
      <c r="V11" s="18">
        <v>1.6949152542372899E-2</v>
      </c>
      <c r="W11" s="18">
        <v>7.7519379844961196E-3</v>
      </c>
      <c r="X11" s="18">
        <v>0</v>
      </c>
      <c r="Y11" s="18">
        <v>0</v>
      </c>
      <c r="Z11" s="18"/>
      <c r="AA11" s="18">
        <v>9.1984231274638596E-3</v>
      </c>
      <c r="AB11" s="18">
        <v>1.9157088122605401E-2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0.166340508806262</v>
      </c>
      <c r="D8" s="16">
        <v>0.193333333333333</v>
      </c>
      <c r="E8" s="16">
        <v>0.14590747330960899</v>
      </c>
      <c r="F8" s="16"/>
      <c r="G8" s="16">
        <v>0.20754716981132099</v>
      </c>
      <c r="H8" s="16">
        <v>0.11111111111111099</v>
      </c>
      <c r="I8" s="16">
        <v>0.15384615384615399</v>
      </c>
      <c r="J8" s="16">
        <v>0.16393442622950799</v>
      </c>
      <c r="K8" s="16">
        <v>0.17808219178082199</v>
      </c>
      <c r="L8" s="16">
        <v>0.15584415584415601</v>
      </c>
      <c r="M8" s="16">
        <v>0.194444444444444</v>
      </c>
      <c r="N8" s="16">
        <v>0.194444444444444</v>
      </c>
      <c r="O8" s="16">
        <v>0.13043478260869601</v>
      </c>
      <c r="P8" s="16">
        <v>0.2</v>
      </c>
      <c r="Q8" s="16">
        <v>2.6315789473684199E-2</v>
      </c>
      <c r="R8" s="16">
        <v>0.21052631578947401</v>
      </c>
      <c r="S8" s="16"/>
      <c r="T8" s="16">
        <v>0.21330275229357801</v>
      </c>
      <c r="U8" s="16">
        <v>0.13698630136986301</v>
      </c>
      <c r="V8" s="16">
        <v>0.161016949152542</v>
      </c>
      <c r="W8" s="16">
        <v>0.13953488372093001</v>
      </c>
      <c r="X8" s="16">
        <v>9.0909090909090898E-2</v>
      </c>
      <c r="Y8" s="16">
        <v>6.9767441860465101E-2</v>
      </c>
      <c r="Z8" s="16"/>
      <c r="AA8" s="16">
        <v>0.15374507227332501</v>
      </c>
      <c r="AB8" s="16">
        <v>0.20306513409961699</v>
      </c>
    </row>
    <row r="9" spans="2:28" ht="29" x14ac:dyDescent="0.35">
      <c r="B9" s="17" t="s">
        <v>147</v>
      </c>
      <c r="C9" s="16">
        <v>0.22015655577299401</v>
      </c>
      <c r="D9" s="16">
        <v>0.25777777777777799</v>
      </c>
      <c r="E9" s="16">
        <v>0.19395017793594299</v>
      </c>
      <c r="F9" s="16"/>
      <c r="G9" s="16">
        <v>0.245283018867925</v>
      </c>
      <c r="H9" s="16">
        <v>0.15079365079365101</v>
      </c>
      <c r="I9" s="16">
        <v>0.230769230769231</v>
      </c>
      <c r="J9" s="16">
        <v>0.26229508196721302</v>
      </c>
      <c r="K9" s="16">
        <v>0.20547945205479501</v>
      </c>
      <c r="L9" s="16">
        <v>0.35064935064935099</v>
      </c>
      <c r="M9" s="16">
        <v>0.125</v>
      </c>
      <c r="N9" s="16">
        <v>0.22222222222222199</v>
      </c>
      <c r="O9" s="16">
        <v>0.217391304347826</v>
      </c>
      <c r="P9" s="16">
        <v>0.16</v>
      </c>
      <c r="Q9" s="16">
        <v>0.26315789473684198</v>
      </c>
      <c r="R9" s="16">
        <v>0.21052631578947401</v>
      </c>
      <c r="S9" s="16"/>
      <c r="T9" s="16">
        <v>0.27293577981651401</v>
      </c>
      <c r="U9" s="16">
        <v>0.19178082191780799</v>
      </c>
      <c r="V9" s="16">
        <v>0.26271186440678002</v>
      </c>
      <c r="W9" s="16">
        <v>0.170542635658915</v>
      </c>
      <c r="X9" s="16">
        <v>7.7922077922077906E-2</v>
      </c>
      <c r="Y9" s="16">
        <v>0.116279069767442</v>
      </c>
      <c r="Z9" s="16"/>
      <c r="AA9" s="16">
        <v>0.19316688567674101</v>
      </c>
      <c r="AB9" s="16">
        <v>0.29885057471264398</v>
      </c>
    </row>
    <row r="10" spans="2:28" x14ac:dyDescent="0.35">
      <c r="B10" s="17" t="s">
        <v>148</v>
      </c>
      <c r="C10" s="16">
        <v>0.598825831702544</v>
      </c>
      <c r="D10" s="16">
        <v>0.52888888888888896</v>
      </c>
      <c r="E10" s="16">
        <v>0.64946619217081802</v>
      </c>
      <c r="F10" s="16"/>
      <c r="G10" s="16">
        <v>0.51698113207547203</v>
      </c>
      <c r="H10" s="16">
        <v>0.71428571428571397</v>
      </c>
      <c r="I10" s="16">
        <v>0.61538461538461497</v>
      </c>
      <c r="J10" s="16">
        <v>0.57377049180327899</v>
      </c>
      <c r="K10" s="16">
        <v>0.61643835616438403</v>
      </c>
      <c r="L10" s="16">
        <v>0.48051948051948101</v>
      </c>
      <c r="M10" s="16">
        <v>0.68055555555555602</v>
      </c>
      <c r="N10" s="16">
        <v>0.58333333333333304</v>
      </c>
      <c r="O10" s="16">
        <v>0.64347826086956506</v>
      </c>
      <c r="P10" s="16">
        <v>0.62666666666666704</v>
      </c>
      <c r="Q10" s="16">
        <v>0.68421052631578905</v>
      </c>
      <c r="R10" s="16">
        <v>0.57894736842105299</v>
      </c>
      <c r="S10" s="16"/>
      <c r="T10" s="16">
        <v>0.50458715596330295</v>
      </c>
      <c r="U10" s="16">
        <v>0.63926940639269403</v>
      </c>
      <c r="V10" s="16">
        <v>0.55084745762711895</v>
      </c>
      <c r="W10" s="16">
        <v>0.68217054263565902</v>
      </c>
      <c r="X10" s="16">
        <v>0.831168831168831</v>
      </c>
      <c r="Y10" s="16">
        <v>0.81395348837209303</v>
      </c>
      <c r="Z10" s="16"/>
      <c r="AA10" s="16">
        <v>0.646517739816032</v>
      </c>
      <c r="AB10" s="16">
        <v>0.45977011494252901</v>
      </c>
    </row>
    <row r="11" spans="2:28" x14ac:dyDescent="0.35">
      <c r="B11" s="17" t="s">
        <v>60</v>
      </c>
      <c r="C11" s="18">
        <v>1.4677103718199601E-2</v>
      </c>
      <c r="D11" s="18">
        <v>0.02</v>
      </c>
      <c r="E11" s="18">
        <v>1.06761565836299E-2</v>
      </c>
      <c r="F11" s="18"/>
      <c r="G11" s="18">
        <v>3.0188679245282998E-2</v>
      </c>
      <c r="H11" s="18">
        <v>2.3809523809523801E-2</v>
      </c>
      <c r="I11" s="18">
        <v>0</v>
      </c>
      <c r="J11" s="18">
        <v>0</v>
      </c>
      <c r="K11" s="18">
        <v>0</v>
      </c>
      <c r="L11" s="18">
        <v>1.2987012987013E-2</v>
      </c>
      <c r="M11" s="18">
        <v>0</v>
      </c>
      <c r="N11" s="18">
        <v>0</v>
      </c>
      <c r="O11" s="18">
        <v>8.6956521739130401E-3</v>
      </c>
      <c r="P11" s="18">
        <v>1.3333333333333299E-2</v>
      </c>
      <c r="Q11" s="18">
        <v>2.6315789473684199E-2</v>
      </c>
      <c r="R11" s="18">
        <v>0</v>
      </c>
      <c r="S11" s="18"/>
      <c r="T11" s="18">
        <v>9.1743119266055103E-3</v>
      </c>
      <c r="U11" s="18">
        <v>3.1963470319634701E-2</v>
      </c>
      <c r="V11" s="18">
        <v>2.5423728813559299E-2</v>
      </c>
      <c r="W11" s="18">
        <v>7.7519379844961196E-3</v>
      </c>
      <c r="X11" s="18">
        <v>0</v>
      </c>
      <c r="Y11" s="18">
        <v>0</v>
      </c>
      <c r="Z11" s="18"/>
      <c r="AA11" s="18">
        <v>6.5703022339027601E-3</v>
      </c>
      <c r="AB11" s="18">
        <v>3.8314176245210697E-2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0.164383561643836</v>
      </c>
      <c r="D8" s="16">
        <v>0.18222222222222201</v>
      </c>
      <c r="E8" s="16">
        <v>0.153024911032028</v>
      </c>
      <c r="F8" s="16"/>
      <c r="G8" s="16">
        <v>0.20754716981132099</v>
      </c>
      <c r="H8" s="16">
        <v>6.3492063492063502E-2</v>
      </c>
      <c r="I8" s="16">
        <v>7.69230769230769E-2</v>
      </c>
      <c r="J8" s="16">
        <v>0.19672131147541</v>
      </c>
      <c r="K8" s="16">
        <v>0.164383561643836</v>
      </c>
      <c r="L8" s="16">
        <v>0.207792207792208</v>
      </c>
      <c r="M8" s="16">
        <v>0.125</v>
      </c>
      <c r="N8" s="16">
        <v>0.22222222222222199</v>
      </c>
      <c r="O8" s="16">
        <v>0.2</v>
      </c>
      <c r="P8" s="16">
        <v>9.3333333333333296E-2</v>
      </c>
      <c r="Q8" s="16">
        <v>0.157894736842105</v>
      </c>
      <c r="R8" s="16">
        <v>0.36842105263157898</v>
      </c>
      <c r="S8" s="16"/>
      <c r="T8" s="16">
        <v>0.240825688073394</v>
      </c>
      <c r="U8" s="16">
        <v>0.100456621004566</v>
      </c>
      <c r="V8" s="16">
        <v>0.20338983050847501</v>
      </c>
      <c r="W8" s="16">
        <v>0.10077519379845</v>
      </c>
      <c r="X8" s="16">
        <v>3.8961038961039002E-2</v>
      </c>
      <c r="Y8" s="16">
        <v>2.32558139534884E-2</v>
      </c>
      <c r="Z8" s="16"/>
      <c r="AA8" s="16">
        <v>0.13929040735873799</v>
      </c>
      <c r="AB8" s="16">
        <v>0.23754789272030699</v>
      </c>
    </row>
    <row r="9" spans="2:28" ht="29" x14ac:dyDescent="0.35">
      <c r="B9" s="17" t="s">
        <v>147</v>
      </c>
      <c r="C9" s="16">
        <v>0.21037181996086099</v>
      </c>
      <c r="D9" s="16">
        <v>0.22666666666666699</v>
      </c>
      <c r="E9" s="16">
        <v>0.199288256227758</v>
      </c>
      <c r="F9" s="16"/>
      <c r="G9" s="16">
        <v>0.211320754716981</v>
      </c>
      <c r="H9" s="16">
        <v>0.19047619047618999</v>
      </c>
      <c r="I9" s="16">
        <v>0.21538461538461501</v>
      </c>
      <c r="J9" s="16">
        <v>0.19672131147541</v>
      </c>
      <c r="K9" s="16">
        <v>0.13698630136986301</v>
      </c>
      <c r="L9" s="16">
        <v>0.32467532467532501</v>
      </c>
      <c r="M9" s="16">
        <v>0.23611111111111099</v>
      </c>
      <c r="N9" s="16">
        <v>0.11111111111111099</v>
      </c>
      <c r="O9" s="16">
        <v>0.22608695652173899</v>
      </c>
      <c r="P9" s="16">
        <v>0.21333333333333299</v>
      </c>
      <c r="Q9" s="16">
        <v>0.157894736842105</v>
      </c>
      <c r="R9" s="16">
        <v>0.26315789473684198</v>
      </c>
      <c r="S9" s="16"/>
      <c r="T9" s="16">
        <v>0.25688073394495398</v>
      </c>
      <c r="U9" s="16">
        <v>0.18264840182648401</v>
      </c>
      <c r="V9" s="16">
        <v>0.23728813559322001</v>
      </c>
      <c r="W9" s="16">
        <v>0.13178294573643401</v>
      </c>
      <c r="X9" s="16">
        <v>0.12987012987013</v>
      </c>
      <c r="Y9" s="16">
        <v>0.186046511627907</v>
      </c>
      <c r="Z9" s="16"/>
      <c r="AA9" s="16">
        <v>0.172141918528252</v>
      </c>
      <c r="AB9" s="16">
        <v>0.32183908045977</v>
      </c>
    </row>
    <row r="10" spans="2:28" x14ac:dyDescent="0.35">
      <c r="B10" s="17" t="s">
        <v>148</v>
      </c>
      <c r="C10" s="16">
        <v>0.61448140900195702</v>
      </c>
      <c r="D10" s="16">
        <v>0.58444444444444399</v>
      </c>
      <c r="E10" s="16">
        <v>0.63345195729537396</v>
      </c>
      <c r="F10" s="16"/>
      <c r="G10" s="16">
        <v>0.57358490566037701</v>
      </c>
      <c r="H10" s="16">
        <v>0.73015873015873001</v>
      </c>
      <c r="I10" s="16">
        <v>0.69230769230769196</v>
      </c>
      <c r="J10" s="16">
        <v>0.60655737704918</v>
      </c>
      <c r="K10" s="16">
        <v>0.68493150684931503</v>
      </c>
      <c r="L10" s="16">
        <v>0.44155844155844198</v>
      </c>
      <c r="M10" s="16">
        <v>0.63888888888888895</v>
      </c>
      <c r="N10" s="16">
        <v>0.66666666666666696</v>
      </c>
      <c r="O10" s="16">
        <v>0.573913043478261</v>
      </c>
      <c r="P10" s="16">
        <v>0.66666666666666696</v>
      </c>
      <c r="Q10" s="16">
        <v>0.65789473684210498</v>
      </c>
      <c r="R10" s="16">
        <v>0.36842105263157898</v>
      </c>
      <c r="S10" s="16"/>
      <c r="T10" s="16">
        <v>0.5</v>
      </c>
      <c r="U10" s="16">
        <v>0.69406392694063901</v>
      </c>
      <c r="V10" s="16">
        <v>0.54237288135593198</v>
      </c>
      <c r="W10" s="16">
        <v>0.74418604651162801</v>
      </c>
      <c r="X10" s="16">
        <v>0.831168831168831</v>
      </c>
      <c r="Y10" s="16">
        <v>0.79069767441860495</v>
      </c>
      <c r="Z10" s="16"/>
      <c r="AA10" s="16">
        <v>0.67805519053876495</v>
      </c>
      <c r="AB10" s="16">
        <v>0.42911877394636</v>
      </c>
    </row>
    <row r="11" spans="2:28" x14ac:dyDescent="0.35">
      <c r="B11" s="17" t="s">
        <v>60</v>
      </c>
      <c r="C11" s="18">
        <v>1.07632093933464E-2</v>
      </c>
      <c r="D11" s="18">
        <v>6.6666666666666697E-3</v>
      </c>
      <c r="E11" s="18">
        <v>1.42348754448399E-2</v>
      </c>
      <c r="F11" s="18"/>
      <c r="G11" s="18">
        <v>7.5471698113207496E-3</v>
      </c>
      <c r="H11" s="18">
        <v>1.58730158730159E-2</v>
      </c>
      <c r="I11" s="18">
        <v>1.5384615384615399E-2</v>
      </c>
      <c r="J11" s="18">
        <v>0</v>
      </c>
      <c r="K11" s="18">
        <v>1.3698630136986301E-2</v>
      </c>
      <c r="L11" s="18">
        <v>2.5974025974026E-2</v>
      </c>
      <c r="M11" s="18">
        <v>0</v>
      </c>
      <c r="N11" s="18">
        <v>0</v>
      </c>
      <c r="O11" s="18">
        <v>0</v>
      </c>
      <c r="P11" s="18">
        <v>2.66666666666667E-2</v>
      </c>
      <c r="Q11" s="18">
        <v>2.6315789473684199E-2</v>
      </c>
      <c r="R11" s="18">
        <v>0</v>
      </c>
      <c r="S11" s="18"/>
      <c r="T11" s="18">
        <v>2.2935779816513802E-3</v>
      </c>
      <c r="U11" s="18">
        <v>2.2831050228310501E-2</v>
      </c>
      <c r="V11" s="18">
        <v>1.6949152542372899E-2</v>
      </c>
      <c r="W11" s="18">
        <v>2.32558139534884E-2</v>
      </c>
      <c r="X11" s="18">
        <v>0</v>
      </c>
      <c r="Y11" s="18">
        <v>0</v>
      </c>
      <c r="Z11" s="18"/>
      <c r="AA11" s="18">
        <v>1.05124835742444E-2</v>
      </c>
      <c r="AB11" s="18">
        <v>1.1494252873563199E-2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0.185909980430528</v>
      </c>
      <c r="D8" s="16">
        <v>0.21333333333333299</v>
      </c>
      <c r="E8" s="16">
        <v>0.16725978647686801</v>
      </c>
      <c r="F8" s="16"/>
      <c r="G8" s="16">
        <v>0.218867924528302</v>
      </c>
      <c r="H8" s="16">
        <v>8.7301587301587297E-2</v>
      </c>
      <c r="I8" s="16">
        <v>9.2307692307692299E-2</v>
      </c>
      <c r="J8" s="16">
        <v>0.114754098360656</v>
      </c>
      <c r="K8" s="16">
        <v>0.13698630136986301</v>
      </c>
      <c r="L8" s="16">
        <v>0.27272727272727298</v>
      </c>
      <c r="M8" s="16">
        <v>0.16666666666666699</v>
      </c>
      <c r="N8" s="16">
        <v>0.25</v>
      </c>
      <c r="O8" s="16">
        <v>0.23478260869565201</v>
      </c>
      <c r="P8" s="16">
        <v>0.18666666666666701</v>
      </c>
      <c r="Q8" s="16">
        <v>0.13157894736842099</v>
      </c>
      <c r="R8" s="16">
        <v>0.52631578947368396</v>
      </c>
      <c r="S8" s="16"/>
      <c r="T8" s="16">
        <v>0.25</v>
      </c>
      <c r="U8" s="16">
        <v>0.14611872146118701</v>
      </c>
      <c r="V8" s="16">
        <v>0.22033898305084701</v>
      </c>
      <c r="W8" s="16">
        <v>0.10077519379845</v>
      </c>
      <c r="X8" s="16">
        <v>9.0909090909090898E-2</v>
      </c>
      <c r="Y8" s="16">
        <v>6.9767441860465101E-2</v>
      </c>
      <c r="Z8" s="16"/>
      <c r="AA8" s="16">
        <v>0.16425755584756899</v>
      </c>
      <c r="AB8" s="16">
        <v>0.24904214559387</v>
      </c>
    </row>
    <row r="9" spans="2:28" ht="29" x14ac:dyDescent="0.35">
      <c r="B9" s="17" t="s">
        <v>147</v>
      </c>
      <c r="C9" s="16">
        <v>0.24070450097847401</v>
      </c>
      <c r="D9" s="16">
        <v>0.25333333333333302</v>
      </c>
      <c r="E9" s="16">
        <v>0.233096085409253</v>
      </c>
      <c r="F9" s="16"/>
      <c r="G9" s="16">
        <v>0.27924528301886797</v>
      </c>
      <c r="H9" s="16">
        <v>0.238095238095238</v>
      </c>
      <c r="I9" s="16">
        <v>0.261538461538462</v>
      </c>
      <c r="J9" s="16">
        <v>0.26229508196721302</v>
      </c>
      <c r="K9" s="16">
        <v>0.17808219178082199</v>
      </c>
      <c r="L9" s="16">
        <v>0.22077922077922099</v>
      </c>
      <c r="M9" s="16">
        <v>0.26388888888888901</v>
      </c>
      <c r="N9" s="16">
        <v>0.194444444444444</v>
      </c>
      <c r="O9" s="16">
        <v>0.2</v>
      </c>
      <c r="P9" s="16">
        <v>0.24</v>
      </c>
      <c r="Q9" s="16">
        <v>0.31578947368421101</v>
      </c>
      <c r="R9" s="16">
        <v>0</v>
      </c>
      <c r="S9" s="16"/>
      <c r="T9" s="16">
        <v>0.29128440366972502</v>
      </c>
      <c r="U9" s="16">
        <v>0.19634703196347</v>
      </c>
      <c r="V9" s="16">
        <v>0.21186440677966101</v>
      </c>
      <c r="W9" s="16">
        <v>0.217054263565891</v>
      </c>
      <c r="X9" s="16">
        <v>0.168831168831169</v>
      </c>
      <c r="Y9" s="16">
        <v>0.232558139534884</v>
      </c>
      <c r="Z9" s="16"/>
      <c r="AA9" s="16">
        <v>0.21024967148488799</v>
      </c>
      <c r="AB9" s="16">
        <v>0.32950191570881199</v>
      </c>
    </row>
    <row r="10" spans="2:28" x14ac:dyDescent="0.35">
      <c r="B10" s="17" t="s">
        <v>148</v>
      </c>
      <c r="C10" s="16">
        <v>0.55772994129158504</v>
      </c>
      <c r="D10" s="16">
        <v>0.52</v>
      </c>
      <c r="E10" s="16">
        <v>0.58185053380782903</v>
      </c>
      <c r="F10" s="16"/>
      <c r="G10" s="16">
        <v>0.48679245283018902</v>
      </c>
      <c r="H10" s="16">
        <v>0.65079365079365104</v>
      </c>
      <c r="I10" s="16">
        <v>0.64615384615384597</v>
      </c>
      <c r="J10" s="16">
        <v>0.60655737704918</v>
      </c>
      <c r="K10" s="16">
        <v>0.68493150684931503</v>
      </c>
      <c r="L10" s="16">
        <v>0.48051948051948101</v>
      </c>
      <c r="M10" s="16">
        <v>0.54166666666666696</v>
      </c>
      <c r="N10" s="16">
        <v>0.55555555555555602</v>
      </c>
      <c r="O10" s="16">
        <v>0.55652173913043501</v>
      </c>
      <c r="P10" s="16">
        <v>0.56000000000000005</v>
      </c>
      <c r="Q10" s="16">
        <v>0.52631578947368396</v>
      </c>
      <c r="R10" s="16">
        <v>0.42105263157894701</v>
      </c>
      <c r="S10" s="16"/>
      <c r="T10" s="16">
        <v>0.442660550458716</v>
      </c>
      <c r="U10" s="16">
        <v>0.63926940639269403</v>
      </c>
      <c r="V10" s="16">
        <v>0.54237288135593198</v>
      </c>
      <c r="W10" s="16">
        <v>0.67441860465116299</v>
      </c>
      <c r="X10" s="16">
        <v>0.72727272727272696</v>
      </c>
      <c r="Y10" s="16">
        <v>0.69767441860465096</v>
      </c>
      <c r="Z10" s="16"/>
      <c r="AA10" s="16">
        <v>0.61103810775295697</v>
      </c>
      <c r="AB10" s="16">
        <v>0.40229885057471299</v>
      </c>
    </row>
    <row r="11" spans="2:28" x14ac:dyDescent="0.35">
      <c r="B11" s="17" t="s">
        <v>60</v>
      </c>
      <c r="C11" s="18">
        <v>1.5655577299412901E-2</v>
      </c>
      <c r="D11" s="18">
        <v>1.3333333333333299E-2</v>
      </c>
      <c r="E11" s="18">
        <v>1.7793594306049799E-2</v>
      </c>
      <c r="F11" s="18"/>
      <c r="G11" s="18">
        <v>1.5094339622641499E-2</v>
      </c>
      <c r="H11" s="18">
        <v>2.3809523809523801E-2</v>
      </c>
      <c r="I11" s="18">
        <v>0</v>
      </c>
      <c r="J11" s="18">
        <v>1.63934426229508E-2</v>
      </c>
      <c r="K11" s="18">
        <v>0</v>
      </c>
      <c r="L11" s="18">
        <v>2.5974025974026E-2</v>
      </c>
      <c r="M11" s="18">
        <v>2.7777777777777801E-2</v>
      </c>
      <c r="N11" s="18">
        <v>0</v>
      </c>
      <c r="O11" s="18">
        <v>8.6956521739130401E-3</v>
      </c>
      <c r="P11" s="18">
        <v>1.3333333333333299E-2</v>
      </c>
      <c r="Q11" s="18">
        <v>2.6315789473684199E-2</v>
      </c>
      <c r="R11" s="18">
        <v>5.2631578947368397E-2</v>
      </c>
      <c r="S11" s="18"/>
      <c r="T11" s="18">
        <v>1.6055045871559599E-2</v>
      </c>
      <c r="U11" s="18">
        <v>1.8264840182648401E-2</v>
      </c>
      <c r="V11" s="18">
        <v>2.5423728813559299E-2</v>
      </c>
      <c r="W11" s="18">
        <v>7.7519379844961196E-3</v>
      </c>
      <c r="X11" s="18">
        <v>1.2987012987013E-2</v>
      </c>
      <c r="Y11" s="18">
        <v>0</v>
      </c>
      <c r="Z11" s="18"/>
      <c r="AA11" s="18">
        <v>1.44546649145861E-2</v>
      </c>
      <c r="AB11" s="18">
        <v>1.9157088122605401E-2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0.15949119373776899</v>
      </c>
      <c r="D8" s="16">
        <v>0.20888888888888901</v>
      </c>
      <c r="E8" s="16">
        <v>0.122775800711744</v>
      </c>
      <c r="F8" s="16"/>
      <c r="G8" s="16">
        <v>0.177358490566038</v>
      </c>
      <c r="H8" s="16">
        <v>0.126984126984127</v>
      </c>
      <c r="I8" s="16">
        <v>0.107692307692308</v>
      </c>
      <c r="J8" s="16">
        <v>0.19672131147541</v>
      </c>
      <c r="K8" s="16">
        <v>0.13698630136986301</v>
      </c>
      <c r="L8" s="16">
        <v>0.25974025974025999</v>
      </c>
      <c r="M8" s="16">
        <v>6.9444444444444406E-2</v>
      </c>
      <c r="N8" s="16">
        <v>0.22222222222222199</v>
      </c>
      <c r="O8" s="16">
        <v>0.15652173913043499</v>
      </c>
      <c r="P8" s="16">
        <v>0.18666666666666701</v>
      </c>
      <c r="Q8" s="16">
        <v>0.105263157894737</v>
      </c>
      <c r="R8" s="16">
        <v>0.105263157894737</v>
      </c>
      <c r="S8" s="16"/>
      <c r="T8" s="16">
        <v>0.22247706422018301</v>
      </c>
      <c r="U8" s="16">
        <v>0.123287671232877</v>
      </c>
      <c r="V8" s="16">
        <v>0.144067796610169</v>
      </c>
      <c r="W8" s="16">
        <v>0.116279069767442</v>
      </c>
      <c r="X8" s="16">
        <v>5.1948051948052E-2</v>
      </c>
      <c r="Y8" s="16">
        <v>6.9767441860465101E-2</v>
      </c>
      <c r="Z8" s="16"/>
      <c r="AA8" s="16">
        <v>0.145860709592641</v>
      </c>
      <c r="AB8" s="16">
        <v>0.199233716475096</v>
      </c>
    </row>
    <row r="9" spans="2:28" ht="29" x14ac:dyDescent="0.35">
      <c r="B9" s="17" t="s">
        <v>147</v>
      </c>
      <c r="C9" s="16">
        <v>0.18688845401174201</v>
      </c>
      <c r="D9" s="16">
        <v>0.19111111111111101</v>
      </c>
      <c r="E9" s="16">
        <v>0.186832740213523</v>
      </c>
      <c r="F9" s="16"/>
      <c r="G9" s="16">
        <v>0.20754716981132099</v>
      </c>
      <c r="H9" s="16">
        <v>0.134920634920635</v>
      </c>
      <c r="I9" s="16">
        <v>0.15384615384615399</v>
      </c>
      <c r="J9" s="16">
        <v>0.16393442622950799</v>
      </c>
      <c r="K9" s="16">
        <v>0.123287671232877</v>
      </c>
      <c r="L9" s="16">
        <v>0.25974025974025999</v>
      </c>
      <c r="M9" s="16">
        <v>0.20833333333333301</v>
      </c>
      <c r="N9" s="16">
        <v>0.13888888888888901</v>
      </c>
      <c r="O9" s="16">
        <v>0.217391304347826</v>
      </c>
      <c r="P9" s="16">
        <v>0.17333333333333301</v>
      </c>
      <c r="Q9" s="16">
        <v>0.21052631578947401</v>
      </c>
      <c r="R9" s="16">
        <v>0.21052631578947401</v>
      </c>
      <c r="S9" s="16"/>
      <c r="T9" s="16">
        <v>0.22247706422018301</v>
      </c>
      <c r="U9" s="16">
        <v>0.127853881278539</v>
      </c>
      <c r="V9" s="16">
        <v>0.24576271186440701</v>
      </c>
      <c r="W9" s="16">
        <v>0.170542635658915</v>
      </c>
      <c r="X9" s="16">
        <v>0.11688311688311701</v>
      </c>
      <c r="Y9" s="16">
        <v>0.13953488372093001</v>
      </c>
      <c r="Z9" s="16"/>
      <c r="AA9" s="16">
        <v>0.16819973718791101</v>
      </c>
      <c r="AB9" s="16">
        <v>0.24137931034482801</v>
      </c>
    </row>
    <row r="10" spans="2:28" x14ac:dyDescent="0.35">
      <c r="B10" s="17" t="s">
        <v>148</v>
      </c>
      <c r="C10" s="16">
        <v>0.63992172211350296</v>
      </c>
      <c r="D10" s="16">
        <v>0.58888888888888902</v>
      </c>
      <c r="E10" s="16">
        <v>0.67437722419928803</v>
      </c>
      <c r="F10" s="16"/>
      <c r="G10" s="16">
        <v>0.60377358490566002</v>
      </c>
      <c r="H10" s="16">
        <v>0.72222222222222199</v>
      </c>
      <c r="I10" s="16">
        <v>0.72307692307692295</v>
      </c>
      <c r="J10" s="16">
        <v>0.62295081967213095</v>
      </c>
      <c r="K10" s="16">
        <v>0.72602739726027399</v>
      </c>
      <c r="L10" s="16">
        <v>0.46753246753246802</v>
      </c>
      <c r="M10" s="16">
        <v>0.72222222222222199</v>
      </c>
      <c r="N10" s="16">
        <v>0.63888888888888895</v>
      </c>
      <c r="O10" s="16">
        <v>0.6</v>
      </c>
      <c r="P10" s="16">
        <v>0.64</v>
      </c>
      <c r="Q10" s="16">
        <v>0.63157894736842102</v>
      </c>
      <c r="R10" s="16">
        <v>0.68421052631578905</v>
      </c>
      <c r="S10" s="16"/>
      <c r="T10" s="16">
        <v>0.54357798165137605</v>
      </c>
      <c r="U10" s="16">
        <v>0.72602739726027399</v>
      </c>
      <c r="V10" s="16">
        <v>0.58474576271186396</v>
      </c>
      <c r="W10" s="16">
        <v>0.71317829457364301</v>
      </c>
      <c r="X10" s="16">
        <v>0.831168831168831</v>
      </c>
      <c r="Y10" s="16">
        <v>0.76744186046511598</v>
      </c>
      <c r="Z10" s="16"/>
      <c r="AA10" s="16">
        <v>0.67542706964520405</v>
      </c>
      <c r="AB10" s="16">
        <v>0.53639846743295005</v>
      </c>
    </row>
    <row r="11" spans="2:28" x14ac:dyDescent="0.35">
      <c r="B11" s="17" t="s">
        <v>60</v>
      </c>
      <c r="C11" s="18">
        <v>1.3698630136986301E-2</v>
      </c>
      <c r="D11" s="18">
        <v>1.1111111111111099E-2</v>
      </c>
      <c r="E11" s="18">
        <v>1.6014234875444799E-2</v>
      </c>
      <c r="F11" s="18"/>
      <c r="G11" s="18">
        <v>1.13207547169811E-2</v>
      </c>
      <c r="H11" s="18">
        <v>1.58730158730159E-2</v>
      </c>
      <c r="I11" s="18">
        <v>1.5384615384615399E-2</v>
      </c>
      <c r="J11" s="18">
        <v>1.63934426229508E-2</v>
      </c>
      <c r="K11" s="18">
        <v>1.3698630136986301E-2</v>
      </c>
      <c r="L11" s="18">
        <v>1.2987012987013E-2</v>
      </c>
      <c r="M11" s="18">
        <v>0</v>
      </c>
      <c r="N11" s="18">
        <v>0</v>
      </c>
      <c r="O11" s="18">
        <v>2.6086956521739101E-2</v>
      </c>
      <c r="P11" s="18">
        <v>0</v>
      </c>
      <c r="Q11" s="18">
        <v>5.2631578947368397E-2</v>
      </c>
      <c r="R11" s="18">
        <v>0</v>
      </c>
      <c r="S11" s="18"/>
      <c r="T11" s="18">
        <v>1.14678899082569E-2</v>
      </c>
      <c r="U11" s="18">
        <v>2.2831050228310501E-2</v>
      </c>
      <c r="V11" s="18">
        <v>2.5423728813559299E-2</v>
      </c>
      <c r="W11" s="18">
        <v>0</v>
      </c>
      <c r="X11" s="18">
        <v>0</v>
      </c>
      <c r="Y11" s="18">
        <v>2.32558139534884E-2</v>
      </c>
      <c r="Z11" s="18"/>
      <c r="AA11" s="18">
        <v>1.05124835742444E-2</v>
      </c>
      <c r="AB11" s="18">
        <v>2.2988505747126398E-2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B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158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146</v>
      </c>
      <c r="C8" s="16">
        <v>0.17612524461839499</v>
      </c>
      <c r="D8" s="16">
        <v>0.18888888888888899</v>
      </c>
      <c r="E8" s="16">
        <v>0.16725978647686801</v>
      </c>
      <c r="F8" s="16"/>
      <c r="G8" s="16">
        <v>0.22264150943396199</v>
      </c>
      <c r="H8" s="16">
        <v>0.119047619047619</v>
      </c>
      <c r="I8" s="16">
        <v>0.15384615384615399</v>
      </c>
      <c r="J8" s="16">
        <v>0.18032786885245899</v>
      </c>
      <c r="K8" s="16">
        <v>0.10958904109589</v>
      </c>
      <c r="L8" s="16">
        <v>0.207792207792208</v>
      </c>
      <c r="M8" s="16">
        <v>0.180555555555556</v>
      </c>
      <c r="N8" s="16">
        <v>0.30555555555555602</v>
      </c>
      <c r="O8" s="16">
        <v>0.16521739130434801</v>
      </c>
      <c r="P8" s="16">
        <v>0.133333333333333</v>
      </c>
      <c r="Q8" s="16">
        <v>0.105263157894737</v>
      </c>
      <c r="R8" s="16">
        <v>0.21052631578947401</v>
      </c>
      <c r="S8" s="16"/>
      <c r="T8" s="16">
        <v>0.23853211009174299</v>
      </c>
      <c r="U8" s="16">
        <v>0.127853881278539</v>
      </c>
      <c r="V8" s="16">
        <v>0.177966101694915</v>
      </c>
      <c r="W8" s="16">
        <v>0.14728682170542601</v>
      </c>
      <c r="X8" s="16">
        <v>6.4935064935064901E-2</v>
      </c>
      <c r="Y8" s="16">
        <v>6.9767441860465101E-2</v>
      </c>
      <c r="Z8" s="16"/>
      <c r="AA8" s="16">
        <v>0.15243101182654401</v>
      </c>
      <c r="AB8" s="16">
        <v>0.24521072796934901</v>
      </c>
    </row>
    <row r="9" spans="2:28" ht="29" x14ac:dyDescent="0.35">
      <c r="B9" s="17" t="s">
        <v>147</v>
      </c>
      <c r="C9" s="16">
        <v>0.267123287671233</v>
      </c>
      <c r="D9" s="16">
        <v>0.29777777777777797</v>
      </c>
      <c r="E9" s="16">
        <v>0.243772241992883</v>
      </c>
      <c r="F9" s="16"/>
      <c r="G9" s="16">
        <v>0.29056603773584899</v>
      </c>
      <c r="H9" s="16">
        <v>0.23015873015873001</v>
      </c>
      <c r="I9" s="16">
        <v>0.21538461538461501</v>
      </c>
      <c r="J9" s="16">
        <v>0.27868852459016402</v>
      </c>
      <c r="K9" s="16">
        <v>0.31506849315068503</v>
      </c>
      <c r="L9" s="16">
        <v>0.28571428571428598</v>
      </c>
      <c r="M9" s="16">
        <v>0.25</v>
      </c>
      <c r="N9" s="16">
        <v>0.25</v>
      </c>
      <c r="O9" s="16">
        <v>0.30434782608695699</v>
      </c>
      <c r="P9" s="16">
        <v>0.25333333333333302</v>
      </c>
      <c r="Q9" s="16">
        <v>0.21052631578947401</v>
      </c>
      <c r="R9" s="16">
        <v>0.105263157894737</v>
      </c>
      <c r="S9" s="16"/>
      <c r="T9" s="16">
        <v>0.307339449541284</v>
      </c>
      <c r="U9" s="16">
        <v>0.21461187214611899</v>
      </c>
      <c r="V9" s="16">
        <v>0.33050847457627103</v>
      </c>
      <c r="W9" s="16">
        <v>0.27131782945736399</v>
      </c>
      <c r="X9" s="16">
        <v>0.15584415584415601</v>
      </c>
      <c r="Y9" s="16">
        <v>0.13953488372093001</v>
      </c>
      <c r="Z9" s="16"/>
      <c r="AA9" s="16">
        <v>0.24572930354796299</v>
      </c>
      <c r="AB9" s="16">
        <v>0.32950191570881199</v>
      </c>
    </row>
    <row r="10" spans="2:28" x14ac:dyDescent="0.35">
      <c r="B10" s="17" t="s">
        <v>148</v>
      </c>
      <c r="C10" s="16">
        <v>0.54109589041095896</v>
      </c>
      <c r="D10" s="16">
        <v>0.5</v>
      </c>
      <c r="E10" s="16">
        <v>0.57117437722419895</v>
      </c>
      <c r="F10" s="16"/>
      <c r="G10" s="16">
        <v>0.47169811320754701</v>
      </c>
      <c r="H10" s="16">
        <v>0.62698412698412698</v>
      </c>
      <c r="I10" s="16">
        <v>0.63076923076923097</v>
      </c>
      <c r="J10" s="16">
        <v>0.54098360655737698</v>
      </c>
      <c r="K10" s="16">
        <v>0.57534246575342496</v>
      </c>
      <c r="L10" s="16">
        <v>0.46753246753246802</v>
      </c>
      <c r="M10" s="16">
        <v>0.56944444444444398</v>
      </c>
      <c r="N10" s="16">
        <v>0.44444444444444398</v>
      </c>
      <c r="O10" s="16">
        <v>0.52173913043478304</v>
      </c>
      <c r="P10" s="16">
        <v>0.57333333333333303</v>
      </c>
      <c r="Q10" s="16">
        <v>0.63157894736842102</v>
      </c>
      <c r="R10" s="16">
        <v>0.68421052631578905</v>
      </c>
      <c r="S10" s="16"/>
      <c r="T10" s="16">
        <v>0.442660550458716</v>
      </c>
      <c r="U10" s="16">
        <v>0.63013698630137005</v>
      </c>
      <c r="V10" s="16">
        <v>0.46610169491525399</v>
      </c>
      <c r="W10" s="16">
        <v>0.581395348837209</v>
      </c>
      <c r="X10" s="16">
        <v>0.75324675324675305</v>
      </c>
      <c r="Y10" s="16">
        <v>0.79069767441860495</v>
      </c>
      <c r="Z10" s="16"/>
      <c r="AA10" s="16">
        <v>0.58869908015768702</v>
      </c>
      <c r="AB10" s="16">
        <v>0.40229885057471299</v>
      </c>
    </row>
    <row r="11" spans="2:28" x14ac:dyDescent="0.35">
      <c r="B11" s="17" t="s">
        <v>60</v>
      </c>
      <c r="C11" s="18">
        <v>1.5655577299412901E-2</v>
      </c>
      <c r="D11" s="18">
        <v>1.3333333333333299E-2</v>
      </c>
      <c r="E11" s="18">
        <v>1.7793594306049799E-2</v>
      </c>
      <c r="F11" s="18"/>
      <c r="G11" s="18">
        <v>1.5094339622641499E-2</v>
      </c>
      <c r="H11" s="18">
        <v>2.3809523809523801E-2</v>
      </c>
      <c r="I11" s="18">
        <v>0</v>
      </c>
      <c r="J11" s="18">
        <v>0</v>
      </c>
      <c r="K11" s="18">
        <v>0</v>
      </c>
      <c r="L11" s="18">
        <v>3.8961038961039002E-2</v>
      </c>
      <c r="M11" s="18">
        <v>0</v>
      </c>
      <c r="N11" s="18">
        <v>0</v>
      </c>
      <c r="O11" s="18">
        <v>8.6956521739130401E-3</v>
      </c>
      <c r="P11" s="18">
        <v>0.04</v>
      </c>
      <c r="Q11" s="18">
        <v>5.2631578947368397E-2</v>
      </c>
      <c r="R11" s="18">
        <v>0</v>
      </c>
      <c r="S11" s="18"/>
      <c r="T11" s="18">
        <v>1.14678899082569E-2</v>
      </c>
      <c r="U11" s="18">
        <v>2.7397260273972601E-2</v>
      </c>
      <c r="V11" s="18">
        <v>2.5423728813559299E-2</v>
      </c>
      <c r="W11" s="18">
        <v>0</v>
      </c>
      <c r="X11" s="18">
        <v>2.5974025974026E-2</v>
      </c>
      <c r="Y11" s="18">
        <v>0</v>
      </c>
      <c r="Z11" s="18"/>
      <c r="AA11" s="18">
        <v>1.3140604467805499E-2</v>
      </c>
      <c r="AB11" s="18">
        <v>2.2988505747126398E-2</v>
      </c>
    </row>
    <row r="12" spans="2:28" x14ac:dyDescent="0.35">
      <c r="B12" s="15"/>
    </row>
    <row r="13" spans="2:28" x14ac:dyDescent="0.35">
      <c r="B13" t="s">
        <v>64</v>
      </c>
    </row>
    <row r="14" spans="2:28" x14ac:dyDescent="0.35">
      <c r="B14" t="s">
        <v>65</v>
      </c>
    </row>
    <row r="16" spans="2:28" x14ac:dyDescent="0.35">
      <c r="B1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B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165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159</v>
      </c>
      <c r="C8" s="16">
        <v>0.42954990215264199</v>
      </c>
      <c r="D8" s="16">
        <v>0.40888888888888902</v>
      </c>
      <c r="E8" s="16">
        <v>0.44839857651245602</v>
      </c>
      <c r="F8" s="16"/>
      <c r="G8" s="16">
        <v>0.50943396226415105</v>
      </c>
      <c r="H8" s="16">
        <v>0.341269841269841</v>
      </c>
      <c r="I8" s="16">
        <v>0.41538461538461502</v>
      </c>
      <c r="J8" s="16">
        <v>0.39344262295082</v>
      </c>
      <c r="K8" s="16">
        <v>0.49315068493150699</v>
      </c>
      <c r="L8" s="16">
        <v>0.493506493506494</v>
      </c>
      <c r="M8" s="16">
        <v>0.31944444444444398</v>
      </c>
      <c r="N8" s="16">
        <v>0.41666666666666702</v>
      </c>
      <c r="O8" s="16">
        <v>0.4</v>
      </c>
      <c r="P8" s="16">
        <v>0.44</v>
      </c>
      <c r="Q8" s="16">
        <v>0.31578947368421101</v>
      </c>
      <c r="R8" s="16">
        <v>0.36842105263157898</v>
      </c>
      <c r="S8" s="16"/>
      <c r="T8" s="16">
        <v>0.50688073394495403</v>
      </c>
      <c r="U8" s="16">
        <v>0.36986301369863001</v>
      </c>
      <c r="V8" s="16">
        <v>0.41525423728813599</v>
      </c>
      <c r="W8" s="16">
        <v>0.41085271317829503</v>
      </c>
      <c r="X8" s="16">
        <v>0.29870129870129902</v>
      </c>
      <c r="Y8" s="16">
        <v>0.27906976744186002</v>
      </c>
      <c r="Z8" s="16"/>
      <c r="AA8" s="16">
        <v>0.37713534822601802</v>
      </c>
      <c r="AB8" s="16">
        <v>0.58237547892720298</v>
      </c>
    </row>
    <row r="9" spans="2:28" x14ac:dyDescent="0.35">
      <c r="B9" s="17" t="s">
        <v>160</v>
      </c>
      <c r="C9" s="16">
        <v>0.25733855185909998</v>
      </c>
      <c r="D9" s="16">
        <v>0.26</v>
      </c>
      <c r="E9" s="16">
        <v>0.256227758007117</v>
      </c>
      <c r="F9" s="16"/>
      <c r="G9" s="16">
        <v>0.28301886792452802</v>
      </c>
      <c r="H9" s="16">
        <v>0.28571428571428598</v>
      </c>
      <c r="I9" s="16">
        <v>0.230769230769231</v>
      </c>
      <c r="J9" s="16">
        <v>0.19672131147541</v>
      </c>
      <c r="K9" s="16">
        <v>0.24657534246575299</v>
      </c>
      <c r="L9" s="16">
        <v>0.27272727272727298</v>
      </c>
      <c r="M9" s="16">
        <v>0.194444444444444</v>
      </c>
      <c r="N9" s="16">
        <v>0.16666666666666699</v>
      </c>
      <c r="O9" s="16">
        <v>0.33043478260869602</v>
      </c>
      <c r="P9" s="16">
        <v>0.24</v>
      </c>
      <c r="Q9" s="16">
        <v>0.157894736842105</v>
      </c>
      <c r="R9" s="16">
        <v>0.21052631578947401</v>
      </c>
      <c r="S9" s="16"/>
      <c r="T9" s="16">
        <v>0.32339449541284399</v>
      </c>
      <c r="U9" s="16">
        <v>0.22831050228310501</v>
      </c>
      <c r="V9" s="16">
        <v>0.23728813559322001</v>
      </c>
      <c r="W9" s="16">
        <v>0.193798449612403</v>
      </c>
      <c r="X9" s="16">
        <v>0.168831168831169</v>
      </c>
      <c r="Y9" s="16">
        <v>0.13953488372093001</v>
      </c>
      <c r="Z9" s="16"/>
      <c r="AA9" s="16">
        <v>0.21944809461235201</v>
      </c>
      <c r="AB9" s="16">
        <v>0.36781609195402298</v>
      </c>
    </row>
    <row r="10" spans="2:28" ht="43.5" x14ac:dyDescent="0.35">
      <c r="B10" s="17" t="s">
        <v>161</v>
      </c>
      <c r="C10" s="16">
        <v>0.25636007827788598</v>
      </c>
      <c r="D10" s="16">
        <v>0.26222222222222202</v>
      </c>
      <c r="E10" s="16">
        <v>0.25088967971530302</v>
      </c>
      <c r="F10" s="16"/>
      <c r="G10" s="16">
        <v>0.26415094339622602</v>
      </c>
      <c r="H10" s="16">
        <v>0.25396825396825401</v>
      </c>
      <c r="I10" s="16">
        <v>0.16923076923076899</v>
      </c>
      <c r="J10" s="16">
        <v>0.31147540983606598</v>
      </c>
      <c r="K10" s="16">
        <v>0.150684931506849</v>
      </c>
      <c r="L10" s="16">
        <v>0.29870129870129902</v>
      </c>
      <c r="M10" s="16">
        <v>0.29166666666666702</v>
      </c>
      <c r="N10" s="16">
        <v>8.3333333333333301E-2</v>
      </c>
      <c r="O10" s="16">
        <v>0.33913043478260901</v>
      </c>
      <c r="P10" s="16">
        <v>0.32</v>
      </c>
      <c r="Q10" s="16">
        <v>0.13157894736842099</v>
      </c>
      <c r="R10" s="16">
        <v>0.21052631578947401</v>
      </c>
      <c r="S10" s="16"/>
      <c r="T10" s="16">
        <v>0.31422018348623898</v>
      </c>
      <c r="U10" s="16">
        <v>0.219178082191781</v>
      </c>
      <c r="V10" s="16">
        <v>0.27966101694915302</v>
      </c>
      <c r="W10" s="16">
        <v>0.217054263565891</v>
      </c>
      <c r="X10" s="16">
        <v>0.14285714285714299</v>
      </c>
      <c r="Y10" s="16">
        <v>0.116279069767442</v>
      </c>
      <c r="Z10" s="16"/>
      <c r="AA10" s="16">
        <v>0.23784494086728</v>
      </c>
      <c r="AB10" s="16">
        <v>0.31034482758620702</v>
      </c>
    </row>
    <row r="11" spans="2:28" x14ac:dyDescent="0.35">
      <c r="B11" s="17" t="s">
        <v>162</v>
      </c>
      <c r="C11" s="16">
        <v>0.22896281800391399</v>
      </c>
      <c r="D11" s="16">
        <v>0.25333333333333302</v>
      </c>
      <c r="E11" s="16">
        <v>0.21174377224199301</v>
      </c>
      <c r="F11" s="16"/>
      <c r="G11" s="16">
        <v>0.24905660377358499</v>
      </c>
      <c r="H11" s="16">
        <v>0.16666666666666699</v>
      </c>
      <c r="I11" s="16">
        <v>0.261538461538462</v>
      </c>
      <c r="J11" s="16">
        <v>0.213114754098361</v>
      </c>
      <c r="K11" s="16">
        <v>0.17808219178082199</v>
      </c>
      <c r="L11" s="16">
        <v>0.28571428571428598</v>
      </c>
      <c r="M11" s="16">
        <v>0.16666666666666699</v>
      </c>
      <c r="N11" s="16">
        <v>0.33333333333333298</v>
      </c>
      <c r="O11" s="16">
        <v>0.26956521739130401</v>
      </c>
      <c r="P11" s="16">
        <v>0.21333333333333299</v>
      </c>
      <c r="Q11" s="16">
        <v>0.157894736842105</v>
      </c>
      <c r="R11" s="16">
        <v>0.26315789473684198</v>
      </c>
      <c r="S11" s="16"/>
      <c r="T11" s="16">
        <v>0.28440366972477099</v>
      </c>
      <c r="U11" s="16">
        <v>0.15981735159817401</v>
      </c>
      <c r="V11" s="16">
        <v>0.21186440677966101</v>
      </c>
      <c r="W11" s="16">
        <v>0.28682170542635699</v>
      </c>
      <c r="X11" s="16">
        <v>9.0909090909090898E-2</v>
      </c>
      <c r="Y11" s="16">
        <v>0.13953488372093001</v>
      </c>
      <c r="Z11" s="16"/>
      <c r="AA11" s="16">
        <v>0.19973718791064399</v>
      </c>
      <c r="AB11" s="16">
        <v>0.31417624521072801</v>
      </c>
    </row>
    <row r="12" spans="2:28" x14ac:dyDescent="0.35">
      <c r="B12" s="17" t="s">
        <v>163</v>
      </c>
      <c r="C12" s="16">
        <v>0.181996086105675</v>
      </c>
      <c r="D12" s="16">
        <v>0.2</v>
      </c>
      <c r="E12" s="16">
        <v>0.16725978647686801</v>
      </c>
      <c r="F12" s="16"/>
      <c r="G12" s="16">
        <v>0.23396226415094301</v>
      </c>
      <c r="H12" s="16">
        <v>0.11111111111111099</v>
      </c>
      <c r="I12" s="16">
        <v>0.138461538461538</v>
      </c>
      <c r="J12" s="16">
        <v>0.16393442622950799</v>
      </c>
      <c r="K12" s="16">
        <v>0.123287671232877</v>
      </c>
      <c r="L12" s="16">
        <v>0.23376623376623401</v>
      </c>
      <c r="M12" s="16">
        <v>0.180555555555556</v>
      </c>
      <c r="N12" s="16">
        <v>0.27777777777777801</v>
      </c>
      <c r="O12" s="16">
        <v>0.208695652173913</v>
      </c>
      <c r="P12" s="16">
        <v>0.133333333333333</v>
      </c>
      <c r="Q12" s="16">
        <v>0.13157894736842099</v>
      </c>
      <c r="R12" s="16">
        <v>0.105263157894737</v>
      </c>
      <c r="S12" s="16"/>
      <c r="T12" s="16">
        <v>0.22935779816513799</v>
      </c>
      <c r="U12" s="16">
        <v>0.15525114155251099</v>
      </c>
      <c r="V12" s="16">
        <v>0.186440677966102</v>
      </c>
      <c r="W12" s="16">
        <v>0.13953488372093001</v>
      </c>
      <c r="X12" s="16">
        <v>0.103896103896104</v>
      </c>
      <c r="Y12" s="16">
        <v>9.3023255813953501E-2</v>
      </c>
      <c r="Z12" s="16"/>
      <c r="AA12" s="16">
        <v>0.147174770039422</v>
      </c>
      <c r="AB12" s="16">
        <v>0.283524904214559</v>
      </c>
    </row>
    <row r="13" spans="2:28" ht="43.5" x14ac:dyDescent="0.35">
      <c r="B13" s="17" t="s">
        <v>164</v>
      </c>
      <c r="C13" s="16">
        <v>0.181996086105675</v>
      </c>
      <c r="D13" s="16">
        <v>0.20888888888888901</v>
      </c>
      <c r="E13" s="16">
        <v>0.163701067615658</v>
      </c>
      <c r="F13" s="16"/>
      <c r="G13" s="16">
        <v>0.20377358490566</v>
      </c>
      <c r="H13" s="16">
        <v>0.214285714285714</v>
      </c>
      <c r="I13" s="16">
        <v>0.18461538461538499</v>
      </c>
      <c r="J13" s="16">
        <v>8.1967213114754106E-2</v>
      </c>
      <c r="K13" s="16">
        <v>0.123287671232877</v>
      </c>
      <c r="L13" s="16">
        <v>0.15584415584415601</v>
      </c>
      <c r="M13" s="16">
        <v>0.194444444444444</v>
      </c>
      <c r="N13" s="16">
        <v>0.194444444444444</v>
      </c>
      <c r="O13" s="16">
        <v>0.24347826086956501</v>
      </c>
      <c r="P13" s="16">
        <v>0.10666666666666701</v>
      </c>
      <c r="Q13" s="16">
        <v>0.13157894736842099</v>
      </c>
      <c r="R13" s="16">
        <v>0.26315789473684198</v>
      </c>
      <c r="S13" s="16"/>
      <c r="T13" s="16">
        <v>0.21100917431192701</v>
      </c>
      <c r="U13" s="16">
        <v>0.17351598173516</v>
      </c>
      <c r="V13" s="16">
        <v>0.177966101694915</v>
      </c>
      <c r="W13" s="16">
        <v>0.13953488372093001</v>
      </c>
      <c r="X13" s="16">
        <v>0.18181818181818199</v>
      </c>
      <c r="Y13" s="16">
        <v>6.9767441860465101E-2</v>
      </c>
      <c r="Z13" s="16"/>
      <c r="AA13" s="16">
        <v>0.176084099868594</v>
      </c>
      <c r="AB13" s="16">
        <v>0.199233716475096</v>
      </c>
    </row>
    <row r="14" spans="2:28" x14ac:dyDescent="0.35">
      <c r="B14" s="17" t="s">
        <v>101</v>
      </c>
      <c r="C14" s="16">
        <v>3.9138943248532296E-3</v>
      </c>
      <c r="D14" s="16">
        <v>2.2222222222222201E-3</v>
      </c>
      <c r="E14" s="16">
        <v>5.3380782918149502E-3</v>
      </c>
      <c r="F14" s="16"/>
      <c r="G14" s="16">
        <v>0</v>
      </c>
      <c r="H14" s="16">
        <v>1.58730158730159E-2</v>
      </c>
      <c r="I14" s="16">
        <v>0</v>
      </c>
      <c r="J14" s="16">
        <v>1.63934426229508E-2</v>
      </c>
      <c r="K14" s="16">
        <v>0</v>
      </c>
      <c r="L14" s="16">
        <v>0</v>
      </c>
      <c r="M14" s="16">
        <v>0</v>
      </c>
      <c r="N14" s="16">
        <v>0</v>
      </c>
      <c r="O14" s="16">
        <v>0</v>
      </c>
      <c r="P14" s="16">
        <v>1.3333333333333299E-2</v>
      </c>
      <c r="Q14" s="16">
        <v>0</v>
      </c>
      <c r="R14" s="16">
        <v>0</v>
      </c>
      <c r="S14" s="16"/>
      <c r="T14" s="16">
        <v>4.5871559633027499E-3</v>
      </c>
      <c r="U14" s="16">
        <v>4.5662100456621002E-3</v>
      </c>
      <c r="V14" s="16">
        <v>0</v>
      </c>
      <c r="W14" s="16">
        <v>7.7519379844961196E-3</v>
      </c>
      <c r="X14" s="16">
        <v>0</v>
      </c>
      <c r="Y14" s="16">
        <v>0</v>
      </c>
      <c r="Z14" s="16"/>
      <c r="AA14" s="16">
        <v>3.9421813403416597E-3</v>
      </c>
      <c r="AB14" s="16">
        <v>3.83141762452107E-3</v>
      </c>
    </row>
    <row r="15" spans="2:28" x14ac:dyDescent="0.35">
      <c r="B15" s="17" t="s">
        <v>120</v>
      </c>
      <c r="C15" s="16">
        <v>3.6203522504892401E-2</v>
      </c>
      <c r="D15" s="16">
        <v>3.3333333333333298E-2</v>
      </c>
      <c r="E15" s="16">
        <v>3.7366548042704603E-2</v>
      </c>
      <c r="F15" s="16"/>
      <c r="G15" s="16">
        <v>1.5094339622641499E-2</v>
      </c>
      <c r="H15" s="16">
        <v>5.5555555555555601E-2</v>
      </c>
      <c r="I15" s="16">
        <v>9.2307692307692299E-2</v>
      </c>
      <c r="J15" s="16">
        <v>4.91803278688525E-2</v>
      </c>
      <c r="K15" s="16">
        <v>4.1095890410958902E-2</v>
      </c>
      <c r="L15" s="16">
        <v>2.5974025974026E-2</v>
      </c>
      <c r="M15" s="16">
        <v>8.3333333333333301E-2</v>
      </c>
      <c r="N15" s="16">
        <v>2.7777777777777801E-2</v>
      </c>
      <c r="O15" s="16">
        <v>8.6956521739130401E-3</v>
      </c>
      <c r="P15" s="16">
        <v>2.66666666666667E-2</v>
      </c>
      <c r="Q15" s="16">
        <v>2.6315789473684199E-2</v>
      </c>
      <c r="R15" s="16">
        <v>5.2631578947368397E-2</v>
      </c>
      <c r="S15" s="16"/>
      <c r="T15" s="16">
        <v>2.2935779816513801E-2</v>
      </c>
      <c r="U15" s="16">
        <v>2.7397260273972601E-2</v>
      </c>
      <c r="V15" s="16">
        <v>8.4745762711864403E-2</v>
      </c>
      <c r="W15" s="16">
        <v>4.6511627906976702E-2</v>
      </c>
      <c r="X15" s="16">
        <v>5.1948051948052E-2</v>
      </c>
      <c r="Y15" s="16">
        <v>2.32558139534884E-2</v>
      </c>
      <c r="Z15" s="16"/>
      <c r="AA15" s="16">
        <v>4.3363994743758197E-2</v>
      </c>
      <c r="AB15" s="16">
        <v>1.5325670498084301E-2</v>
      </c>
    </row>
    <row r="16" spans="2:28" x14ac:dyDescent="0.35">
      <c r="B16" s="17" t="s">
        <v>61</v>
      </c>
      <c r="C16" s="18">
        <v>0.24363992172211299</v>
      </c>
      <c r="D16" s="18">
        <v>0.237777777777778</v>
      </c>
      <c r="E16" s="18">
        <v>0.24199288256227799</v>
      </c>
      <c r="F16" s="18"/>
      <c r="G16" s="18">
        <v>0.19245283018867901</v>
      </c>
      <c r="H16" s="18">
        <v>0.27777777777777801</v>
      </c>
      <c r="I16" s="18">
        <v>0.27692307692307699</v>
      </c>
      <c r="J16" s="18">
        <v>0.27868852459016402</v>
      </c>
      <c r="K16" s="18">
        <v>0.26027397260273999</v>
      </c>
      <c r="L16" s="18">
        <v>0.18181818181818199</v>
      </c>
      <c r="M16" s="18">
        <v>0.25</v>
      </c>
      <c r="N16" s="18">
        <v>0.30555555555555602</v>
      </c>
      <c r="O16" s="18">
        <v>0.2</v>
      </c>
      <c r="P16" s="18">
        <v>0.293333333333333</v>
      </c>
      <c r="Q16" s="18">
        <v>0.44736842105263203</v>
      </c>
      <c r="R16" s="18">
        <v>0.21052631578947401</v>
      </c>
      <c r="S16" s="18"/>
      <c r="T16" s="18">
        <v>0.16284403669724801</v>
      </c>
      <c r="U16" s="18">
        <v>0.29223744292237402</v>
      </c>
      <c r="V16" s="18">
        <v>0.22881355932203401</v>
      </c>
      <c r="W16" s="18">
        <v>0.29457364341085301</v>
      </c>
      <c r="X16" s="18">
        <v>0.36363636363636398</v>
      </c>
      <c r="Y16" s="18">
        <v>0.48837209302325602</v>
      </c>
      <c r="Z16" s="18"/>
      <c r="AA16" s="18">
        <v>0.28515111695138001</v>
      </c>
      <c r="AB16" s="18">
        <v>0.122605363984674</v>
      </c>
    </row>
    <row r="17" spans="2:2" x14ac:dyDescent="0.35">
      <c r="B17" s="15"/>
    </row>
    <row r="18" spans="2:2" x14ac:dyDescent="0.35">
      <c r="B18" t="s">
        <v>64</v>
      </c>
    </row>
    <row r="19" spans="2:2" x14ac:dyDescent="0.35">
      <c r="B19" t="s">
        <v>65</v>
      </c>
    </row>
    <row r="21" spans="2:2" x14ac:dyDescent="0.35">
      <c r="B21"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171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166</v>
      </c>
      <c r="C8" s="16">
        <v>0.235812133072407</v>
      </c>
      <c r="D8" s="16">
        <v>0.22222222222222199</v>
      </c>
      <c r="E8" s="16">
        <v>0.24733096085409301</v>
      </c>
      <c r="F8" s="16"/>
      <c r="G8" s="16">
        <v>0.22264150943396199</v>
      </c>
      <c r="H8" s="16">
        <v>0.19841269841269801</v>
      </c>
      <c r="I8" s="16">
        <v>0.21538461538461501</v>
      </c>
      <c r="J8" s="16">
        <v>0.24590163934426201</v>
      </c>
      <c r="K8" s="16">
        <v>0.219178082191781</v>
      </c>
      <c r="L8" s="16">
        <v>0.18181818181818199</v>
      </c>
      <c r="M8" s="16">
        <v>0.29166666666666702</v>
      </c>
      <c r="N8" s="16">
        <v>0.194444444444444</v>
      </c>
      <c r="O8" s="16">
        <v>0.31304347826086998</v>
      </c>
      <c r="P8" s="16">
        <v>0.17333333333333301</v>
      </c>
      <c r="Q8" s="16">
        <v>0.42105263157894701</v>
      </c>
      <c r="R8" s="16">
        <v>0.26315789473684198</v>
      </c>
      <c r="S8" s="16"/>
      <c r="T8" s="16">
        <v>0.23853211009174299</v>
      </c>
      <c r="U8" s="16">
        <v>0.210045662100457</v>
      </c>
      <c r="V8" s="16">
        <v>0.22881355932203401</v>
      </c>
      <c r="W8" s="16">
        <v>0.217054263565891</v>
      </c>
      <c r="X8" s="16">
        <v>0.25974025974025999</v>
      </c>
      <c r="Y8" s="16">
        <v>0.372093023255814</v>
      </c>
      <c r="Z8" s="16"/>
      <c r="AA8" s="16">
        <v>0.25886990801576898</v>
      </c>
      <c r="AB8" s="16">
        <v>0.16858237547892699</v>
      </c>
    </row>
    <row r="9" spans="2:28" x14ac:dyDescent="0.35">
      <c r="B9" s="17" t="s">
        <v>167</v>
      </c>
      <c r="C9" s="16">
        <v>0.40998043052837602</v>
      </c>
      <c r="D9" s="16">
        <v>0.4</v>
      </c>
      <c r="E9" s="16">
        <v>0.41814946619217103</v>
      </c>
      <c r="F9" s="16"/>
      <c r="G9" s="16">
        <v>0.4</v>
      </c>
      <c r="H9" s="16">
        <v>0.53968253968253999</v>
      </c>
      <c r="I9" s="16">
        <v>0.46153846153846201</v>
      </c>
      <c r="J9" s="16">
        <v>0.26229508196721302</v>
      </c>
      <c r="K9" s="16">
        <v>0.47945205479452102</v>
      </c>
      <c r="L9" s="16">
        <v>0.337662337662338</v>
      </c>
      <c r="M9" s="16">
        <v>0.41666666666666702</v>
      </c>
      <c r="N9" s="16">
        <v>0.38888888888888901</v>
      </c>
      <c r="O9" s="16">
        <v>0.32173913043478303</v>
      </c>
      <c r="P9" s="16">
        <v>0.49333333333333301</v>
      </c>
      <c r="Q9" s="16">
        <v>0.31578947368421101</v>
      </c>
      <c r="R9" s="16">
        <v>0.42105263157894701</v>
      </c>
      <c r="S9" s="16"/>
      <c r="T9" s="16">
        <v>0.346330275229358</v>
      </c>
      <c r="U9" s="16">
        <v>0.50228310502283102</v>
      </c>
      <c r="V9" s="16">
        <v>0.39830508474576298</v>
      </c>
      <c r="W9" s="16">
        <v>0.49612403100775199</v>
      </c>
      <c r="X9" s="16">
        <v>0.45454545454545497</v>
      </c>
      <c r="Y9" s="16">
        <v>0.27906976744186002</v>
      </c>
      <c r="Z9" s="16"/>
      <c r="AA9" s="16">
        <v>0.41655716162943501</v>
      </c>
      <c r="AB9" s="16">
        <v>0.390804597701149</v>
      </c>
    </row>
    <row r="10" spans="2:28" x14ac:dyDescent="0.35">
      <c r="B10" s="17" t="s">
        <v>168</v>
      </c>
      <c r="C10" s="16">
        <v>0.18982387475538201</v>
      </c>
      <c r="D10" s="16">
        <v>0.18444444444444399</v>
      </c>
      <c r="E10" s="16">
        <v>0.19395017793594299</v>
      </c>
      <c r="F10" s="16"/>
      <c r="G10" s="16">
        <v>0.16603773584905701</v>
      </c>
      <c r="H10" s="16">
        <v>0.158730158730159</v>
      </c>
      <c r="I10" s="16">
        <v>0.138461538461538</v>
      </c>
      <c r="J10" s="16">
        <v>0.26229508196721302</v>
      </c>
      <c r="K10" s="16">
        <v>0.123287671232877</v>
      </c>
      <c r="L10" s="16">
        <v>0.31168831168831201</v>
      </c>
      <c r="M10" s="16">
        <v>0.194444444444444</v>
      </c>
      <c r="N10" s="16">
        <v>0.22222222222222199</v>
      </c>
      <c r="O10" s="16">
        <v>0.2</v>
      </c>
      <c r="P10" s="16">
        <v>0.22666666666666699</v>
      </c>
      <c r="Q10" s="16">
        <v>0.18421052631578899</v>
      </c>
      <c r="R10" s="16">
        <v>0.157894736842105</v>
      </c>
      <c r="S10" s="16"/>
      <c r="T10" s="16">
        <v>0.18119266055045899</v>
      </c>
      <c r="U10" s="16">
        <v>0.210045662100457</v>
      </c>
      <c r="V10" s="16">
        <v>0.177966101694915</v>
      </c>
      <c r="W10" s="16">
        <v>0.201550387596899</v>
      </c>
      <c r="X10" s="16">
        <v>0.18181818181818199</v>
      </c>
      <c r="Y10" s="16">
        <v>0.186046511627907</v>
      </c>
      <c r="Z10" s="16"/>
      <c r="AA10" s="16">
        <v>0.19053876478317999</v>
      </c>
      <c r="AB10" s="16">
        <v>0.18773946360153301</v>
      </c>
    </row>
    <row r="11" spans="2:28" x14ac:dyDescent="0.35">
      <c r="B11" s="17" t="s">
        <v>169</v>
      </c>
      <c r="C11" s="16">
        <v>8.8062622309197605E-2</v>
      </c>
      <c r="D11" s="16">
        <v>0.11111111111111099</v>
      </c>
      <c r="E11" s="16">
        <v>7.1174377224199295E-2</v>
      </c>
      <c r="F11" s="16"/>
      <c r="G11" s="16">
        <v>0.128301886792453</v>
      </c>
      <c r="H11" s="16">
        <v>4.7619047619047603E-2</v>
      </c>
      <c r="I11" s="16">
        <v>0.123076923076923</v>
      </c>
      <c r="J11" s="16">
        <v>8.1967213114754106E-2</v>
      </c>
      <c r="K11" s="16">
        <v>9.5890410958904104E-2</v>
      </c>
      <c r="L11" s="16">
        <v>6.4935064935064901E-2</v>
      </c>
      <c r="M11" s="16">
        <v>4.1666666666666699E-2</v>
      </c>
      <c r="N11" s="16">
        <v>8.3333333333333301E-2</v>
      </c>
      <c r="O11" s="16">
        <v>0.11304347826087</v>
      </c>
      <c r="P11" s="16">
        <v>5.3333333333333302E-2</v>
      </c>
      <c r="Q11" s="16">
        <v>2.6315789473684199E-2</v>
      </c>
      <c r="R11" s="16">
        <v>5.2631578947368397E-2</v>
      </c>
      <c r="S11" s="16"/>
      <c r="T11" s="16">
        <v>0.12844036697247699</v>
      </c>
      <c r="U11" s="16">
        <v>4.5662100456621002E-2</v>
      </c>
      <c r="V11" s="16">
        <v>7.6271186440677999E-2</v>
      </c>
      <c r="W11" s="16">
        <v>4.6511627906976702E-2</v>
      </c>
      <c r="X11" s="16">
        <v>6.4935064935064901E-2</v>
      </c>
      <c r="Y11" s="16">
        <v>9.3023255813953501E-2</v>
      </c>
      <c r="Z11" s="16"/>
      <c r="AA11" s="16">
        <v>6.30749014454665E-2</v>
      </c>
      <c r="AB11" s="16">
        <v>0.160919540229885</v>
      </c>
    </row>
    <row r="12" spans="2:28" x14ac:dyDescent="0.35">
      <c r="B12" s="17" t="s">
        <v>170</v>
      </c>
      <c r="C12" s="16">
        <v>3.7181996086105701E-2</v>
      </c>
      <c r="D12" s="16">
        <v>5.5555555555555601E-2</v>
      </c>
      <c r="E12" s="16">
        <v>2.3131672597864798E-2</v>
      </c>
      <c r="F12" s="16"/>
      <c r="G12" s="16">
        <v>4.5283018867924497E-2</v>
      </c>
      <c r="H12" s="16">
        <v>2.3809523809523801E-2</v>
      </c>
      <c r="I12" s="16">
        <v>1.5384615384615399E-2</v>
      </c>
      <c r="J12" s="16">
        <v>8.1967213114754106E-2</v>
      </c>
      <c r="K12" s="16">
        <v>1.3698630136986301E-2</v>
      </c>
      <c r="L12" s="16">
        <v>3.8961038961039002E-2</v>
      </c>
      <c r="M12" s="16">
        <v>4.1666666666666699E-2</v>
      </c>
      <c r="N12" s="16">
        <v>5.5555555555555601E-2</v>
      </c>
      <c r="O12" s="16">
        <v>3.4782608695652202E-2</v>
      </c>
      <c r="P12" s="16">
        <v>0</v>
      </c>
      <c r="Q12" s="16">
        <v>5.2631578947368397E-2</v>
      </c>
      <c r="R12" s="16">
        <v>0.105263157894737</v>
      </c>
      <c r="S12" s="16"/>
      <c r="T12" s="16">
        <v>7.3394495412843999E-2</v>
      </c>
      <c r="U12" s="16">
        <v>4.5662100456621002E-3</v>
      </c>
      <c r="V12" s="16">
        <v>2.5423728813559299E-2</v>
      </c>
      <c r="W12" s="16">
        <v>1.5503875968992199E-2</v>
      </c>
      <c r="X12" s="16">
        <v>0</v>
      </c>
      <c r="Y12" s="16">
        <v>0</v>
      </c>
      <c r="Z12" s="16"/>
      <c r="AA12" s="16">
        <v>2.3653088042049901E-2</v>
      </c>
      <c r="AB12" s="16">
        <v>7.6628352490421506E-2</v>
      </c>
    </row>
    <row r="13" spans="2:28" x14ac:dyDescent="0.35">
      <c r="B13" s="17" t="s">
        <v>101</v>
      </c>
      <c r="C13" s="18">
        <v>3.9138943248532301E-2</v>
      </c>
      <c r="D13" s="18">
        <v>2.66666666666667E-2</v>
      </c>
      <c r="E13" s="18">
        <v>4.6263345195729499E-2</v>
      </c>
      <c r="F13" s="18"/>
      <c r="G13" s="18">
        <v>3.77358490566038E-2</v>
      </c>
      <c r="H13" s="18">
        <v>3.1746031746031703E-2</v>
      </c>
      <c r="I13" s="18">
        <v>4.6153846153846198E-2</v>
      </c>
      <c r="J13" s="18">
        <v>6.5573770491803296E-2</v>
      </c>
      <c r="K13" s="18">
        <v>6.8493150684931503E-2</v>
      </c>
      <c r="L13" s="18">
        <v>6.4935064935064901E-2</v>
      </c>
      <c r="M13" s="18">
        <v>1.38888888888889E-2</v>
      </c>
      <c r="N13" s="18">
        <v>5.5555555555555601E-2</v>
      </c>
      <c r="O13" s="18">
        <v>1.7391304347826101E-2</v>
      </c>
      <c r="P13" s="18">
        <v>5.3333333333333302E-2</v>
      </c>
      <c r="Q13" s="18">
        <v>0</v>
      </c>
      <c r="R13" s="18">
        <v>0</v>
      </c>
      <c r="S13" s="18"/>
      <c r="T13" s="18">
        <v>3.2110091743119303E-2</v>
      </c>
      <c r="U13" s="18">
        <v>2.7397260273972601E-2</v>
      </c>
      <c r="V13" s="18">
        <v>9.3220338983050793E-2</v>
      </c>
      <c r="W13" s="18">
        <v>2.32558139534884E-2</v>
      </c>
      <c r="X13" s="18">
        <v>3.8961038961039002E-2</v>
      </c>
      <c r="Y13" s="18">
        <v>6.9767441860465101E-2</v>
      </c>
      <c r="Z13" s="18"/>
      <c r="AA13" s="18">
        <v>4.7306176084099899E-2</v>
      </c>
      <c r="AB13" s="18">
        <v>1.5325670498084301E-2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F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6" width="20.7265625" customWidth="1"/>
  </cols>
  <sheetData>
    <row r="2" spans="2:6" ht="40" customHeight="1" x14ac:dyDescent="0.35">
      <c r="D2" s="26" t="s">
        <v>177</v>
      </c>
      <c r="E2" s="22"/>
      <c r="F2" s="22"/>
    </row>
    <row r="6" spans="2:6" ht="50" customHeight="1" x14ac:dyDescent="0.35">
      <c r="B6" s="19" t="s">
        <v>15</v>
      </c>
      <c r="C6" s="19" t="s">
        <v>172</v>
      </c>
      <c r="D6" s="19" t="s">
        <v>173</v>
      </c>
      <c r="E6" s="19" t="s">
        <v>174</v>
      </c>
    </row>
    <row r="7" spans="2:6" x14ac:dyDescent="0.35">
      <c r="B7" s="17" t="s">
        <v>175</v>
      </c>
      <c r="C7" s="16">
        <v>0.59001956947162404</v>
      </c>
      <c r="D7" s="16">
        <v>0.45890410958904099</v>
      </c>
      <c r="E7" s="16">
        <v>0.33757338551859101</v>
      </c>
    </row>
    <row r="8" spans="2:6" x14ac:dyDescent="0.35">
      <c r="B8" s="17" t="s">
        <v>176</v>
      </c>
      <c r="C8" s="16">
        <v>0.38943248532289598</v>
      </c>
      <c r="D8" s="16">
        <v>0.51467710371819997</v>
      </c>
      <c r="E8" s="16">
        <v>0.631115459882583</v>
      </c>
    </row>
    <row r="9" spans="2:6" x14ac:dyDescent="0.35">
      <c r="B9" s="17" t="s">
        <v>101</v>
      </c>
      <c r="C9" s="16">
        <v>2.0547945205479499E-2</v>
      </c>
      <c r="D9" s="16">
        <v>2.6418786692759301E-2</v>
      </c>
      <c r="E9" s="16">
        <v>3.1311154598825802E-2</v>
      </c>
    </row>
    <row r="10" spans="2:6" x14ac:dyDescent="0.35">
      <c r="B10" s="15"/>
      <c r="C10" s="15"/>
      <c r="D10" s="15"/>
      <c r="E10" s="15"/>
    </row>
    <row r="11" spans="2:6" x14ac:dyDescent="0.35">
      <c r="B11" t="s">
        <v>64</v>
      </c>
    </row>
    <row r="12" spans="2:6" x14ac:dyDescent="0.35">
      <c r="B12" t="s">
        <v>65</v>
      </c>
    </row>
    <row r="16" spans="2:6" x14ac:dyDescent="0.35">
      <c r="B16"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B843"/>
  <sheetViews>
    <sheetView showGridLines="0" workbookViewId="0">
      <pane xSplit="2" ySplit="7" topLeftCell="C423" activePane="bottomRight" state="frozen"/>
      <selection pane="topRight"/>
      <selection pane="bottomLeft"/>
      <selection pane="bottomRight"/>
    </sheetView>
  </sheetViews>
  <sheetFormatPr defaultColWidth="10.90625" defaultRowHeight="14.5" x14ac:dyDescent="0.35"/>
  <cols>
    <col min="2" max="2" width="20.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1" t="s">
        <v>435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2"/>
      <c r="C5" s="12"/>
      <c r="D5" s="24" t="s">
        <v>40</v>
      </c>
      <c r="E5" s="24"/>
      <c r="F5" s="12"/>
      <c r="G5" s="24" t="s">
        <v>41</v>
      </c>
      <c r="H5" s="24"/>
      <c r="I5" s="24"/>
      <c r="J5" s="24"/>
      <c r="K5" s="24"/>
      <c r="L5" s="24"/>
      <c r="M5" s="24"/>
      <c r="N5" s="24"/>
      <c r="O5" s="24"/>
      <c r="P5" s="24"/>
      <c r="Q5" s="24"/>
      <c r="R5" s="24"/>
      <c r="S5" s="12"/>
      <c r="T5" s="24" t="s">
        <v>42</v>
      </c>
      <c r="U5" s="24"/>
      <c r="V5" s="24"/>
      <c r="W5" s="24"/>
      <c r="X5" s="24"/>
      <c r="Y5" s="24"/>
      <c r="Z5" s="12"/>
      <c r="AA5" s="24" t="s">
        <v>43</v>
      </c>
      <c r="AB5" s="24"/>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2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0" customHeight="1" x14ac:dyDescent="0.35"/>
    <row r="10" spans="2:28" x14ac:dyDescent="0.35">
      <c r="B10" s="6" t="s">
        <v>62</v>
      </c>
    </row>
    <row r="11" spans="2:28" x14ac:dyDescent="0.35">
      <c r="B11" s="20" t="s">
        <v>63</v>
      </c>
    </row>
    <row r="12" spans="2:28" x14ac:dyDescent="0.35">
      <c r="B12" t="s">
        <v>44</v>
      </c>
      <c r="C12" s="16">
        <v>0.63894324853229001</v>
      </c>
      <c r="D12" s="16">
        <v>0.63555555555555598</v>
      </c>
      <c r="E12" s="16">
        <v>0.63701067615658402</v>
      </c>
      <c r="F12" s="16"/>
      <c r="G12" s="16">
        <v>0.62641509433962295</v>
      </c>
      <c r="H12" s="16">
        <v>0.69841269841269804</v>
      </c>
      <c r="I12" s="16">
        <v>0.76923076923076905</v>
      </c>
      <c r="J12" s="16">
        <v>0.67213114754098402</v>
      </c>
      <c r="K12" s="16">
        <v>0.63013698630137005</v>
      </c>
      <c r="L12" s="16">
        <v>0.59740259740259705</v>
      </c>
      <c r="M12" s="16">
        <v>0.61111111111111105</v>
      </c>
      <c r="N12" s="16">
        <v>0.41666666666666702</v>
      </c>
      <c r="O12" s="16">
        <v>0.573913043478261</v>
      </c>
      <c r="P12" s="16">
        <v>0.65333333333333299</v>
      </c>
      <c r="Q12" s="16">
        <v>0.76315789473684204</v>
      </c>
      <c r="R12" s="16">
        <v>0.68421052631578905</v>
      </c>
      <c r="S12" s="16"/>
      <c r="T12" s="16">
        <v>0.58944954128440397</v>
      </c>
      <c r="U12" s="16">
        <v>0.69406392694063901</v>
      </c>
      <c r="V12" s="16">
        <v>0.55932203389830504</v>
      </c>
      <c r="W12" s="16">
        <v>0.68992248062015504</v>
      </c>
      <c r="X12" s="16">
        <v>0.75324675324675305</v>
      </c>
      <c r="Y12" s="16">
        <v>0.72093023255813904</v>
      </c>
      <c r="Z12" s="16"/>
      <c r="AA12" s="16">
        <v>0.68988173455978996</v>
      </c>
      <c r="AB12" s="16">
        <v>0.49042145593869702</v>
      </c>
    </row>
    <row r="13" spans="2:28" x14ac:dyDescent="0.35">
      <c r="B13" t="s">
        <v>45</v>
      </c>
      <c r="C13" s="16">
        <v>0.52348336594911904</v>
      </c>
      <c r="D13" s="16">
        <v>0.50444444444444403</v>
      </c>
      <c r="E13" s="16">
        <v>0.53558718861209997</v>
      </c>
      <c r="F13" s="16"/>
      <c r="G13" s="16">
        <v>0.50188679245282997</v>
      </c>
      <c r="H13" s="16">
        <v>0.51587301587301604</v>
      </c>
      <c r="I13" s="16">
        <v>0.61538461538461497</v>
      </c>
      <c r="J13" s="16">
        <v>0.55737704918032804</v>
      </c>
      <c r="K13" s="16">
        <v>0.42465753424657499</v>
      </c>
      <c r="L13" s="16">
        <v>0.506493506493506</v>
      </c>
      <c r="M13" s="16">
        <v>0.51388888888888895</v>
      </c>
      <c r="N13" s="16">
        <v>0.44444444444444398</v>
      </c>
      <c r="O13" s="16">
        <v>0.58260869565217399</v>
      </c>
      <c r="P13" s="16">
        <v>0.52</v>
      </c>
      <c r="Q13" s="16">
        <v>0.57894736842105299</v>
      </c>
      <c r="R13" s="16">
        <v>0.63157894736842102</v>
      </c>
      <c r="S13" s="16"/>
      <c r="T13" s="16">
        <v>0.52293577981651396</v>
      </c>
      <c r="U13" s="16">
        <v>0.534246575342466</v>
      </c>
      <c r="V13" s="16">
        <v>0.41525423728813599</v>
      </c>
      <c r="W13" s="16">
        <v>0.53488372093023295</v>
      </c>
      <c r="X13" s="16">
        <v>0.61038961038961004</v>
      </c>
      <c r="Y13" s="16">
        <v>0.581395348837209</v>
      </c>
      <c r="Z13" s="16"/>
      <c r="AA13" s="16">
        <v>0.53613666228646495</v>
      </c>
      <c r="AB13" s="16">
        <v>0.48659003831417602</v>
      </c>
    </row>
    <row r="14" spans="2:28" x14ac:dyDescent="0.35">
      <c r="B14" t="s">
        <v>46</v>
      </c>
      <c r="C14" s="16">
        <v>0.50489236790606695</v>
      </c>
      <c r="D14" s="16">
        <v>0.50666666666666704</v>
      </c>
      <c r="E14" s="16">
        <v>0.50355871886120995</v>
      </c>
      <c r="F14" s="16"/>
      <c r="G14" s="16">
        <v>0.490566037735849</v>
      </c>
      <c r="H14" s="16">
        <v>0.50793650793650802</v>
      </c>
      <c r="I14" s="16">
        <v>0.507692307692308</v>
      </c>
      <c r="J14" s="16">
        <v>0.52459016393442603</v>
      </c>
      <c r="K14" s="16">
        <v>0.52054794520547898</v>
      </c>
      <c r="L14" s="16">
        <v>0.46753246753246802</v>
      </c>
      <c r="M14" s="16">
        <v>0.52777777777777801</v>
      </c>
      <c r="N14" s="16">
        <v>0.47222222222222199</v>
      </c>
      <c r="O14" s="16">
        <v>0.51304347826087005</v>
      </c>
      <c r="P14" s="16">
        <v>0.48</v>
      </c>
      <c r="Q14" s="16">
        <v>0.55263157894736803</v>
      </c>
      <c r="R14" s="16">
        <v>0.63157894736842102</v>
      </c>
      <c r="S14" s="16"/>
      <c r="T14" s="16">
        <v>0.46330275229357798</v>
      </c>
      <c r="U14" s="16">
        <v>0.534246575342466</v>
      </c>
      <c r="V14" s="16">
        <v>0.44067796610169502</v>
      </c>
      <c r="W14" s="16">
        <v>0.55038759689922501</v>
      </c>
      <c r="X14" s="16">
        <v>0.63636363636363602</v>
      </c>
      <c r="Y14" s="16">
        <v>0.581395348837209</v>
      </c>
      <c r="Z14" s="16"/>
      <c r="AA14" s="16">
        <v>0.53745072273324601</v>
      </c>
      <c r="AB14" s="16">
        <v>0.40996168582375497</v>
      </c>
    </row>
    <row r="15" spans="2:28" x14ac:dyDescent="0.35">
      <c r="B15" t="s">
        <v>47</v>
      </c>
      <c r="C15" s="16">
        <v>0.50293542074363995</v>
      </c>
      <c r="D15" s="16">
        <v>0.48666666666666702</v>
      </c>
      <c r="E15" s="16">
        <v>0.51067615658362997</v>
      </c>
      <c r="F15" s="16"/>
      <c r="G15" s="16">
        <v>0.51698113207547203</v>
      </c>
      <c r="H15" s="16">
        <v>0.46825396825396798</v>
      </c>
      <c r="I15" s="16">
        <v>0.53846153846153799</v>
      </c>
      <c r="J15" s="16">
        <v>0.39344262295082</v>
      </c>
      <c r="K15" s="16">
        <v>0.50684931506849296</v>
      </c>
      <c r="L15" s="16">
        <v>0.493506493506494</v>
      </c>
      <c r="M15" s="16">
        <v>0.59722222222222199</v>
      </c>
      <c r="N15" s="16">
        <v>0.41666666666666702</v>
      </c>
      <c r="O15" s="16">
        <v>0.46956521739130402</v>
      </c>
      <c r="P15" s="16">
        <v>0.53333333333333299</v>
      </c>
      <c r="Q15" s="16">
        <v>0.57894736842105299</v>
      </c>
      <c r="R15" s="16">
        <v>0.52631578947368396</v>
      </c>
      <c r="S15" s="16"/>
      <c r="T15" s="16">
        <v>0.47935779816513802</v>
      </c>
      <c r="U15" s="16">
        <v>0.51598173515981705</v>
      </c>
      <c r="V15" s="16">
        <v>0.44915254237288099</v>
      </c>
      <c r="W15" s="16">
        <v>0.49612403100775199</v>
      </c>
      <c r="X15" s="16">
        <v>0.75324675324675305</v>
      </c>
      <c r="Y15" s="16">
        <v>0.39534883720930197</v>
      </c>
      <c r="Z15" s="16"/>
      <c r="AA15" s="16">
        <v>0.55847568988173502</v>
      </c>
      <c r="AB15" s="16">
        <v>0.34099616858237503</v>
      </c>
    </row>
    <row r="16" spans="2:28" x14ac:dyDescent="0.35">
      <c r="B16" t="s">
        <v>48</v>
      </c>
      <c r="C16" s="16">
        <v>0.468688845401174</v>
      </c>
      <c r="D16" s="16">
        <v>0.43777777777777799</v>
      </c>
      <c r="E16" s="16">
        <v>0.48932384341636997</v>
      </c>
      <c r="F16" s="16"/>
      <c r="G16" s="16">
        <v>0.49433962264150899</v>
      </c>
      <c r="H16" s="16">
        <v>0.53174603174603197</v>
      </c>
      <c r="I16" s="16">
        <v>0.38461538461538503</v>
      </c>
      <c r="J16" s="16">
        <v>0.47540983606557402</v>
      </c>
      <c r="K16" s="16">
        <v>0.465753424657534</v>
      </c>
      <c r="L16" s="16">
        <v>0.40259740259740301</v>
      </c>
      <c r="M16" s="16">
        <v>0.44444444444444398</v>
      </c>
      <c r="N16" s="16">
        <v>0.25</v>
      </c>
      <c r="O16" s="16">
        <v>0.48695652173913001</v>
      </c>
      <c r="P16" s="16">
        <v>0.45333333333333298</v>
      </c>
      <c r="Q16" s="16">
        <v>0.5</v>
      </c>
      <c r="R16" s="16">
        <v>0.63157894736842102</v>
      </c>
      <c r="S16" s="16"/>
      <c r="T16" s="16">
        <v>0.48165137614678899</v>
      </c>
      <c r="U16" s="16">
        <v>0.47488584474885798</v>
      </c>
      <c r="V16" s="16">
        <v>0.37288135593220301</v>
      </c>
      <c r="W16" s="16">
        <v>0.45736434108527102</v>
      </c>
      <c r="X16" s="16">
        <v>0.506493506493506</v>
      </c>
      <c r="Y16" s="16">
        <v>0.53488372093023295</v>
      </c>
      <c r="Z16" s="16"/>
      <c r="AA16" s="16">
        <v>0.48094612352168198</v>
      </c>
      <c r="AB16" s="16">
        <v>0.43295019157088099</v>
      </c>
    </row>
    <row r="17" spans="2:28" x14ac:dyDescent="0.35">
      <c r="B17" t="s">
        <v>49</v>
      </c>
      <c r="C17" s="16">
        <v>0.465753424657534</v>
      </c>
      <c r="D17" s="16">
        <v>0.44</v>
      </c>
      <c r="E17" s="16">
        <v>0.48576512455516002</v>
      </c>
      <c r="F17" s="16"/>
      <c r="G17" s="16">
        <v>0.46037735849056599</v>
      </c>
      <c r="H17" s="16">
        <v>0.50793650793650802</v>
      </c>
      <c r="I17" s="16">
        <v>0.507692307692308</v>
      </c>
      <c r="J17" s="16">
        <v>0.44262295081967201</v>
      </c>
      <c r="K17" s="16">
        <v>0.42465753424657499</v>
      </c>
      <c r="L17" s="16">
        <v>0.506493506493506</v>
      </c>
      <c r="M17" s="16">
        <v>0.41666666666666702</v>
      </c>
      <c r="N17" s="16">
        <v>0.38888888888888901</v>
      </c>
      <c r="O17" s="16">
        <v>0.46086956521739098</v>
      </c>
      <c r="P17" s="16">
        <v>0.44</v>
      </c>
      <c r="Q17" s="16">
        <v>0.55263157894736803</v>
      </c>
      <c r="R17" s="16">
        <v>0.47368421052631599</v>
      </c>
      <c r="S17" s="16"/>
      <c r="T17" s="16">
        <v>0.38990825688073399</v>
      </c>
      <c r="U17" s="16">
        <v>0.52511415525114202</v>
      </c>
      <c r="V17" s="16">
        <v>0.43220338983050799</v>
      </c>
      <c r="W17" s="16">
        <v>0.53488372093023295</v>
      </c>
      <c r="X17" s="16">
        <v>0.64935064935064901</v>
      </c>
      <c r="Y17" s="16">
        <v>0.48837209302325602</v>
      </c>
      <c r="Z17" s="16"/>
      <c r="AA17" s="16">
        <v>0.50985545335085403</v>
      </c>
      <c r="AB17" s="16">
        <v>0.33716475095785398</v>
      </c>
    </row>
    <row r="18" spans="2:28" x14ac:dyDescent="0.35">
      <c r="B18" t="s">
        <v>50</v>
      </c>
      <c r="C18" s="16">
        <v>0.45499021526418798</v>
      </c>
      <c r="D18" s="16">
        <v>0.38666666666666699</v>
      </c>
      <c r="E18" s="16">
        <v>0.50711743772242002</v>
      </c>
      <c r="F18" s="16"/>
      <c r="G18" s="16">
        <v>0.43396226415094302</v>
      </c>
      <c r="H18" s="16">
        <v>0.49206349206349198</v>
      </c>
      <c r="I18" s="16">
        <v>0.44615384615384601</v>
      </c>
      <c r="J18" s="16">
        <v>0.36065573770491799</v>
      </c>
      <c r="K18" s="16">
        <v>0.49315068493150699</v>
      </c>
      <c r="L18" s="16">
        <v>0.40259740259740301</v>
      </c>
      <c r="M18" s="16">
        <v>0.48611111111111099</v>
      </c>
      <c r="N18" s="16">
        <v>0.36111111111111099</v>
      </c>
      <c r="O18" s="16">
        <v>0.47826086956521702</v>
      </c>
      <c r="P18" s="16">
        <v>0.46666666666666701</v>
      </c>
      <c r="Q18" s="16">
        <v>0.52631578947368396</v>
      </c>
      <c r="R18" s="16">
        <v>0.63157894736842102</v>
      </c>
      <c r="S18" s="16"/>
      <c r="T18" s="16">
        <v>0.37844036697247702</v>
      </c>
      <c r="U18" s="16">
        <v>0.52054794520547898</v>
      </c>
      <c r="V18" s="16">
        <v>0.40677966101694901</v>
      </c>
      <c r="W18" s="16">
        <v>0.44961240310077499</v>
      </c>
      <c r="X18" s="16">
        <v>0.68831168831168799</v>
      </c>
      <c r="Y18" s="16">
        <v>0.62790697674418605</v>
      </c>
      <c r="Z18" s="16"/>
      <c r="AA18" s="16">
        <v>0.50985545335085403</v>
      </c>
      <c r="AB18" s="16">
        <v>0.29501915708812299</v>
      </c>
    </row>
    <row r="19" spans="2:28" x14ac:dyDescent="0.35">
      <c r="B19" t="s">
        <v>51</v>
      </c>
      <c r="C19" s="16">
        <v>0.44618395303326802</v>
      </c>
      <c r="D19" s="16">
        <v>0.43333333333333302</v>
      </c>
      <c r="E19" s="16">
        <v>0.45373665480427</v>
      </c>
      <c r="F19" s="16"/>
      <c r="G19" s="16">
        <v>0.4</v>
      </c>
      <c r="H19" s="16">
        <v>0.44444444444444398</v>
      </c>
      <c r="I19" s="16">
        <v>0.492307692307692</v>
      </c>
      <c r="J19" s="16">
        <v>0.39344262295082</v>
      </c>
      <c r="K19" s="16">
        <v>0.36986301369863001</v>
      </c>
      <c r="L19" s="16">
        <v>0.506493506493506</v>
      </c>
      <c r="M19" s="16">
        <v>0.48611111111111099</v>
      </c>
      <c r="N19" s="16">
        <v>0.27777777777777801</v>
      </c>
      <c r="O19" s="16">
        <v>0.47826086956521702</v>
      </c>
      <c r="P19" s="16">
        <v>0.53333333333333299</v>
      </c>
      <c r="Q19" s="16">
        <v>0.65789473684210498</v>
      </c>
      <c r="R19" s="16">
        <v>0.36842105263157898</v>
      </c>
      <c r="S19" s="16"/>
      <c r="T19" s="16">
        <v>0.403669724770642</v>
      </c>
      <c r="U19" s="16">
        <v>0.488584474885845</v>
      </c>
      <c r="V19" s="16">
        <v>0.38135593220338998</v>
      </c>
      <c r="W19" s="16">
        <v>0.434108527131783</v>
      </c>
      <c r="X19" s="16">
        <v>0.67532467532467499</v>
      </c>
      <c r="Y19" s="16">
        <v>0.46511627906976699</v>
      </c>
      <c r="Z19" s="16"/>
      <c r="AA19" s="16">
        <v>0.49014454664914597</v>
      </c>
      <c r="AB19" s="16">
        <v>0.31800766283524901</v>
      </c>
    </row>
    <row r="20" spans="2:28" x14ac:dyDescent="0.35">
      <c r="B20" t="s">
        <v>52</v>
      </c>
      <c r="C20" s="16">
        <v>0.44324853228962802</v>
      </c>
      <c r="D20" s="16">
        <v>0.48444444444444401</v>
      </c>
      <c r="E20" s="16">
        <v>0.40925266903914598</v>
      </c>
      <c r="F20" s="16"/>
      <c r="G20" s="16">
        <v>0.44905660377358497</v>
      </c>
      <c r="H20" s="16">
        <v>0.43650793650793701</v>
      </c>
      <c r="I20" s="16">
        <v>0.43076923076923102</v>
      </c>
      <c r="J20" s="16">
        <v>0.36065573770491799</v>
      </c>
      <c r="K20" s="16">
        <v>0.41095890410958902</v>
      </c>
      <c r="L20" s="16">
        <v>0.44155844155844198</v>
      </c>
      <c r="M20" s="16">
        <v>0.48611111111111099</v>
      </c>
      <c r="N20" s="16">
        <v>0.38888888888888901</v>
      </c>
      <c r="O20" s="16">
        <v>0.47826086956521702</v>
      </c>
      <c r="P20" s="16">
        <v>0.38666666666666699</v>
      </c>
      <c r="Q20" s="16">
        <v>0.63157894736842102</v>
      </c>
      <c r="R20" s="16">
        <v>0.42105263157894701</v>
      </c>
      <c r="S20" s="16"/>
      <c r="T20" s="16">
        <v>0.43119266055045902</v>
      </c>
      <c r="U20" s="16">
        <v>0.47031963470319599</v>
      </c>
      <c r="V20" s="16">
        <v>0.38135593220338998</v>
      </c>
      <c r="W20" s="16">
        <v>0.42635658914728702</v>
      </c>
      <c r="X20" s="16">
        <v>0.61038961038961004</v>
      </c>
      <c r="Y20" s="16">
        <v>0.34883720930232598</v>
      </c>
      <c r="Z20" s="16"/>
      <c r="AA20" s="16">
        <v>0.46649145860709601</v>
      </c>
      <c r="AB20" s="16">
        <v>0.37547892720306503</v>
      </c>
    </row>
    <row r="21" spans="2:28" x14ac:dyDescent="0.35">
      <c r="B21" t="s">
        <v>53</v>
      </c>
      <c r="C21" s="16">
        <v>0.44324853228962802</v>
      </c>
      <c r="D21" s="16">
        <v>0.413333333333333</v>
      </c>
      <c r="E21" s="16">
        <v>0.46441281138790003</v>
      </c>
      <c r="F21" s="16"/>
      <c r="G21" s="16">
        <v>0.441509433962264</v>
      </c>
      <c r="H21" s="16">
        <v>0.476190476190476</v>
      </c>
      <c r="I21" s="16">
        <v>0.52307692307692299</v>
      </c>
      <c r="J21" s="16">
        <v>0.37704918032786899</v>
      </c>
      <c r="K21" s="16">
        <v>0.31506849315068503</v>
      </c>
      <c r="L21" s="16">
        <v>0.48051948051948101</v>
      </c>
      <c r="M21" s="16">
        <v>0.47222222222222199</v>
      </c>
      <c r="N21" s="16">
        <v>0.30555555555555602</v>
      </c>
      <c r="O21" s="16">
        <v>0.44347826086956499</v>
      </c>
      <c r="P21" s="16">
        <v>0.48</v>
      </c>
      <c r="Q21" s="16">
        <v>0.5</v>
      </c>
      <c r="R21" s="16">
        <v>0.42105263157894701</v>
      </c>
      <c r="S21" s="16"/>
      <c r="T21" s="16">
        <v>0.41284403669724801</v>
      </c>
      <c r="U21" s="16">
        <v>0.47488584474885798</v>
      </c>
      <c r="V21" s="16">
        <v>0.38135593220338998</v>
      </c>
      <c r="W21" s="16">
        <v>0.44961240310077499</v>
      </c>
      <c r="X21" s="16">
        <v>0.58441558441558406</v>
      </c>
      <c r="Y21" s="16">
        <v>0.48837209302325602</v>
      </c>
      <c r="Z21" s="16"/>
      <c r="AA21" s="16">
        <v>0.48883048620236502</v>
      </c>
      <c r="AB21" s="16">
        <v>0.31034482758620702</v>
      </c>
    </row>
    <row r="22" spans="2:28" x14ac:dyDescent="0.35">
      <c r="B22" t="s">
        <v>54</v>
      </c>
      <c r="C22" s="16">
        <v>0.39628180039138899</v>
      </c>
      <c r="D22" s="16">
        <v>0.38666666666666699</v>
      </c>
      <c r="E22" s="16">
        <v>0.40569395017793602</v>
      </c>
      <c r="F22" s="16"/>
      <c r="G22" s="16">
        <v>0.407547169811321</v>
      </c>
      <c r="H22" s="16">
        <v>0.49206349206349198</v>
      </c>
      <c r="I22" s="16">
        <v>0.41538461538461502</v>
      </c>
      <c r="J22" s="16">
        <v>0.31147540983606598</v>
      </c>
      <c r="K22" s="16">
        <v>0.397260273972603</v>
      </c>
      <c r="L22" s="16">
        <v>0.35064935064935099</v>
      </c>
      <c r="M22" s="16">
        <v>0.41666666666666702</v>
      </c>
      <c r="N22" s="16">
        <v>0.25</v>
      </c>
      <c r="O22" s="16">
        <v>0.356521739130435</v>
      </c>
      <c r="P22" s="16">
        <v>0.30666666666666698</v>
      </c>
      <c r="Q22" s="16">
        <v>0.52631578947368396</v>
      </c>
      <c r="R22" s="16">
        <v>0.52631578947368396</v>
      </c>
      <c r="S22" s="16"/>
      <c r="T22" s="16">
        <v>0.38761467889908302</v>
      </c>
      <c r="U22" s="16">
        <v>0.420091324200913</v>
      </c>
      <c r="V22" s="16">
        <v>0.29661016949152502</v>
      </c>
      <c r="W22" s="16">
        <v>0.36434108527131798</v>
      </c>
      <c r="X22" s="16">
        <v>0.53246753246753198</v>
      </c>
      <c r="Y22" s="16">
        <v>0.48837209302325602</v>
      </c>
      <c r="Z22" s="16"/>
      <c r="AA22" s="16">
        <v>0.41655716162943501</v>
      </c>
      <c r="AB22" s="16">
        <v>0.33716475095785398</v>
      </c>
    </row>
    <row r="23" spans="2:28" x14ac:dyDescent="0.35">
      <c r="B23" t="s">
        <v>55</v>
      </c>
      <c r="C23" s="16">
        <v>0.39530332681017599</v>
      </c>
      <c r="D23" s="16">
        <v>0.362222222222222</v>
      </c>
      <c r="E23" s="16">
        <v>0.41637010676156599</v>
      </c>
      <c r="F23" s="16"/>
      <c r="G23" s="16">
        <v>0.36226415094339598</v>
      </c>
      <c r="H23" s="16">
        <v>0.48412698412698402</v>
      </c>
      <c r="I23" s="16">
        <v>0.44615384615384601</v>
      </c>
      <c r="J23" s="16">
        <v>0.37704918032786899</v>
      </c>
      <c r="K23" s="16">
        <v>0.35616438356164398</v>
      </c>
      <c r="L23" s="16">
        <v>0.337662337662338</v>
      </c>
      <c r="M23" s="16">
        <v>0.40277777777777801</v>
      </c>
      <c r="N23" s="16">
        <v>0.30555555555555602</v>
      </c>
      <c r="O23" s="16">
        <v>0.4</v>
      </c>
      <c r="P23" s="16">
        <v>0.413333333333333</v>
      </c>
      <c r="Q23" s="16">
        <v>0.42105263157894701</v>
      </c>
      <c r="R23" s="16">
        <v>0.52631578947368396</v>
      </c>
      <c r="S23" s="16"/>
      <c r="T23" s="16">
        <v>0.32798165137614699</v>
      </c>
      <c r="U23" s="16">
        <v>0.45662100456621002</v>
      </c>
      <c r="V23" s="16">
        <v>0.34745762711864397</v>
      </c>
      <c r="W23" s="16">
        <v>0.418604651162791</v>
      </c>
      <c r="X23" s="16">
        <v>0.64935064935064901</v>
      </c>
      <c r="Y23" s="16">
        <v>0.372093023255814</v>
      </c>
      <c r="Z23" s="16"/>
      <c r="AA23" s="16">
        <v>0.43626806833114301</v>
      </c>
      <c r="AB23" s="16">
        <v>0.27586206896551702</v>
      </c>
    </row>
    <row r="24" spans="2:28" x14ac:dyDescent="0.35">
      <c r="B24" t="s">
        <v>56</v>
      </c>
      <c r="C24" s="16">
        <v>0.39334637964774899</v>
      </c>
      <c r="D24" s="16">
        <v>0.34888888888888903</v>
      </c>
      <c r="E24" s="16">
        <v>0.432384341637011</v>
      </c>
      <c r="F24" s="16"/>
      <c r="G24" s="16">
        <v>0.43018867924528298</v>
      </c>
      <c r="H24" s="16">
        <v>0.34920634920634902</v>
      </c>
      <c r="I24" s="16">
        <v>0.44615384615384601</v>
      </c>
      <c r="J24" s="16">
        <v>0.31147540983606598</v>
      </c>
      <c r="K24" s="16">
        <v>0.27397260273972601</v>
      </c>
      <c r="L24" s="16">
        <v>0.46753246753246802</v>
      </c>
      <c r="M24" s="16">
        <v>0.45833333333333298</v>
      </c>
      <c r="N24" s="16">
        <v>0.25</v>
      </c>
      <c r="O24" s="16">
        <v>0.41739130434782601</v>
      </c>
      <c r="P24" s="16">
        <v>0.34666666666666701</v>
      </c>
      <c r="Q24" s="16">
        <v>0.44736842105263203</v>
      </c>
      <c r="R24" s="16">
        <v>0.36842105263157898</v>
      </c>
      <c r="S24" s="16"/>
      <c r="T24" s="16">
        <v>0.40596330275229398</v>
      </c>
      <c r="U24" s="16">
        <v>0.38812785388127902</v>
      </c>
      <c r="V24" s="16">
        <v>0.338983050847458</v>
      </c>
      <c r="W24" s="16">
        <v>0.372093023255814</v>
      </c>
      <c r="X24" s="16">
        <v>0.48051948051948101</v>
      </c>
      <c r="Y24" s="16">
        <v>0.34883720930232598</v>
      </c>
      <c r="Z24" s="16"/>
      <c r="AA24" s="16">
        <v>0.39816031537450702</v>
      </c>
      <c r="AB24" s="16">
        <v>0.37931034482758602</v>
      </c>
    </row>
    <row r="25" spans="2:28" x14ac:dyDescent="0.35">
      <c r="B25" t="s">
        <v>57</v>
      </c>
      <c r="C25" s="16">
        <v>0.33855185909980401</v>
      </c>
      <c r="D25" s="16">
        <v>0.32888888888888901</v>
      </c>
      <c r="E25" s="16">
        <v>0.348754448398576</v>
      </c>
      <c r="F25" s="16"/>
      <c r="G25" s="16">
        <v>0.30188679245283001</v>
      </c>
      <c r="H25" s="16">
        <v>0.40476190476190499</v>
      </c>
      <c r="I25" s="16">
        <v>0.36923076923076897</v>
      </c>
      <c r="J25" s="16">
        <v>0.29508196721311503</v>
      </c>
      <c r="K25" s="16">
        <v>0.32876712328767099</v>
      </c>
      <c r="L25" s="16">
        <v>0.37662337662337703</v>
      </c>
      <c r="M25" s="16">
        <v>0.34722222222222199</v>
      </c>
      <c r="N25" s="16">
        <v>0.25</v>
      </c>
      <c r="O25" s="16">
        <v>0.33913043478260901</v>
      </c>
      <c r="P25" s="16">
        <v>0.36</v>
      </c>
      <c r="Q25" s="16">
        <v>0.36842105263157898</v>
      </c>
      <c r="R25" s="16">
        <v>0.31578947368421101</v>
      </c>
      <c r="S25" s="16"/>
      <c r="T25" s="16">
        <v>0.307339449541284</v>
      </c>
      <c r="U25" s="16">
        <v>0.35616438356164398</v>
      </c>
      <c r="V25" s="16">
        <v>0.322033898305085</v>
      </c>
      <c r="W25" s="16">
        <v>0.387596899224806</v>
      </c>
      <c r="X25" s="16">
        <v>0.45454545454545497</v>
      </c>
      <c r="Y25" s="16">
        <v>0.25581395348837199</v>
      </c>
      <c r="Z25" s="16"/>
      <c r="AA25" s="16">
        <v>0.34822601839684603</v>
      </c>
      <c r="AB25" s="16">
        <v>0.31034482758620702</v>
      </c>
    </row>
    <row r="26" spans="2:28" x14ac:dyDescent="0.35">
      <c r="B26" t="s">
        <v>58</v>
      </c>
      <c r="C26" s="16">
        <v>0.24657534246575299</v>
      </c>
      <c r="D26" s="16">
        <v>0.26222222222222202</v>
      </c>
      <c r="E26" s="16">
        <v>0.23843416370106801</v>
      </c>
      <c r="F26" s="16"/>
      <c r="G26" s="16">
        <v>0.21509433962264199</v>
      </c>
      <c r="H26" s="16">
        <v>0.32539682539682502</v>
      </c>
      <c r="I26" s="16">
        <v>0.2</v>
      </c>
      <c r="J26" s="16">
        <v>0.13114754098360701</v>
      </c>
      <c r="K26" s="16">
        <v>0.24657534246575299</v>
      </c>
      <c r="L26" s="16">
        <v>0.32467532467532501</v>
      </c>
      <c r="M26" s="16">
        <v>0.31944444444444398</v>
      </c>
      <c r="N26" s="16">
        <v>0.13888888888888901</v>
      </c>
      <c r="O26" s="16">
        <v>0.26956521739130401</v>
      </c>
      <c r="P26" s="16">
        <v>0.17333333333333301</v>
      </c>
      <c r="Q26" s="16">
        <v>0.31578947368421101</v>
      </c>
      <c r="R26" s="16">
        <v>0.31578947368421101</v>
      </c>
      <c r="S26" s="16"/>
      <c r="T26" s="16">
        <v>0.22018348623853201</v>
      </c>
      <c r="U26" s="16">
        <v>0.21461187214611899</v>
      </c>
      <c r="V26" s="16">
        <v>0.29661016949152502</v>
      </c>
      <c r="W26" s="16">
        <v>0.30232558139534899</v>
      </c>
      <c r="X26" s="16">
        <v>0.29870129870129902</v>
      </c>
      <c r="Y26" s="16">
        <v>0.27906976744186002</v>
      </c>
      <c r="Z26" s="16"/>
      <c r="AA26" s="16">
        <v>0.26149802890932999</v>
      </c>
      <c r="AB26" s="16">
        <v>0.20306513409961699</v>
      </c>
    </row>
    <row r="27" spans="2:28" x14ac:dyDescent="0.35">
      <c r="B27" t="s">
        <v>59</v>
      </c>
      <c r="C27" s="16">
        <v>0.22113502935420701</v>
      </c>
      <c r="D27" s="16">
        <v>0.24666666666666701</v>
      </c>
      <c r="E27" s="16">
        <v>0.20106761565836301</v>
      </c>
      <c r="F27" s="16"/>
      <c r="G27" s="16">
        <v>0.211320754716981</v>
      </c>
      <c r="H27" s="16">
        <v>0.19841269841269801</v>
      </c>
      <c r="I27" s="16">
        <v>0.230769230769231</v>
      </c>
      <c r="J27" s="16">
        <v>0.22950819672131101</v>
      </c>
      <c r="K27" s="16">
        <v>0.19178082191780799</v>
      </c>
      <c r="L27" s="16">
        <v>0.23376623376623401</v>
      </c>
      <c r="M27" s="16">
        <v>0.31944444444444398</v>
      </c>
      <c r="N27" s="16">
        <v>0.11111111111111099</v>
      </c>
      <c r="O27" s="16">
        <v>0.208695652173913</v>
      </c>
      <c r="P27" s="16">
        <v>0.22666666666666699</v>
      </c>
      <c r="Q27" s="16">
        <v>0.26315789473684198</v>
      </c>
      <c r="R27" s="16">
        <v>0.31578947368421101</v>
      </c>
      <c r="S27" s="16"/>
      <c r="T27" s="16">
        <v>0.22935779816513799</v>
      </c>
      <c r="U27" s="16">
        <v>0.19634703196347</v>
      </c>
      <c r="V27" s="16">
        <v>0.20338983050847501</v>
      </c>
      <c r="W27" s="16">
        <v>0.224806201550388</v>
      </c>
      <c r="X27" s="16">
        <v>0.31168831168831201</v>
      </c>
      <c r="Y27" s="16">
        <v>0.13953488372093001</v>
      </c>
      <c r="Z27" s="16"/>
      <c r="AA27" s="16">
        <v>0.23127463863337699</v>
      </c>
      <c r="AB27" s="16">
        <v>0.19157088122605401</v>
      </c>
    </row>
    <row r="28" spans="2:28" x14ac:dyDescent="0.35">
      <c r="B28" t="s">
        <v>60</v>
      </c>
      <c r="C28" s="16">
        <v>6.8493150684931503E-3</v>
      </c>
      <c r="D28" s="16">
        <v>4.4444444444444401E-3</v>
      </c>
      <c r="E28" s="16">
        <v>8.8967971530249101E-3</v>
      </c>
      <c r="F28" s="16"/>
      <c r="G28" s="16">
        <v>0</v>
      </c>
      <c r="H28" s="16">
        <v>7.9365079365079395E-3</v>
      </c>
      <c r="I28" s="16">
        <v>0</v>
      </c>
      <c r="J28" s="16">
        <v>1.63934426229508E-2</v>
      </c>
      <c r="K28" s="16">
        <v>1.3698630136986301E-2</v>
      </c>
      <c r="L28" s="16">
        <v>0</v>
      </c>
      <c r="M28" s="16">
        <v>0</v>
      </c>
      <c r="N28" s="16">
        <v>0</v>
      </c>
      <c r="O28" s="16">
        <v>2.6086956521739101E-2</v>
      </c>
      <c r="P28" s="16">
        <v>1.3333333333333299E-2</v>
      </c>
      <c r="Q28" s="16">
        <v>0</v>
      </c>
      <c r="R28" s="16">
        <v>0</v>
      </c>
      <c r="S28" s="16"/>
      <c r="T28" s="16">
        <v>4.5871559633027499E-3</v>
      </c>
      <c r="U28" s="16">
        <v>9.1324200913242004E-3</v>
      </c>
      <c r="V28" s="16">
        <v>0</v>
      </c>
      <c r="W28" s="16">
        <v>1.5503875968992199E-2</v>
      </c>
      <c r="X28" s="16">
        <v>0</v>
      </c>
      <c r="Y28" s="16">
        <v>2.32558139534884E-2</v>
      </c>
      <c r="Z28" s="16"/>
      <c r="AA28" s="16">
        <v>6.5703022339027601E-3</v>
      </c>
      <c r="AB28" s="16">
        <v>7.6628352490421504E-3</v>
      </c>
    </row>
    <row r="29" spans="2:28" x14ac:dyDescent="0.35">
      <c r="B29" t="s">
        <v>61</v>
      </c>
      <c r="C29" s="16">
        <v>6.8493150684931503E-3</v>
      </c>
      <c r="D29" s="16">
        <v>8.8888888888888906E-3</v>
      </c>
      <c r="E29" s="16">
        <v>5.3380782918149502E-3</v>
      </c>
      <c r="F29" s="16"/>
      <c r="G29" s="16">
        <v>3.77358490566038E-3</v>
      </c>
      <c r="H29" s="16">
        <v>1.58730158730159E-2</v>
      </c>
      <c r="I29" s="16">
        <v>0</v>
      </c>
      <c r="J29" s="16">
        <v>0</v>
      </c>
      <c r="K29" s="16">
        <v>1.3698630136986301E-2</v>
      </c>
      <c r="L29" s="16">
        <v>0</v>
      </c>
      <c r="M29" s="16">
        <v>0</v>
      </c>
      <c r="N29" s="16">
        <v>2.7777777777777801E-2</v>
      </c>
      <c r="O29" s="16">
        <v>8.6956521739130401E-3</v>
      </c>
      <c r="P29" s="16">
        <v>1.3333333333333299E-2</v>
      </c>
      <c r="Q29" s="16">
        <v>0</v>
      </c>
      <c r="R29" s="16">
        <v>0</v>
      </c>
      <c r="S29" s="16"/>
      <c r="T29" s="16">
        <v>9.1743119266055103E-3</v>
      </c>
      <c r="U29" s="16">
        <v>4.5662100456621002E-3</v>
      </c>
      <c r="V29" s="16">
        <v>8.4745762711864406E-3</v>
      </c>
      <c r="W29" s="16">
        <v>7.7519379844961196E-3</v>
      </c>
      <c r="X29" s="16">
        <v>0</v>
      </c>
      <c r="Y29" s="16">
        <v>0</v>
      </c>
      <c r="Z29" s="16"/>
      <c r="AA29" s="16">
        <v>5.2562417871222103E-3</v>
      </c>
      <c r="AB29" s="16">
        <v>1.1494252873563199E-2</v>
      </c>
    </row>
    <row r="30" spans="2:28" x14ac:dyDescent="0.3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2:28" x14ac:dyDescent="0.35">
      <c r="B31" s="6" t="s">
        <v>82</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2:28" x14ac:dyDescent="0.35">
      <c r="B32" s="20" t="s">
        <v>63</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2:28" x14ac:dyDescent="0.35">
      <c r="B33" t="s">
        <v>66</v>
      </c>
      <c r="C33" s="16">
        <v>0.33855185909980401</v>
      </c>
      <c r="D33" s="16">
        <v>0.36666666666666697</v>
      </c>
      <c r="E33" s="16">
        <v>0.314946619217082</v>
      </c>
      <c r="F33" s="16"/>
      <c r="G33" s="16">
        <v>0.31698113207547202</v>
      </c>
      <c r="H33" s="16">
        <v>0.32539682539682502</v>
      </c>
      <c r="I33" s="16">
        <v>0.492307692307692</v>
      </c>
      <c r="J33" s="16">
        <v>0.24590163934426201</v>
      </c>
      <c r="K33" s="16">
        <v>0.31506849315068503</v>
      </c>
      <c r="L33" s="16">
        <v>0.337662337662338</v>
      </c>
      <c r="M33" s="16">
        <v>0.36111111111111099</v>
      </c>
      <c r="N33" s="16">
        <v>0.25</v>
      </c>
      <c r="O33" s="16">
        <v>0.44347826086956499</v>
      </c>
      <c r="P33" s="16">
        <v>0.293333333333333</v>
      </c>
      <c r="Q33" s="16">
        <v>0.34210526315789502</v>
      </c>
      <c r="R33" s="16">
        <v>0.21052631578947401</v>
      </c>
      <c r="S33" s="16"/>
      <c r="T33" s="16">
        <v>0.28669724770642202</v>
      </c>
      <c r="U33" s="16">
        <v>0.36529680365296802</v>
      </c>
      <c r="V33" s="16">
        <v>0.38983050847457601</v>
      </c>
      <c r="W33" s="16">
        <v>0.37984496124030998</v>
      </c>
      <c r="X33" s="16">
        <v>0.38961038961039002</v>
      </c>
      <c r="Y33" s="16">
        <v>0.372093023255814</v>
      </c>
      <c r="Z33" s="16"/>
      <c r="AA33" s="16">
        <v>0.374507227332457</v>
      </c>
      <c r="AB33" s="16">
        <v>0.233716475095785</v>
      </c>
    </row>
    <row r="34" spans="2:28" x14ac:dyDescent="0.35">
      <c r="B34" t="s">
        <v>67</v>
      </c>
      <c r="C34" s="16">
        <v>0.29647749510763199</v>
      </c>
      <c r="D34" s="16">
        <v>0.24444444444444399</v>
      </c>
      <c r="E34" s="16">
        <v>0.33274021352313199</v>
      </c>
      <c r="F34" s="16"/>
      <c r="G34" s="16">
        <v>0.29811320754717002</v>
      </c>
      <c r="H34" s="16">
        <v>0.33333333333333298</v>
      </c>
      <c r="I34" s="16">
        <v>0.261538461538462</v>
      </c>
      <c r="J34" s="16">
        <v>0.22950819672131101</v>
      </c>
      <c r="K34" s="16">
        <v>0.32876712328767099</v>
      </c>
      <c r="L34" s="16">
        <v>0.31168831168831201</v>
      </c>
      <c r="M34" s="16">
        <v>0.30555555555555602</v>
      </c>
      <c r="N34" s="16">
        <v>0.30555555555555602</v>
      </c>
      <c r="O34" s="16">
        <v>0.29565217391304299</v>
      </c>
      <c r="P34" s="16">
        <v>0.28000000000000003</v>
      </c>
      <c r="Q34" s="16">
        <v>0.26315789473684198</v>
      </c>
      <c r="R34" s="16">
        <v>0.26315789473684198</v>
      </c>
      <c r="S34" s="16"/>
      <c r="T34" s="16">
        <v>0.26605504587155998</v>
      </c>
      <c r="U34" s="16">
        <v>0.30593607305936099</v>
      </c>
      <c r="V34" s="16">
        <v>0.27966101694915302</v>
      </c>
      <c r="W34" s="16">
        <v>0.41085271317829503</v>
      </c>
      <c r="X34" s="16">
        <v>0.25974025974025999</v>
      </c>
      <c r="Y34" s="16">
        <v>0.32558139534883701</v>
      </c>
      <c r="Z34" s="16"/>
      <c r="AA34" s="16">
        <v>0.31537450722733201</v>
      </c>
      <c r="AB34" s="16">
        <v>0.24137931034482801</v>
      </c>
    </row>
    <row r="35" spans="2:28" x14ac:dyDescent="0.35">
      <c r="B35" t="s">
        <v>68</v>
      </c>
      <c r="C35" s="16">
        <v>0.26223091976516599</v>
      </c>
      <c r="D35" s="16">
        <v>0.26444444444444398</v>
      </c>
      <c r="E35" s="16">
        <v>0.26512455516014199</v>
      </c>
      <c r="F35" s="16"/>
      <c r="G35" s="16">
        <v>0.237735849056604</v>
      </c>
      <c r="H35" s="16">
        <v>0.30158730158730201</v>
      </c>
      <c r="I35" s="16">
        <v>0.32307692307692298</v>
      </c>
      <c r="J35" s="16">
        <v>0.39344262295082</v>
      </c>
      <c r="K35" s="16">
        <v>0.27397260273972601</v>
      </c>
      <c r="L35" s="16">
        <v>0.35064935064935099</v>
      </c>
      <c r="M35" s="16">
        <v>0.20833333333333301</v>
      </c>
      <c r="N35" s="16">
        <v>0.30555555555555602</v>
      </c>
      <c r="O35" s="16">
        <v>0.217391304347826</v>
      </c>
      <c r="P35" s="16">
        <v>0.22666666666666699</v>
      </c>
      <c r="Q35" s="16">
        <v>0.105263157894737</v>
      </c>
      <c r="R35" s="16">
        <v>0.157894736842105</v>
      </c>
      <c r="S35" s="16"/>
      <c r="T35" s="16">
        <v>0.22935779816513799</v>
      </c>
      <c r="U35" s="16">
        <v>0.278538812785388</v>
      </c>
      <c r="V35" s="16">
        <v>0.26271186440678002</v>
      </c>
      <c r="W35" s="16">
        <v>0.34883720930232598</v>
      </c>
      <c r="X35" s="16">
        <v>0.27272727272727298</v>
      </c>
      <c r="Y35" s="16">
        <v>0.232558139534884</v>
      </c>
      <c r="Z35" s="16"/>
      <c r="AA35" s="16">
        <v>0.25492772667542701</v>
      </c>
      <c r="AB35" s="16">
        <v>0.283524904214559</v>
      </c>
    </row>
    <row r="36" spans="2:28" x14ac:dyDescent="0.35">
      <c r="B36" t="s">
        <v>69</v>
      </c>
      <c r="C36" s="16">
        <v>0.25538160469667298</v>
      </c>
      <c r="D36" s="16">
        <v>0.275555555555556</v>
      </c>
      <c r="E36" s="16">
        <v>0.24199288256227799</v>
      </c>
      <c r="F36" s="16"/>
      <c r="G36" s="16">
        <v>0.29433962264150898</v>
      </c>
      <c r="H36" s="16">
        <v>0.23015873015873001</v>
      </c>
      <c r="I36" s="16">
        <v>0.21538461538461501</v>
      </c>
      <c r="J36" s="16">
        <v>0.29508196721311503</v>
      </c>
      <c r="K36" s="16">
        <v>0.301369863013699</v>
      </c>
      <c r="L36" s="16">
        <v>0.246753246753247</v>
      </c>
      <c r="M36" s="16">
        <v>0.25</v>
      </c>
      <c r="N36" s="16">
        <v>0.30555555555555602</v>
      </c>
      <c r="O36" s="16">
        <v>0.208695652173913</v>
      </c>
      <c r="P36" s="16">
        <v>0.25333333333333302</v>
      </c>
      <c r="Q36" s="16">
        <v>0.157894736842105</v>
      </c>
      <c r="R36" s="16">
        <v>0.157894736842105</v>
      </c>
      <c r="S36" s="16"/>
      <c r="T36" s="16">
        <v>0.28669724770642202</v>
      </c>
      <c r="U36" s="16">
        <v>0.24657534246575299</v>
      </c>
      <c r="V36" s="16">
        <v>0.22881355932203401</v>
      </c>
      <c r="W36" s="16">
        <v>0.186046511627907</v>
      </c>
      <c r="X36" s="16">
        <v>0.246753246753247</v>
      </c>
      <c r="Y36" s="16">
        <v>0.27906976744186002</v>
      </c>
      <c r="Z36" s="16"/>
      <c r="AA36" s="16">
        <v>0.22601839684625499</v>
      </c>
      <c r="AB36" s="16">
        <v>0.34099616858237503</v>
      </c>
    </row>
    <row r="37" spans="2:28" x14ac:dyDescent="0.35">
      <c r="B37" t="s">
        <v>70</v>
      </c>
      <c r="C37" s="16">
        <v>0.24266144814089999</v>
      </c>
      <c r="D37" s="16">
        <v>0.25111111111111101</v>
      </c>
      <c r="E37" s="16">
        <v>0.233096085409253</v>
      </c>
      <c r="F37" s="16"/>
      <c r="G37" s="16">
        <v>0.230188679245283</v>
      </c>
      <c r="H37" s="16">
        <v>0.19841269841269801</v>
      </c>
      <c r="I37" s="16">
        <v>0.246153846153846</v>
      </c>
      <c r="J37" s="16">
        <v>0.27868852459016402</v>
      </c>
      <c r="K37" s="16">
        <v>0.36986301369863001</v>
      </c>
      <c r="L37" s="16">
        <v>0.11688311688311701</v>
      </c>
      <c r="M37" s="16">
        <v>0.34722222222222199</v>
      </c>
      <c r="N37" s="16">
        <v>0.16666666666666699</v>
      </c>
      <c r="O37" s="16">
        <v>0.24347826086956501</v>
      </c>
      <c r="P37" s="16">
        <v>0.266666666666667</v>
      </c>
      <c r="Q37" s="16">
        <v>0.18421052631578899</v>
      </c>
      <c r="R37" s="16">
        <v>0.36842105263157898</v>
      </c>
      <c r="S37" s="16"/>
      <c r="T37" s="16">
        <v>0.259174311926606</v>
      </c>
      <c r="U37" s="16">
        <v>0.26484018264840198</v>
      </c>
      <c r="V37" s="16">
        <v>0.194915254237288</v>
      </c>
      <c r="W37" s="16">
        <v>0.224806201550388</v>
      </c>
      <c r="X37" s="16">
        <v>0.207792207792208</v>
      </c>
      <c r="Y37" s="16">
        <v>0.209302325581395</v>
      </c>
      <c r="Z37" s="16"/>
      <c r="AA37" s="16">
        <v>0.241787122207622</v>
      </c>
      <c r="AB37" s="16">
        <v>0.24521072796934901</v>
      </c>
    </row>
    <row r="38" spans="2:28" x14ac:dyDescent="0.35">
      <c r="B38" t="s">
        <v>71</v>
      </c>
      <c r="C38" s="16">
        <v>0.22798434442270099</v>
      </c>
      <c r="D38" s="16">
        <v>0.18222222222222201</v>
      </c>
      <c r="E38" s="16">
        <v>0.26512455516014199</v>
      </c>
      <c r="F38" s="16"/>
      <c r="G38" s="16">
        <v>0.22641509433962301</v>
      </c>
      <c r="H38" s="16">
        <v>0.26190476190476197</v>
      </c>
      <c r="I38" s="16">
        <v>0.230769230769231</v>
      </c>
      <c r="J38" s="16">
        <v>0.213114754098361</v>
      </c>
      <c r="K38" s="16">
        <v>0.27397260273972601</v>
      </c>
      <c r="L38" s="16">
        <v>0.25974025974025999</v>
      </c>
      <c r="M38" s="16">
        <v>0.13888888888888901</v>
      </c>
      <c r="N38" s="16">
        <v>0.13888888888888901</v>
      </c>
      <c r="O38" s="16">
        <v>0.27826086956521701</v>
      </c>
      <c r="P38" s="16">
        <v>0.146666666666667</v>
      </c>
      <c r="Q38" s="16">
        <v>0.28947368421052599</v>
      </c>
      <c r="R38" s="16">
        <v>0.157894736842105</v>
      </c>
      <c r="S38" s="16"/>
      <c r="T38" s="16">
        <v>0.18807339449541299</v>
      </c>
      <c r="U38" s="16">
        <v>0.29223744292237402</v>
      </c>
      <c r="V38" s="16">
        <v>0.26271186440678002</v>
      </c>
      <c r="W38" s="16">
        <v>0.193798449612403</v>
      </c>
      <c r="X38" s="16">
        <v>0.27272727272727298</v>
      </c>
      <c r="Y38" s="16">
        <v>0.232558139534884</v>
      </c>
      <c r="Z38" s="16"/>
      <c r="AA38" s="16">
        <v>0.24441524310118301</v>
      </c>
      <c r="AB38" s="16">
        <v>0.18007662835249</v>
      </c>
    </row>
    <row r="39" spans="2:28" x14ac:dyDescent="0.35">
      <c r="B39" t="s">
        <v>72</v>
      </c>
      <c r="C39" s="16">
        <v>0.199608610567515</v>
      </c>
      <c r="D39" s="16">
        <v>0.24888888888888899</v>
      </c>
      <c r="E39" s="16">
        <v>0.163701067615658</v>
      </c>
      <c r="F39" s="16"/>
      <c r="G39" s="16">
        <v>0.237735849056604</v>
      </c>
      <c r="H39" s="16">
        <v>0.134920634920635</v>
      </c>
      <c r="I39" s="16">
        <v>0.138461538461538</v>
      </c>
      <c r="J39" s="16">
        <v>0.26229508196721302</v>
      </c>
      <c r="K39" s="16">
        <v>0.13698630136986301</v>
      </c>
      <c r="L39" s="16">
        <v>0.18181818181818199</v>
      </c>
      <c r="M39" s="16">
        <v>0.13888888888888901</v>
      </c>
      <c r="N39" s="16">
        <v>0.25</v>
      </c>
      <c r="O39" s="16">
        <v>0.217391304347826</v>
      </c>
      <c r="P39" s="16">
        <v>0.17333333333333301</v>
      </c>
      <c r="Q39" s="16">
        <v>0.31578947368421101</v>
      </c>
      <c r="R39" s="16">
        <v>0.31578947368421101</v>
      </c>
      <c r="S39" s="16"/>
      <c r="T39" s="16">
        <v>0.22935779816513799</v>
      </c>
      <c r="U39" s="16">
        <v>0.164383561643836</v>
      </c>
      <c r="V39" s="16">
        <v>0.186440677966102</v>
      </c>
      <c r="W39" s="16">
        <v>0.209302325581395</v>
      </c>
      <c r="X39" s="16">
        <v>0.18181818181818199</v>
      </c>
      <c r="Y39" s="16">
        <v>0.116279069767442</v>
      </c>
      <c r="Z39" s="16"/>
      <c r="AA39" s="16">
        <v>0.182654402102497</v>
      </c>
      <c r="AB39" s="16">
        <v>0.24904214559387</v>
      </c>
    </row>
    <row r="40" spans="2:28" x14ac:dyDescent="0.35">
      <c r="B40" t="s">
        <v>73</v>
      </c>
      <c r="C40" s="16">
        <v>0.184931506849315</v>
      </c>
      <c r="D40" s="16">
        <v>0.17555555555555599</v>
      </c>
      <c r="E40" s="16">
        <v>0.185053380782918</v>
      </c>
      <c r="F40" s="16"/>
      <c r="G40" s="16">
        <v>0.177358490566038</v>
      </c>
      <c r="H40" s="16">
        <v>0.15079365079365101</v>
      </c>
      <c r="I40" s="16">
        <v>0.27692307692307699</v>
      </c>
      <c r="J40" s="16">
        <v>4.91803278688525E-2</v>
      </c>
      <c r="K40" s="16">
        <v>0.19178082191780799</v>
      </c>
      <c r="L40" s="16">
        <v>0.168831168831169</v>
      </c>
      <c r="M40" s="16">
        <v>0.22222222222222199</v>
      </c>
      <c r="N40" s="16">
        <v>0.25</v>
      </c>
      <c r="O40" s="16">
        <v>0.182608695652174</v>
      </c>
      <c r="P40" s="16">
        <v>0.2</v>
      </c>
      <c r="Q40" s="16">
        <v>0.18421052631578899</v>
      </c>
      <c r="R40" s="16">
        <v>0.36842105263157898</v>
      </c>
      <c r="S40" s="16"/>
      <c r="T40" s="16">
        <v>0.17889908256880699</v>
      </c>
      <c r="U40" s="16">
        <v>0.17351598173516</v>
      </c>
      <c r="V40" s="16">
        <v>0.20338983050847501</v>
      </c>
      <c r="W40" s="16">
        <v>0.162790697674419</v>
      </c>
      <c r="X40" s="16">
        <v>0.25974025974025999</v>
      </c>
      <c r="Y40" s="16">
        <v>0.186046511627907</v>
      </c>
      <c r="Z40" s="16"/>
      <c r="AA40" s="16">
        <v>0.19842312746386301</v>
      </c>
      <c r="AB40" s="16">
        <v>0.145593869731801</v>
      </c>
    </row>
    <row r="41" spans="2:28" x14ac:dyDescent="0.35">
      <c r="B41" t="s">
        <v>74</v>
      </c>
      <c r="C41" s="16">
        <v>0.181996086105675</v>
      </c>
      <c r="D41" s="16">
        <v>0.14444444444444399</v>
      </c>
      <c r="E41" s="16">
        <v>0.21174377224199301</v>
      </c>
      <c r="F41" s="16"/>
      <c r="G41" s="16">
        <v>0.19245283018867901</v>
      </c>
      <c r="H41" s="16">
        <v>0.24603174603174599</v>
      </c>
      <c r="I41" s="16">
        <v>0.138461538461538</v>
      </c>
      <c r="J41" s="16">
        <v>0.22950819672131101</v>
      </c>
      <c r="K41" s="16">
        <v>0.17808219178082199</v>
      </c>
      <c r="L41" s="16">
        <v>0.19480519480519501</v>
      </c>
      <c r="M41" s="16">
        <v>0.13888888888888901</v>
      </c>
      <c r="N41" s="16">
        <v>0.13888888888888901</v>
      </c>
      <c r="O41" s="16">
        <v>9.5652173913043495E-2</v>
      </c>
      <c r="P41" s="16">
        <v>0.2</v>
      </c>
      <c r="Q41" s="16">
        <v>0.23684210526315799</v>
      </c>
      <c r="R41" s="16">
        <v>0.157894736842105</v>
      </c>
      <c r="S41" s="16"/>
      <c r="T41" s="16">
        <v>0.16972477064220201</v>
      </c>
      <c r="U41" s="16">
        <v>0.18264840182648401</v>
      </c>
      <c r="V41" s="16">
        <v>0.194915254237288</v>
      </c>
      <c r="W41" s="16">
        <v>0.209302325581395</v>
      </c>
      <c r="X41" s="16">
        <v>0.19480519480519501</v>
      </c>
      <c r="Y41" s="16">
        <v>0.162790697674419</v>
      </c>
      <c r="Z41" s="16"/>
      <c r="AA41" s="16">
        <v>0.19316688567674101</v>
      </c>
      <c r="AB41" s="16">
        <v>0.14942528735632199</v>
      </c>
    </row>
    <row r="42" spans="2:28" x14ac:dyDescent="0.35">
      <c r="B42" t="s">
        <v>75</v>
      </c>
      <c r="C42" s="16">
        <v>0.16242661448140899</v>
      </c>
      <c r="D42" s="16">
        <v>0.16222222222222199</v>
      </c>
      <c r="E42" s="16">
        <v>0.161921708185053</v>
      </c>
      <c r="F42" s="16"/>
      <c r="G42" s="16">
        <v>0.162264150943396</v>
      </c>
      <c r="H42" s="16">
        <v>0.206349206349206</v>
      </c>
      <c r="I42" s="16">
        <v>0.123076923076923</v>
      </c>
      <c r="J42" s="16">
        <v>0.114754098360656</v>
      </c>
      <c r="K42" s="16">
        <v>0.20547945205479501</v>
      </c>
      <c r="L42" s="16">
        <v>6.4935064935064901E-2</v>
      </c>
      <c r="M42" s="16">
        <v>0.180555555555556</v>
      </c>
      <c r="N42" s="16">
        <v>5.5555555555555601E-2</v>
      </c>
      <c r="O42" s="16">
        <v>0.147826086956522</v>
      </c>
      <c r="P42" s="16">
        <v>0.18666666666666701</v>
      </c>
      <c r="Q42" s="16">
        <v>0.23684210526315799</v>
      </c>
      <c r="R42" s="16">
        <v>0.36842105263157898</v>
      </c>
      <c r="S42" s="16"/>
      <c r="T42" s="16">
        <v>0.16743119266055001</v>
      </c>
      <c r="U42" s="16">
        <v>0.164383561643836</v>
      </c>
      <c r="V42" s="16">
        <v>0.11864406779661001</v>
      </c>
      <c r="W42" s="16">
        <v>0.13178294573643401</v>
      </c>
      <c r="X42" s="16">
        <v>0.19480519480519501</v>
      </c>
      <c r="Y42" s="16">
        <v>0.25581395348837199</v>
      </c>
      <c r="Z42" s="16"/>
      <c r="AA42" s="16">
        <v>0.15900131406044701</v>
      </c>
      <c r="AB42" s="16">
        <v>0.17241379310344801</v>
      </c>
    </row>
    <row r="43" spans="2:28" x14ac:dyDescent="0.35">
      <c r="B43" t="s">
        <v>76</v>
      </c>
      <c r="C43" s="16">
        <v>0.150684931506849</v>
      </c>
      <c r="D43" s="16">
        <v>0.155555555555556</v>
      </c>
      <c r="E43" s="16">
        <v>0.14590747330960899</v>
      </c>
      <c r="F43" s="16"/>
      <c r="G43" s="16">
        <v>0.13962264150943399</v>
      </c>
      <c r="H43" s="16">
        <v>0.134920634920635</v>
      </c>
      <c r="I43" s="16">
        <v>0.138461538461538</v>
      </c>
      <c r="J43" s="16">
        <v>0.213114754098361</v>
      </c>
      <c r="K43" s="16">
        <v>9.5890410958904104E-2</v>
      </c>
      <c r="L43" s="16">
        <v>0.19480519480519501</v>
      </c>
      <c r="M43" s="16">
        <v>0.13888888888888901</v>
      </c>
      <c r="N43" s="16">
        <v>0.16666666666666699</v>
      </c>
      <c r="O43" s="16">
        <v>0.121739130434783</v>
      </c>
      <c r="P43" s="16">
        <v>0.146666666666667</v>
      </c>
      <c r="Q43" s="16">
        <v>0.26315789473684198</v>
      </c>
      <c r="R43" s="16">
        <v>0.26315789473684198</v>
      </c>
      <c r="S43" s="16"/>
      <c r="T43" s="16">
        <v>0.151376146788991</v>
      </c>
      <c r="U43" s="16">
        <v>0.13698630136986301</v>
      </c>
      <c r="V43" s="16">
        <v>0.12711864406779699</v>
      </c>
      <c r="W43" s="16">
        <v>0.15503875968992201</v>
      </c>
      <c r="X43" s="16">
        <v>0.18181818181818199</v>
      </c>
      <c r="Y43" s="16">
        <v>0.209302325581395</v>
      </c>
      <c r="Z43" s="16"/>
      <c r="AA43" s="16">
        <v>0.15900131406044701</v>
      </c>
      <c r="AB43" s="16">
        <v>0.126436781609195</v>
      </c>
    </row>
    <row r="44" spans="2:28" x14ac:dyDescent="0.35">
      <c r="B44" t="s">
        <v>77</v>
      </c>
      <c r="C44" s="16">
        <v>0.10469667318982399</v>
      </c>
      <c r="D44" s="16">
        <v>9.1111111111111101E-2</v>
      </c>
      <c r="E44" s="16">
        <v>0.117437722419929</v>
      </c>
      <c r="F44" s="16"/>
      <c r="G44" s="16">
        <v>0.12075471698113199</v>
      </c>
      <c r="H44" s="16">
        <v>7.9365079365079402E-2</v>
      </c>
      <c r="I44" s="16">
        <v>0.138461538461538</v>
      </c>
      <c r="J44" s="16">
        <v>3.2786885245901599E-2</v>
      </c>
      <c r="K44" s="16">
        <v>5.4794520547945202E-2</v>
      </c>
      <c r="L44" s="16">
        <v>0.103896103896104</v>
      </c>
      <c r="M44" s="16">
        <v>9.7222222222222196E-2</v>
      </c>
      <c r="N44" s="16">
        <v>5.5555555555555601E-2</v>
      </c>
      <c r="O44" s="16">
        <v>0.139130434782609</v>
      </c>
      <c r="P44" s="16">
        <v>0.17333333333333301</v>
      </c>
      <c r="Q44" s="16">
        <v>7.8947368421052599E-2</v>
      </c>
      <c r="R44" s="16">
        <v>5.2631578947368397E-2</v>
      </c>
      <c r="S44" s="16"/>
      <c r="T44" s="16">
        <v>0.13302752293577999</v>
      </c>
      <c r="U44" s="16">
        <v>8.2191780821917804E-2</v>
      </c>
      <c r="V44" s="16">
        <v>0.13559322033898299</v>
      </c>
      <c r="W44" s="16">
        <v>6.9767441860465101E-2</v>
      </c>
      <c r="X44" s="16">
        <v>2.5974025974026E-2</v>
      </c>
      <c r="Y44" s="16">
        <v>9.3023255813953501E-2</v>
      </c>
      <c r="Z44" s="16"/>
      <c r="AA44" s="16">
        <v>9.8554533508541403E-2</v>
      </c>
      <c r="AB44" s="16">
        <v>0.122605363984674</v>
      </c>
    </row>
    <row r="45" spans="2:28" x14ac:dyDescent="0.35">
      <c r="B45" t="s">
        <v>78</v>
      </c>
      <c r="C45" s="16">
        <v>7.6320939334638002E-2</v>
      </c>
      <c r="D45" s="16">
        <v>9.1111111111111101E-2</v>
      </c>
      <c r="E45" s="16">
        <v>6.5836298932384296E-2</v>
      </c>
      <c r="F45" s="16"/>
      <c r="G45" s="16">
        <v>8.6792452830188702E-2</v>
      </c>
      <c r="H45" s="16">
        <v>4.7619047619047603E-2</v>
      </c>
      <c r="I45" s="16">
        <v>6.15384615384615E-2</v>
      </c>
      <c r="J45" s="16">
        <v>0.114754098360656</v>
      </c>
      <c r="K45" s="16">
        <v>5.4794520547945202E-2</v>
      </c>
      <c r="L45" s="16">
        <v>5.1948051948052E-2</v>
      </c>
      <c r="M45" s="16">
        <v>9.7222222222222196E-2</v>
      </c>
      <c r="N45" s="16">
        <v>8.3333333333333301E-2</v>
      </c>
      <c r="O45" s="16">
        <v>0.147826086956522</v>
      </c>
      <c r="P45" s="16">
        <v>2.66666666666667E-2</v>
      </c>
      <c r="Q45" s="16">
        <v>2.6315789473684199E-2</v>
      </c>
      <c r="R45" s="16">
        <v>0</v>
      </c>
      <c r="S45" s="16"/>
      <c r="T45" s="16">
        <v>0.11467889908256899</v>
      </c>
      <c r="U45" s="16">
        <v>4.5662100456621002E-2</v>
      </c>
      <c r="V45" s="16">
        <v>3.3898305084745797E-2</v>
      </c>
      <c r="W45" s="16">
        <v>7.7519379844961198E-2</v>
      </c>
      <c r="X45" s="16">
        <v>1.2987012987013E-2</v>
      </c>
      <c r="Y45" s="16">
        <v>6.9767441860465101E-2</v>
      </c>
      <c r="Z45" s="16"/>
      <c r="AA45" s="16">
        <v>5.5190538764783199E-2</v>
      </c>
      <c r="AB45" s="16">
        <v>0.13793103448275901</v>
      </c>
    </row>
    <row r="46" spans="2:28" x14ac:dyDescent="0.35">
      <c r="B46" t="s">
        <v>79</v>
      </c>
      <c r="C46" s="16">
        <v>4.2074363992172202E-2</v>
      </c>
      <c r="D46" s="16">
        <v>3.7777777777777799E-2</v>
      </c>
      <c r="E46" s="16">
        <v>4.6263345195729499E-2</v>
      </c>
      <c r="F46" s="16"/>
      <c r="G46" s="16">
        <v>3.3962264150943403E-2</v>
      </c>
      <c r="H46" s="16">
        <v>2.3809523809523801E-2</v>
      </c>
      <c r="I46" s="16">
        <v>4.6153846153846198E-2</v>
      </c>
      <c r="J46" s="16">
        <v>3.2786885245901599E-2</v>
      </c>
      <c r="K46" s="16">
        <v>2.7397260273972601E-2</v>
      </c>
      <c r="L46" s="16">
        <v>1.2987012987013E-2</v>
      </c>
      <c r="M46" s="16">
        <v>5.5555555555555601E-2</v>
      </c>
      <c r="N46" s="16">
        <v>8.3333333333333301E-2</v>
      </c>
      <c r="O46" s="16">
        <v>6.9565217391304293E-2</v>
      </c>
      <c r="P46" s="16">
        <v>0.08</v>
      </c>
      <c r="Q46" s="16">
        <v>5.2631578947368397E-2</v>
      </c>
      <c r="R46" s="16">
        <v>0</v>
      </c>
      <c r="S46" s="16"/>
      <c r="T46" s="16">
        <v>4.8165137614678902E-2</v>
      </c>
      <c r="U46" s="16">
        <v>1.8264840182648401E-2</v>
      </c>
      <c r="V46" s="16">
        <v>5.93220338983051E-2</v>
      </c>
      <c r="W46" s="16">
        <v>2.32558139534884E-2</v>
      </c>
      <c r="X46" s="16">
        <v>7.7922077922077906E-2</v>
      </c>
      <c r="Y46" s="16">
        <v>4.6511627906976702E-2</v>
      </c>
      <c r="Z46" s="16"/>
      <c r="AA46" s="16">
        <v>4.4678055190538801E-2</v>
      </c>
      <c r="AB46" s="16">
        <v>3.4482758620689703E-2</v>
      </c>
    </row>
    <row r="47" spans="2:28" x14ac:dyDescent="0.35">
      <c r="B47" t="s">
        <v>80</v>
      </c>
      <c r="C47" s="16">
        <v>3.7181996086105701E-2</v>
      </c>
      <c r="D47" s="16">
        <v>4.4444444444444398E-2</v>
      </c>
      <c r="E47" s="16">
        <v>3.0249110320284701E-2</v>
      </c>
      <c r="F47" s="16"/>
      <c r="G47" s="16">
        <v>2.6415094339622601E-2</v>
      </c>
      <c r="H47" s="16">
        <v>3.1746031746031703E-2</v>
      </c>
      <c r="I47" s="16">
        <v>4.6153846153846198E-2</v>
      </c>
      <c r="J47" s="16">
        <v>4.91803278688525E-2</v>
      </c>
      <c r="K47" s="16">
        <v>1.3698630136986301E-2</v>
      </c>
      <c r="L47" s="16">
        <v>1.2987012987013E-2</v>
      </c>
      <c r="M47" s="16">
        <v>6.9444444444444406E-2</v>
      </c>
      <c r="N47" s="16">
        <v>0</v>
      </c>
      <c r="O47" s="16">
        <v>4.3478260869565202E-2</v>
      </c>
      <c r="P47" s="16">
        <v>0.08</v>
      </c>
      <c r="Q47" s="16">
        <v>5.2631578947368397E-2</v>
      </c>
      <c r="R47" s="16">
        <v>5.2631578947368397E-2</v>
      </c>
      <c r="S47" s="16"/>
      <c r="T47" s="16">
        <v>4.5871559633027498E-2</v>
      </c>
      <c r="U47" s="16">
        <v>1.8264840182648401E-2</v>
      </c>
      <c r="V47" s="16">
        <v>4.2372881355932202E-2</v>
      </c>
      <c r="W47" s="16">
        <v>4.6511627906976702E-2</v>
      </c>
      <c r="X47" s="16">
        <v>2.5974025974026E-2</v>
      </c>
      <c r="Y47" s="16">
        <v>2.32558139534884E-2</v>
      </c>
      <c r="Z47" s="16"/>
      <c r="AA47" s="16">
        <v>3.8107752956636001E-2</v>
      </c>
      <c r="AB47" s="16">
        <v>3.4482758620689703E-2</v>
      </c>
    </row>
    <row r="48" spans="2:28" x14ac:dyDescent="0.35">
      <c r="B48" t="s">
        <v>60</v>
      </c>
      <c r="C48" s="16">
        <v>9.7847358121330701E-3</v>
      </c>
      <c r="D48" s="16">
        <v>1.1111111111111099E-2</v>
      </c>
      <c r="E48" s="16">
        <v>8.8967971530249101E-3</v>
      </c>
      <c r="F48" s="16"/>
      <c r="G48" s="16">
        <v>0</v>
      </c>
      <c r="H48" s="16">
        <v>1.58730158730159E-2</v>
      </c>
      <c r="I48" s="16">
        <v>0</v>
      </c>
      <c r="J48" s="16">
        <v>0</v>
      </c>
      <c r="K48" s="16">
        <v>0</v>
      </c>
      <c r="L48" s="16">
        <v>5.1948051948052E-2</v>
      </c>
      <c r="M48" s="16">
        <v>1.38888888888889E-2</v>
      </c>
      <c r="N48" s="16">
        <v>5.5555555555555601E-2</v>
      </c>
      <c r="O48" s="16">
        <v>8.6956521739130401E-3</v>
      </c>
      <c r="P48" s="16">
        <v>0</v>
      </c>
      <c r="Q48" s="16">
        <v>0</v>
      </c>
      <c r="R48" s="16">
        <v>0</v>
      </c>
      <c r="S48" s="16"/>
      <c r="T48" s="16">
        <v>4.5871559633027499E-3</v>
      </c>
      <c r="U48" s="16">
        <v>1.3698630136986301E-2</v>
      </c>
      <c r="V48" s="16">
        <v>2.5423728813559299E-2</v>
      </c>
      <c r="W48" s="16">
        <v>0</v>
      </c>
      <c r="X48" s="16">
        <v>1.2987012987013E-2</v>
      </c>
      <c r="Y48" s="16">
        <v>2.32558139534884E-2</v>
      </c>
      <c r="Z48" s="16"/>
      <c r="AA48" s="16">
        <v>1.05124835742444E-2</v>
      </c>
      <c r="AB48" s="16">
        <v>7.6628352490421504E-3</v>
      </c>
    </row>
    <row r="49" spans="2:28" x14ac:dyDescent="0.35">
      <c r="B49" t="s">
        <v>81</v>
      </c>
      <c r="C49" s="16">
        <v>5.8708414872798396E-3</v>
      </c>
      <c r="D49" s="16">
        <v>6.6666666666666697E-3</v>
      </c>
      <c r="E49" s="16">
        <v>5.3380782918149502E-3</v>
      </c>
      <c r="F49" s="16"/>
      <c r="G49" s="16">
        <v>3.77358490566038E-3</v>
      </c>
      <c r="H49" s="16">
        <v>2.3809523809523801E-2</v>
      </c>
      <c r="I49" s="16">
        <v>0</v>
      </c>
      <c r="J49" s="16">
        <v>0</v>
      </c>
      <c r="K49" s="16">
        <v>0</v>
      </c>
      <c r="L49" s="16">
        <v>0</v>
      </c>
      <c r="M49" s="16">
        <v>1.38888888888889E-2</v>
      </c>
      <c r="N49" s="16">
        <v>0</v>
      </c>
      <c r="O49" s="16">
        <v>0</v>
      </c>
      <c r="P49" s="16">
        <v>1.3333333333333299E-2</v>
      </c>
      <c r="Q49" s="16">
        <v>0</v>
      </c>
      <c r="R49" s="16">
        <v>0</v>
      </c>
      <c r="S49" s="16"/>
      <c r="T49" s="16">
        <v>4.5871559633027499E-3</v>
      </c>
      <c r="U49" s="16">
        <v>9.1324200913242004E-3</v>
      </c>
      <c r="V49" s="16">
        <v>8.4745762711864406E-3</v>
      </c>
      <c r="W49" s="16">
        <v>7.7519379844961196E-3</v>
      </c>
      <c r="X49" s="16">
        <v>0</v>
      </c>
      <c r="Y49" s="16">
        <v>0</v>
      </c>
      <c r="Z49" s="16"/>
      <c r="AA49" s="16">
        <v>3.9421813403416597E-3</v>
      </c>
      <c r="AB49" s="16">
        <v>1.1494252873563199E-2</v>
      </c>
    </row>
    <row r="50" spans="2:28" x14ac:dyDescent="0.35">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2:28" x14ac:dyDescent="0.35">
      <c r="B51" s="6" t="s">
        <v>94</v>
      </c>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2:28" x14ac:dyDescent="0.35">
      <c r="B52" s="20" t="s">
        <v>63</v>
      </c>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2:28" x14ac:dyDescent="0.35">
      <c r="B53" t="s">
        <v>88</v>
      </c>
      <c r="C53" s="16">
        <v>4.2074363992172202E-2</v>
      </c>
      <c r="D53" s="16">
        <v>5.5555555555555601E-2</v>
      </c>
      <c r="E53" s="16">
        <v>3.2028469750889701E-2</v>
      </c>
      <c r="F53" s="16"/>
      <c r="G53" s="16">
        <v>5.2830188679245299E-2</v>
      </c>
      <c r="H53" s="16">
        <v>3.9682539682539701E-2</v>
      </c>
      <c r="I53" s="16">
        <v>0</v>
      </c>
      <c r="J53" s="16">
        <v>4.91803278688525E-2</v>
      </c>
      <c r="K53" s="16">
        <v>2.7397260273972601E-2</v>
      </c>
      <c r="L53" s="16">
        <v>6.4935064935064901E-2</v>
      </c>
      <c r="M53" s="16">
        <v>2.7777777777777801E-2</v>
      </c>
      <c r="N53" s="16">
        <v>8.3333333333333301E-2</v>
      </c>
      <c r="O53" s="16">
        <v>6.08695652173913E-2</v>
      </c>
      <c r="P53" s="16">
        <v>2.66666666666667E-2</v>
      </c>
      <c r="Q53" s="16">
        <v>0</v>
      </c>
      <c r="R53" s="16">
        <v>0</v>
      </c>
      <c r="S53" s="16"/>
      <c r="T53" s="16">
        <v>5.73394495412844E-2</v>
      </c>
      <c r="U53" s="16">
        <v>2.2831050228310501E-2</v>
      </c>
      <c r="V53" s="16">
        <v>7.6271186440677999E-2</v>
      </c>
      <c r="W53" s="16">
        <v>1.5503875968992199E-2</v>
      </c>
      <c r="X53" s="16">
        <v>0</v>
      </c>
      <c r="Y53" s="16">
        <v>4.6511627906976702E-2</v>
      </c>
      <c r="Z53" s="16"/>
      <c r="AA53" s="16">
        <v>3.9421813403416599E-2</v>
      </c>
      <c r="AB53" s="16">
        <v>4.9808429118773902E-2</v>
      </c>
    </row>
    <row r="54" spans="2:28" x14ac:dyDescent="0.35">
      <c r="B54" t="s">
        <v>89</v>
      </c>
      <c r="C54" s="16">
        <v>0.18884540117416801</v>
      </c>
      <c r="D54" s="16">
        <v>0.18444444444444399</v>
      </c>
      <c r="E54" s="16">
        <v>0.195729537366548</v>
      </c>
      <c r="F54" s="16"/>
      <c r="G54" s="16">
        <v>0.169811320754717</v>
      </c>
      <c r="H54" s="16">
        <v>0.19841269841269801</v>
      </c>
      <c r="I54" s="16">
        <v>0.18461538461538499</v>
      </c>
      <c r="J54" s="16">
        <v>0.22950819672131101</v>
      </c>
      <c r="K54" s="16">
        <v>0.219178082191781</v>
      </c>
      <c r="L54" s="16">
        <v>0.12987012987013</v>
      </c>
      <c r="M54" s="16">
        <v>0.16666666666666699</v>
      </c>
      <c r="N54" s="16">
        <v>0.22222222222222199</v>
      </c>
      <c r="O54" s="16">
        <v>0.173913043478261</v>
      </c>
      <c r="P54" s="16">
        <v>0.22666666666666699</v>
      </c>
      <c r="Q54" s="16">
        <v>0.28947368421052599</v>
      </c>
      <c r="R54" s="16">
        <v>0.157894736842105</v>
      </c>
      <c r="S54" s="16"/>
      <c r="T54" s="16">
        <v>0.194954128440367</v>
      </c>
      <c r="U54" s="16">
        <v>0.17808219178082199</v>
      </c>
      <c r="V54" s="16">
        <v>0.194915254237288</v>
      </c>
      <c r="W54" s="16">
        <v>0.217054263565891</v>
      </c>
      <c r="X54" s="16">
        <v>0.15584415584415601</v>
      </c>
      <c r="Y54" s="16">
        <v>0.13953488372093001</v>
      </c>
      <c r="Z54" s="16"/>
      <c r="AA54" s="16">
        <v>0.18002628120893599</v>
      </c>
      <c r="AB54" s="16">
        <v>0.21455938697318</v>
      </c>
    </row>
    <row r="55" spans="2:28" x14ac:dyDescent="0.35">
      <c r="B55" t="s">
        <v>90</v>
      </c>
      <c r="C55" s="16">
        <v>0.214285714285714</v>
      </c>
      <c r="D55" s="16">
        <v>0.211111111111111</v>
      </c>
      <c r="E55" s="16">
        <v>0.21352313167259801</v>
      </c>
      <c r="F55" s="16"/>
      <c r="G55" s="16">
        <v>0.17358490566037699</v>
      </c>
      <c r="H55" s="16">
        <v>0.214285714285714</v>
      </c>
      <c r="I55" s="16">
        <v>0.27692307692307699</v>
      </c>
      <c r="J55" s="16">
        <v>0.213114754098361</v>
      </c>
      <c r="K55" s="16">
        <v>0.232876712328767</v>
      </c>
      <c r="L55" s="16">
        <v>0.29870129870129902</v>
      </c>
      <c r="M55" s="16">
        <v>0.26388888888888901</v>
      </c>
      <c r="N55" s="16">
        <v>0.13888888888888901</v>
      </c>
      <c r="O55" s="16">
        <v>0.22608695652173899</v>
      </c>
      <c r="P55" s="16">
        <v>0.16</v>
      </c>
      <c r="Q55" s="16">
        <v>0.21052631578947401</v>
      </c>
      <c r="R55" s="16">
        <v>0.26315789473684198</v>
      </c>
      <c r="S55" s="16"/>
      <c r="T55" s="16">
        <v>0.16513761467889901</v>
      </c>
      <c r="U55" s="16">
        <v>0.29680365296803701</v>
      </c>
      <c r="V55" s="16">
        <v>0.194915254237288</v>
      </c>
      <c r="W55" s="16">
        <v>0.209302325581395</v>
      </c>
      <c r="X55" s="16">
        <v>0.246753246753247</v>
      </c>
      <c r="Y55" s="16">
        <v>0.30232558139534899</v>
      </c>
      <c r="Z55" s="16"/>
      <c r="AA55" s="16">
        <v>0.23390275952693801</v>
      </c>
      <c r="AB55" s="16">
        <v>0.15708812260536401</v>
      </c>
    </row>
    <row r="56" spans="2:28" x14ac:dyDescent="0.35">
      <c r="B56" t="s">
        <v>91</v>
      </c>
      <c r="C56" s="16">
        <v>0.40704500978473601</v>
      </c>
      <c r="D56" s="16">
        <v>0.38444444444444398</v>
      </c>
      <c r="E56" s="16">
        <v>0.42170818505338098</v>
      </c>
      <c r="F56" s="16"/>
      <c r="G56" s="16">
        <v>0.43396226415094302</v>
      </c>
      <c r="H56" s="16">
        <v>0.43650793650793701</v>
      </c>
      <c r="I56" s="16">
        <v>0.43076923076923102</v>
      </c>
      <c r="J56" s="16">
        <v>0.409836065573771</v>
      </c>
      <c r="K56" s="16">
        <v>0.45205479452054798</v>
      </c>
      <c r="L56" s="16">
        <v>0.337662337662338</v>
      </c>
      <c r="M56" s="16">
        <v>0.43055555555555602</v>
      </c>
      <c r="N56" s="16">
        <v>0.38888888888888901</v>
      </c>
      <c r="O56" s="16">
        <v>0.37391304347826099</v>
      </c>
      <c r="P56" s="16">
        <v>0.42666666666666703</v>
      </c>
      <c r="Q56" s="16">
        <v>0.21052631578947401</v>
      </c>
      <c r="R56" s="16">
        <v>0.31578947368421101</v>
      </c>
      <c r="S56" s="16"/>
      <c r="T56" s="16">
        <v>0.38073394495412799</v>
      </c>
      <c r="U56" s="16">
        <v>0.41095890410958902</v>
      </c>
      <c r="V56" s="16">
        <v>0.40677966101694901</v>
      </c>
      <c r="W56" s="16">
        <v>0.47286821705426402</v>
      </c>
      <c r="X56" s="16">
        <v>0.46753246753246802</v>
      </c>
      <c r="Y56" s="16">
        <v>0.34883720930232598</v>
      </c>
      <c r="Z56" s="16"/>
      <c r="AA56" s="16">
        <v>0.42312746386333799</v>
      </c>
      <c r="AB56" s="16">
        <v>0.360153256704981</v>
      </c>
    </row>
    <row r="57" spans="2:28" x14ac:dyDescent="0.35">
      <c r="B57" t="s">
        <v>92</v>
      </c>
      <c r="C57" s="16">
        <v>0.147749510763209</v>
      </c>
      <c r="D57" s="16">
        <v>0.164444444444444</v>
      </c>
      <c r="E57" s="16">
        <v>0.13701067615658399</v>
      </c>
      <c r="F57" s="16"/>
      <c r="G57" s="16">
        <v>0.169811320754717</v>
      </c>
      <c r="H57" s="16">
        <v>0.11111111111111099</v>
      </c>
      <c r="I57" s="16">
        <v>0.107692307692308</v>
      </c>
      <c r="J57" s="16">
        <v>9.8360655737704902E-2</v>
      </c>
      <c r="K57" s="16">
        <v>6.8493150684931503E-2</v>
      </c>
      <c r="L57" s="16">
        <v>0.168831168831169</v>
      </c>
      <c r="M57" s="16">
        <v>0.11111111111111099</v>
      </c>
      <c r="N57" s="16">
        <v>0.16666666666666699</v>
      </c>
      <c r="O57" s="16">
        <v>0.16521739130434801</v>
      </c>
      <c r="P57" s="16">
        <v>0.16</v>
      </c>
      <c r="Q57" s="16">
        <v>0.28947368421052599</v>
      </c>
      <c r="R57" s="16">
        <v>0.26315789473684198</v>
      </c>
      <c r="S57" s="16"/>
      <c r="T57" s="16">
        <v>0.201834862385321</v>
      </c>
      <c r="U57" s="16">
        <v>9.1324200913242004E-2</v>
      </c>
      <c r="V57" s="16">
        <v>0.12711864406779699</v>
      </c>
      <c r="W57" s="16">
        <v>8.5271317829457405E-2</v>
      </c>
      <c r="X57" s="16">
        <v>0.12987012987013</v>
      </c>
      <c r="Y57" s="16">
        <v>0.162790697674419</v>
      </c>
      <c r="Z57" s="16"/>
      <c r="AA57" s="16">
        <v>0.123521681997372</v>
      </c>
      <c r="AB57" s="16">
        <v>0.21839080459770099</v>
      </c>
    </row>
    <row r="58" spans="2:28" x14ac:dyDescent="0.35">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2:28" x14ac:dyDescent="0.35">
      <c r="B59" s="6" t="s">
        <v>95</v>
      </c>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2:28" x14ac:dyDescent="0.35">
      <c r="B60" s="20" t="s">
        <v>63</v>
      </c>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2:28" x14ac:dyDescent="0.35">
      <c r="B61" t="s">
        <v>88</v>
      </c>
      <c r="C61" s="16">
        <v>0.150684931506849</v>
      </c>
      <c r="D61" s="16">
        <v>0.17555555555555599</v>
      </c>
      <c r="E61" s="16">
        <v>0.13167259786476901</v>
      </c>
      <c r="F61" s="16"/>
      <c r="G61" s="16">
        <v>0.218867924528302</v>
      </c>
      <c r="H61" s="16">
        <v>7.9365079365079402E-2</v>
      </c>
      <c r="I61" s="16">
        <v>0.15384615384615399</v>
      </c>
      <c r="J61" s="16">
        <v>0.114754098360656</v>
      </c>
      <c r="K61" s="16">
        <v>0.13698630136986301</v>
      </c>
      <c r="L61" s="16">
        <v>0.103896103896104</v>
      </c>
      <c r="M61" s="16">
        <v>6.9444444444444406E-2</v>
      </c>
      <c r="N61" s="16">
        <v>8.3333333333333301E-2</v>
      </c>
      <c r="O61" s="16">
        <v>0.16521739130434801</v>
      </c>
      <c r="P61" s="16">
        <v>0.10666666666666701</v>
      </c>
      <c r="Q61" s="16">
        <v>0.28947368421052599</v>
      </c>
      <c r="R61" s="16">
        <v>0.26315789473684198</v>
      </c>
      <c r="S61" s="16"/>
      <c r="T61" s="16">
        <v>0.21788990825688101</v>
      </c>
      <c r="U61" s="16">
        <v>7.3059360730593603E-2</v>
      </c>
      <c r="V61" s="16">
        <v>0.161016949152542</v>
      </c>
      <c r="W61" s="16">
        <v>8.5271317829457405E-2</v>
      </c>
      <c r="X61" s="16">
        <v>0.11688311688311701</v>
      </c>
      <c r="Y61" s="16">
        <v>9.3023255813953501E-2</v>
      </c>
      <c r="Z61" s="16"/>
      <c r="AA61" s="16">
        <v>0.13009198423127499</v>
      </c>
      <c r="AB61" s="16">
        <v>0.21072796934865901</v>
      </c>
    </row>
    <row r="62" spans="2:28" x14ac:dyDescent="0.35">
      <c r="B62" t="s">
        <v>89</v>
      </c>
      <c r="C62" s="16">
        <v>0.34344422700587102</v>
      </c>
      <c r="D62" s="16">
        <v>0.38</v>
      </c>
      <c r="E62" s="16">
        <v>0.314946619217082</v>
      </c>
      <c r="F62" s="16"/>
      <c r="G62" s="16">
        <v>0.339622641509434</v>
      </c>
      <c r="H62" s="16">
        <v>0.341269841269841</v>
      </c>
      <c r="I62" s="16">
        <v>0.261538461538462</v>
      </c>
      <c r="J62" s="16">
        <v>0.42622950819672101</v>
      </c>
      <c r="K62" s="16">
        <v>0.38356164383561597</v>
      </c>
      <c r="L62" s="16">
        <v>0.38961038961039002</v>
      </c>
      <c r="M62" s="16">
        <v>0.29166666666666702</v>
      </c>
      <c r="N62" s="16">
        <v>0.38888888888888901</v>
      </c>
      <c r="O62" s="16">
        <v>0.356521739130435</v>
      </c>
      <c r="P62" s="16">
        <v>0.33333333333333298</v>
      </c>
      <c r="Q62" s="16">
        <v>0.18421052631578899</v>
      </c>
      <c r="R62" s="16">
        <v>0.47368421052631599</v>
      </c>
      <c r="S62" s="16"/>
      <c r="T62" s="16">
        <v>0.35779816513761498</v>
      </c>
      <c r="U62" s="16">
        <v>0.34246575342465801</v>
      </c>
      <c r="V62" s="16">
        <v>0.322033898305085</v>
      </c>
      <c r="W62" s="16">
        <v>0.36434108527131798</v>
      </c>
      <c r="X62" s="16">
        <v>0.28571428571428598</v>
      </c>
      <c r="Y62" s="16">
        <v>0.30232558139534899</v>
      </c>
      <c r="Z62" s="16"/>
      <c r="AA62" s="16">
        <v>0.31931668856767398</v>
      </c>
      <c r="AB62" s="16">
        <v>0.41379310344827602</v>
      </c>
    </row>
    <row r="63" spans="2:28" x14ac:dyDescent="0.35">
      <c r="B63" t="s">
        <v>90</v>
      </c>
      <c r="C63" s="16">
        <v>0.214285714285714</v>
      </c>
      <c r="D63" s="16">
        <v>0.202222222222222</v>
      </c>
      <c r="E63" s="16">
        <v>0.22419928825622801</v>
      </c>
      <c r="F63" s="16"/>
      <c r="G63" s="16">
        <v>0.19245283018867901</v>
      </c>
      <c r="H63" s="16">
        <v>0.17460317460317501</v>
      </c>
      <c r="I63" s="16">
        <v>0.32307692307692298</v>
      </c>
      <c r="J63" s="16">
        <v>0.213114754098361</v>
      </c>
      <c r="K63" s="16">
        <v>0.219178082191781</v>
      </c>
      <c r="L63" s="16">
        <v>0.27272727272727298</v>
      </c>
      <c r="M63" s="16">
        <v>0.29166666666666702</v>
      </c>
      <c r="N63" s="16">
        <v>0.194444444444444</v>
      </c>
      <c r="O63" s="16">
        <v>0.182608695652174</v>
      </c>
      <c r="P63" s="16">
        <v>0.21333333333333299</v>
      </c>
      <c r="Q63" s="16">
        <v>0.21052631578947401</v>
      </c>
      <c r="R63" s="16">
        <v>0.105263157894737</v>
      </c>
      <c r="S63" s="16"/>
      <c r="T63" s="16">
        <v>0.16055045871559601</v>
      </c>
      <c r="U63" s="16">
        <v>0.25114155251141601</v>
      </c>
      <c r="V63" s="16">
        <v>0.25423728813559299</v>
      </c>
      <c r="W63" s="16">
        <v>0.24031007751937999</v>
      </c>
      <c r="X63" s="16">
        <v>0.246753246753247</v>
      </c>
      <c r="Y63" s="16">
        <v>0.32558139534883701</v>
      </c>
      <c r="Z63" s="16"/>
      <c r="AA63" s="16">
        <v>0.22601839684625499</v>
      </c>
      <c r="AB63" s="16">
        <v>0.18007662835249</v>
      </c>
    </row>
    <row r="64" spans="2:28" x14ac:dyDescent="0.35">
      <c r="B64" t="s">
        <v>91</v>
      </c>
      <c r="C64" s="16">
        <v>0.23874755381604701</v>
      </c>
      <c r="D64" s="16">
        <v>0.2</v>
      </c>
      <c r="E64" s="16">
        <v>0.26690391459074703</v>
      </c>
      <c r="F64" s="16"/>
      <c r="G64" s="16">
        <v>0.211320754716981</v>
      </c>
      <c r="H64" s="16">
        <v>0.365079365079365</v>
      </c>
      <c r="I64" s="16">
        <v>0.246153846153846</v>
      </c>
      <c r="J64" s="16">
        <v>0.213114754098361</v>
      </c>
      <c r="K64" s="16">
        <v>0.164383561643836</v>
      </c>
      <c r="L64" s="16">
        <v>0.19480519480519501</v>
      </c>
      <c r="M64" s="16">
        <v>0.29166666666666702</v>
      </c>
      <c r="N64" s="16">
        <v>0.27777777777777801</v>
      </c>
      <c r="O64" s="16">
        <v>0.217391304347826</v>
      </c>
      <c r="P64" s="16">
        <v>0.22666666666666699</v>
      </c>
      <c r="Q64" s="16">
        <v>0.26315789473684198</v>
      </c>
      <c r="R64" s="16">
        <v>0.157894736842105</v>
      </c>
      <c r="S64" s="16"/>
      <c r="T64" s="16">
        <v>0.206422018348624</v>
      </c>
      <c r="U64" s="16">
        <v>0.278538812785388</v>
      </c>
      <c r="V64" s="16">
        <v>0.20338983050847501</v>
      </c>
      <c r="W64" s="16">
        <v>0.28682170542635699</v>
      </c>
      <c r="X64" s="16">
        <v>0.27272727272727298</v>
      </c>
      <c r="Y64" s="16">
        <v>0.25581395348837199</v>
      </c>
      <c r="Z64" s="16"/>
      <c r="AA64" s="16">
        <v>0.26544021024967102</v>
      </c>
      <c r="AB64" s="16">
        <v>0.160919540229885</v>
      </c>
    </row>
    <row r="65" spans="2:28" x14ac:dyDescent="0.35">
      <c r="B65" t="s">
        <v>92</v>
      </c>
      <c r="C65" s="16">
        <v>5.2837573385518602E-2</v>
      </c>
      <c r="D65" s="16">
        <v>4.2222222222222203E-2</v>
      </c>
      <c r="E65" s="16">
        <v>6.2277580071174399E-2</v>
      </c>
      <c r="F65" s="16"/>
      <c r="G65" s="16">
        <v>3.77358490566038E-2</v>
      </c>
      <c r="H65" s="16">
        <v>3.9682539682539701E-2</v>
      </c>
      <c r="I65" s="16">
        <v>1.5384615384615399E-2</v>
      </c>
      <c r="J65" s="16">
        <v>3.2786885245901599E-2</v>
      </c>
      <c r="K65" s="16">
        <v>9.5890410958904104E-2</v>
      </c>
      <c r="L65" s="16">
        <v>3.8961038961039002E-2</v>
      </c>
      <c r="M65" s="16">
        <v>5.5555555555555601E-2</v>
      </c>
      <c r="N65" s="16">
        <v>5.5555555555555601E-2</v>
      </c>
      <c r="O65" s="16">
        <v>7.8260869565217397E-2</v>
      </c>
      <c r="P65" s="16">
        <v>0.12</v>
      </c>
      <c r="Q65" s="16">
        <v>5.2631578947368397E-2</v>
      </c>
      <c r="R65" s="16">
        <v>0</v>
      </c>
      <c r="S65" s="16"/>
      <c r="T65" s="16">
        <v>5.73394495412844E-2</v>
      </c>
      <c r="U65" s="16">
        <v>5.4794520547945202E-2</v>
      </c>
      <c r="V65" s="16">
        <v>5.93220338983051E-2</v>
      </c>
      <c r="W65" s="16">
        <v>2.32558139534884E-2</v>
      </c>
      <c r="X65" s="16">
        <v>7.7922077922077906E-2</v>
      </c>
      <c r="Y65" s="16">
        <v>2.32558139534884E-2</v>
      </c>
      <c r="Z65" s="16"/>
      <c r="AA65" s="16">
        <v>5.9132720105124797E-2</v>
      </c>
      <c r="AB65" s="16">
        <v>3.4482758620689703E-2</v>
      </c>
    </row>
    <row r="66" spans="2:28" x14ac:dyDescent="0.35">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2:28" x14ac:dyDescent="0.35">
      <c r="B67" s="6" t="s">
        <v>96</v>
      </c>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2:28" x14ac:dyDescent="0.35">
      <c r="B68" s="20" t="s">
        <v>63</v>
      </c>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2:28" x14ac:dyDescent="0.35">
      <c r="B69" t="s">
        <v>88</v>
      </c>
      <c r="C69" s="16">
        <v>4.2074363992172202E-2</v>
      </c>
      <c r="D69" s="16">
        <v>4.2222222222222203E-2</v>
      </c>
      <c r="E69" s="16">
        <v>4.2704626334519602E-2</v>
      </c>
      <c r="F69" s="16"/>
      <c r="G69" s="16">
        <v>4.5283018867924497E-2</v>
      </c>
      <c r="H69" s="16">
        <v>1.58730158730159E-2</v>
      </c>
      <c r="I69" s="16">
        <v>6.15384615384615E-2</v>
      </c>
      <c r="J69" s="16">
        <v>0</v>
      </c>
      <c r="K69" s="16">
        <v>4.1095890410958902E-2</v>
      </c>
      <c r="L69" s="16">
        <v>6.4935064935064901E-2</v>
      </c>
      <c r="M69" s="16">
        <v>5.5555555555555601E-2</v>
      </c>
      <c r="N69" s="16">
        <v>0</v>
      </c>
      <c r="O69" s="16">
        <v>7.8260869565217397E-2</v>
      </c>
      <c r="P69" s="16">
        <v>1.3333333333333299E-2</v>
      </c>
      <c r="Q69" s="16">
        <v>5.2631578947368397E-2</v>
      </c>
      <c r="R69" s="16">
        <v>5.2631578947368397E-2</v>
      </c>
      <c r="S69" s="16"/>
      <c r="T69" s="16">
        <v>5.9633027522935797E-2</v>
      </c>
      <c r="U69" s="16">
        <v>2.2831050228310501E-2</v>
      </c>
      <c r="V69" s="16">
        <v>3.3898305084745797E-2</v>
      </c>
      <c r="W69" s="16">
        <v>3.1007751937984499E-2</v>
      </c>
      <c r="X69" s="16">
        <v>0</v>
      </c>
      <c r="Y69" s="16">
        <v>9.3023255813953501E-2</v>
      </c>
      <c r="Z69" s="16"/>
      <c r="AA69" s="16">
        <v>3.4165571616294299E-2</v>
      </c>
      <c r="AB69" s="16">
        <v>6.5134099616858204E-2</v>
      </c>
    </row>
    <row r="70" spans="2:28" x14ac:dyDescent="0.35">
      <c r="B70" t="s">
        <v>89</v>
      </c>
      <c r="C70" s="16">
        <v>0.150684931506849</v>
      </c>
      <c r="D70" s="16">
        <v>0.168888888888889</v>
      </c>
      <c r="E70" s="16">
        <v>0.13523131672597899</v>
      </c>
      <c r="F70" s="16"/>
      <c r="G70" s="16">
        <v>0.16603773584905701</v>
      </c>
      <c r="H70" s="16">
        <v>9.5238095238095205E-2</v>
      </c>
      <c r="I70" s="16">
        <v>0.138461538461538</v>
      </c>
      <c r="J70" s="16">
        <v>0.114754098360656</v>
      </c>
      <c r="K70" s="16">
        <v>0.20547945205479501</v>
      </c>
      <c r="L70" s="16">
        <v>0.207792207792208</v>
      </c>
      <c r="M70" s="16">
        <v>0.194444444444444</v>
      </c>
      <c r="N70" s="16">
        <v>0.16666666666666699</v>
      </c>
      <c r="O70" s="16">
        <v>0.139130434782609</v>
      </c>
      <c r="P70" s="16">
        <v>0.12</v>
      </c>
      <c r="Q70" s="16">
        <v>0.105263157894737</v>
      </c>
      <c r="R70" s="16">
        <v>0.105263157894737</v>
      </c>
      <c r="S70" s="16"/>
      <c r="T70" s="16">
        <v>0.17201834862385301</v>
      </c>
      <c r="U70" s="16">
        <v>0.10958904109589</v>
      </c>
      <c r="V70" s="16">
        <v>0.21186440677966101</v>
      </c>
      <c r="W70" s="16">
        <v>0.15503875968992201</v>
      </c>
      <c r="X70" s="16">
        <v>0.11688311688311701</v>
      </c>
      <c r="Y70" s="16">
        <v>2.32558139534884E-2</v>
      </c>
      <c r="Z70" s="16"/>
      <c r="AA70" s="16">
        <v>0.116951379763469</v>
      </c>
      <c r="AB70" s="16">
        <v>0.24904214559387</v>
      </c>
    </row>
    <row r="71" spans="2:28" x14ac:dyDescent="0.35">
      <c r="B71" t="s">
        <v>90</v>
      </c>
      <c r="C71" s="16">
        <v>0.150684931506849</v>
      </c>
      <c r="D71" s="16">
        <v>0.16</v>
      </c>
      <c r="E71" s="16">
        <v>0.14412811387900401</v>
      </c>
      <c r="F71" s="16"/>
      <c r="G71" s="16">
        <v>0.13962264150943399</v>
      </c>
      <c r="H71" s="16">
        <v>0.126984126984127</v>
      </c>
      <c r="I71" s="16">
        <v>0.18461538461538499</v>
      </c>
      <c r="J71" s="16">
        <v>0.16393442622950799</v>
      </c>
      <c r="K71" s="16">
        <v>0.20547945205479501</v>
      </c>
      <c r="L71" s="16">
        <v>0.15584415584415601</v>
      </c>
      <c r="M71" s="16">
        <v>0.16666666666666699</v>
      </c>
      <c r="N71" s="16">
        <v>0.13888888888888901</v>
      </c>
      <c r="O71" s="16">
        <v>0.121739130434783</v>
      </c>
      <c r="P71" s="16">
        <v>0.16</v>
      </c>
      <c r="Q71" s="16">
        <v>0.18421052631578899</v>
      </c>
      <c r="R71" s="16">
        <v>0.105263157894737</v>
      </c>
      <c r="S71" s="16"/>
      <c r="T71" s="16">
        <v>0.158256880733945</v>
      </c>
      <c r="U71" s="16">
        <v>0.13242009132420099</v>
      </c>
      <c r="V71" s="16">
        <v>0.152542372881356</v>
      </c>
      <c r="W71" s="16">
        <v>0.108527131782946</v>
      </c>
      <c r="X71" s="16">
        <v>0.18181818181818199</v>
      </c>
      <c r="Y71" s="16">
        <v>0.232558139534884</v>
      </c>
      <c r="Z71" s="16"/>
      <c r="AA71" s="16">
        <v>0.1419185282523</v>
      </c>
      <c r="AB71" s="16">
        <v>0.176245210727969</v>
      </c>
    </row>
    <row r="72" spans="2:28" x14ac:dyDescent="0.35">
      <c r="B72" t="s">
        <v>91</v>
      </c>
      <c r="C72" s="16">
        <v>0.431506849315068</v>
      </c>
      <c r="D72" s="16">
        <v>0.422222222222222</v>
      </c>
      <c r="E72" s="16">
        <v>0.441281138790036</v>
      </c>
      <c r="F72" s="16"/>
      <c r="G72" s="16">
        <v>0.44905660377358497</v>
      </c>
      <c r="H72" s="16">
        <v>0.53174603174603197</v>
      </c>
      <c r="I72" s="16">
        <v>0.35384615384615398</v>
      </c>
      <c r="J72" s="16">
        <v>0.49180327868852503</v>
      </c>
      <c r="K72" s="16">
        <v>0.43835616438356201</v>
      </c>
      <c r="L72" s="16">
        <v>0.36363636363636398</v>
      </c>
      <c r="M72" s="16">
        <v>0.31944444444444398</v>
      </c>
      <c r="N72" s="16">
        <v>0.36111111111111099</v>
      </c>
      <c r="O72" s="16">
        <v>0.41739130434782601</v>
      </c>
      <c r="P72" s="16">
        <v>0.45333333333333298</v>
      </c>
      <c r="Q72" s="16">
        <v>0.394736842105263</v>
      </c>
      <c r="R72" s="16">
        <v>0.47368421052631599</v>
      </c>
      <c r="S72" s="16"/>
      <c r="T72" s="16">
        <v>0.38532110091743099</v>
      </c>
      <c r="U72" s="16">
        <v>0.49315068493150699</v>
      </c>
      <c r="V72" s="16">
        <v>0.38983050847457601</v>
      </c>
      <c r="W72" s="16">
        <v>0.50387596899224796</v>
      </c>
      <c r="X72" s="16">
        <v>0.493506493506494</v>
      </c>
      <c r="Y72" s="16">
        <v>0.372093023255814</v>
      </c>
      <c r="Z72" s="16"/>
      <c r="AA72" s="16">
        <v>0.454664914586071</v>
      </c>
      <c r="AB72" s="16">
        <v>0.36398467432950199</v>
      </c>
    </row>
    <row r="73" spans="2:28" x14ac:dyDescent="0.35">
      <c r="B73" t="s">
        <v>92</v>
      </c>
      <c r="C73" s="16">
        <v>0.22504892367906101</v>
      </c>
      <c r="D73" s="16">
        <v>0.206666666666667</v>
      </c>
      <c r="E73" s="16">
        <v>0.23665480427046301</v>
      </c>
      <c r="F73" s="16"/>
      <c r="G73" s="16">
        <v>0.2</v>
      </c>
      <c r="H73" s="16">
        <v>0.23015873015873001</v>
      </c>
      <c r="I73" s="16">
        <v>0.261538461538462</v>
      </c>
      <c r="J73" s="16">
        <v>0.22950819672131101</v>
      </c>
      <c r="K73" s="16">
        <v>0.10958904109589</v>
      </c>
      <c r="L73" s="16">
        <v>0.207792207792208</v>
      </c>
      <c r="M73" s="16">
        <v>0.26388888888888901</v>
      </c>
      <c r="N73" s="16">
        <v>0.33333333333333298</v>
      </c>
      <c r="O73" s="16">
        <v>0.24347826086956501</v>
      </c>
      <c r="P73" s="16">
        <v>0.25333333333333302</v>
      </c>
      <c r="Q73" s="16">
        <v>0.26315789473684198</v>
      </c>
      <c r="R73" s="16">
        <v>0.26315789473684198</v>
      </c>
      <c r="S73" s="16"/>
      <c r="T73" s="16">
        <v>0.22477064220183501</v>
      </c>
      <c r="U73" s="16">
        <v>0.24200913242009101</v>
      </c>
      <c r="V73" s="16">
        <v>0.21186440677966101</v>
      </c>
      <c r="W73" s="16">
        <v>0.201550387596899</v>
      </c>
      <c r="X73" s="16">
        <v>0.207792207792208</v>
      </c>
      <c r="Y73" s="16">
        <v>0.27906976744186002</v>
      </c>
      <c r="Z73" s="16"/>
      <c r="AA73" s="16">
        <v>0.252299605781866</v>
      </c>
      <c r="AB73" s="16">
        <v>0.145593869731801</v>
      </c>
    </row>
    <row r="74" spans="2:28" x14ac:dyDescent="0.35">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2:28" x14ac:dyDescent="0.35">
      <c r="B75" s="6" t="s">
        <v>97</v>
      </c>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2:28" x14ac:dyDescent="0.35">
      <c r="B76" s="20" t="s">
        <v>63</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2:28" x14ac:dyDescent="0.35">
      <c r="B77" t="s">
        <v>88</v>
      </c>
      <c r="C77" s="16">
        <v>0.15655577299412901</v>
      </c>
      <c r="D77" s="16">
        <v>0.16222222222222199</v>
      </c>
      <c r="E77" s="16">
        <v>0.151245551601424</v>
      </c>
      <c r="F77" s="16"/>
      <c r="G77" s="16">
        <v>0.143396226415094</v>
      </c>
      <c r="H77" s="16">
        <v>0.15079365079365101</v>
      </c>
      <c r="I77" s="16">
        <v>0.123076923076923</v>
      </c>
      <c r="J77" s="16">
        <v>8.1967213114754106E-2</v>
      </c>
      <c r="K77" s="16">
        <v>0.17808219178082199</v>
      </c>
      <c r="L77" s="16">
        <v>0.14285714285714299</v>
      </c>
      <c r="M77" s="16">
        <v>0.180555555555556</v>
      </c>
      <c r="N77" s="16">
        <v>0.22222222222222199</v>
      </c>
      <c r="O77" s="16">
        <v>0.147826086956522</v>
      </c>
      <c r="P77" s="16">
        <v>0.22666666666666699</v>
      </c>
      <c r="Q77" s="16">
        <v>0.23684210526315799</v>
      </c>
      <c r="R77" s="16">
        <v>0.105263157894737</v>
      </c>
      <c r="S77" s="16"/>
      <c r="T77" s="16">
        <v>0.146788990825688</v>
      </c>
      <c r="U77" s="16">
        <v>0.150684931506849</v>
      </c>
      <c r="V77" s="16">
        <v>0.13559322033898299</v>
      </c>
      <c r="W77" s="16">
        <v>0.162790697674419</v>
      </c>
      <c r="X77" s="16">
        <v>0.207792207792208</v>
      </c>
      <c r="Y77" s="16">
        <v>0.232558139534884</v>
      </c>
      <c r="Z77" s="16"/>
      <c r="AA77" s="16">
        <v>0.15900131406044701</v>
      </c>
      <c r="AB77" s="16">
        <v>0.14942528735632199</v>
      </c>
    </row>
    <row r="78" spans="2:28" x14ac:dyDescent="0.35">
      <c r="B78" t="s">
        <v>89</v>
      </c>
      <c r="C78" s="16">
        <v>0.38551859099804298</v>
      </c>
      <c r="D78" s="16">
        <v>0.35777777777777803</v>
      </c>
      <c r="E78" s="16">
        <v>0.40569395017793602</v>
      </c>
      <c r="F78" s="16"/>
      <c r="G78" s="16">
        <v>0.38490566037735902</v>
      </c>
      <c r="H78" s="16">
        <v>0.42063492063492097</v>
      </c>
      <c r="I78" s="16">
        <v>0.41538461538461502</v>
      </c>
      <c r="J78" s="16">
        <v>0.49180327868852503</v>
      </c>
      <c r="K78" s="16">
        <v>0.43835616438356201</v>
      </c>
      <c r="L78" s="16">
        <v>0.337662337662338</v>
      </c>
      <c r="M78" s="16">
        <v>0.34722222222222199</v>
      </c>
      <c r="N78" s="16">
        <v>0.44444444444444398</v>
      </c>
      <c r="O78" s="16">
        <v>0.32173913043478303</v>
      </c>
      <c r="P78" s="16">
        <v>0.33333333333333298</v>
      </c>
      <c r="Q78" s="16">
        <v>0.34210526315789502</v>
      </c>
      <c r="R78" s="16">
        <v>0.42105263157894701</v>
      </c>
      <c r="S78" s="16"/>
      <c r="T78" s="16">
        <v>0.32339449541284399</v>
      </c>
      <c r="U78" s="16">
        <v>0.47945205479452102</v>
      </c>
      <c r="V78" s="16">
        <v>0.355932203389831</v>
      </c>
      <c r="W78" s="16">
        <v>0.42635658914728702</v>
      </c>
      <c r="X78" s="16">
        <v>0.46753246753246802</v>
      </c>
      <c r="Y78" s="16">
        <v>0.34883720930232598</v>
      </c>
      <c r="Z78" s="16"/>
      <c r="AA78" s="16">
        <v>0.424441524310118</v>
      </c>
      <c r="AB78" s="16">
        <v>0.27203065134099602</v>
      </c>
    </row>
    <row r="79" spans="2:28" x14ac:dyDescent="0.35">
      <c r="B79" t="s">
        <v>90</v>
      </c>
      <c r="C79" s="16">
        <v>0.10958904109589</v>
      </c>
      <c r="D79" s="16">
        <v>0.11333333333333299</v>
      </c>
      <c r="E79" s="16">
        <v>0.106761565836299</v>
      </c>
      <c r="F79" s="16"/>
      <c r="G79" s="16">
        <v>0.12452830188679199</v>
      </c>
      <c r="H79" s="16">
        <v>0.11111111111111099</v>
      </c>
      <c r="I79" s="16">
        <v>0.107692307692308</v>
      </c>
      <c r="J79" s="16">
        <v>6.5573770491803296E-2</v>
      </c>
      <c r="K79" s="16">
        <v>8.2191780821917804E-2</v>
      </c>
      <c r="L79" s="16">
        <v>0.18181818181818199</v>
      </c>
      <c r="M79" s="16">
        <v>0.13888888888888901</v>
      </c>
      <c r="N79" s="16">
        <v>8.3333333333333301E-2</v>
      </c>
      <c r="O79" s="16">
        <v>9.5652173913043495E-2</v>
      </c>
      <c r="P79" s="16">
        <v>1.3333333333333299E-2</v>
      </c>
      <c r="Q79" s="16">
        <v>0.18421052631578899</v>
      </c>
      <c r="R79" s="16">
        <v>0.105263157894737</v>
      </c>
      <c r="S79" s="16"/>
      <c r="T79" s="16">
        <v>0.121559633027523</v>
      </c>
      <c r="U79" s="16">
        <v>0.105022831050228</v>
      </c>
      <c r="V79" s="16">
        <v>0.12711864406779699</v>
      </c>
      <c r="W79" s="16">
        <v>7.7519379844961198E-2</v>
      </c>
      <c r="X79" s="16">
        <v>0.103896103896104</v>
      </c>
      <c r="Y79" s="16">
        <v>6.9767441860465101E-2</v>
      </c>
      <c r="Z79" s="16"/>
      <c r="AA79" s="16">
        <v>0.106438896189225</v>
      </c>
      <c r="AB79" s="16">
        <v>0.118773946360153</v>
      </c>
    </row>
    <row r="80" spans="2:28" x14ac:dyDescent="0.35">
      <c r="B80" t="s">
        <v>91</v>
      </c>
      <c r="C80" s="16">
        <v>0.23679060665362001</v>
      </c>
      <c r="D80" s="16">
        <v>0.24666666666666701</v>
      </c>
      <c r="E80" s="16">
        <v>0.22953736654804299</v>
      </c>
      <c r="F80" s="16"/>
      <c r="G80" s="16">
        <v>0.20377358490566</v>
      </c>
      <c r="H80" s="16">
        <v>0.214285714285714</v>
      </c>
      <c r="I80" s="16">
        <v>0.29230769230769199</v>
      </c>
      <c r="J80" s="16">
        <v>0.29508196721311503</v>
      </c>
      <c r="K80" s="16">
        <v>0.24657534246575299</v>
      </c>
      <c r="L80" s="16">
        <v>0.22077922077922099</v>
      </c>
      <c r="M80" s="16">
        <v>0.26388888888888901</v>
      </c>
      <c r="N80" s="16">
        <v>0.13888888888888901</v>
      </c>
      <c r="O80" s="16">
        <v>0.26086956521739102</v>
      </c>
      <c r="P80" s="16">
        <v>0.32</v>
      </c>
      <c r="Q80" s="16">
        <v>0.18421052631578899</v>
      </c>
      <c r="R80" s="16">
        <v>0.21052631578947401</v>
      </c>
      <c r="S80" s="16"/>
      <c r="T80" s="16">
        <v>0.22935779816513799</v>
      </c>
      <c r="U80" s="16">
        <v>0.22831050228310501</v>
      </c>
      <c r="V80" s="16">
        <v>0.27118644067796599</v>
      </c>
      <c r="W80" s="16">
        <v>0.26356589147286802</v>
      </c>
      <c r="X80" s="16">
        <v>0.19480519480519501</v>
      </c>
      <c r="Y80" s="16">
        <v>0.25581395348837199</v>
      </c>
      <c r="Z80" s="16"/>
      <c r="AA80" s="16">
        <v>0.21944809461235201</v>
      </c>
      <c r="AB80" s="16">
        <v>0.28735632183908</v>
      </c>
    </row>
    <row r="81" spans="2:28" x14ac:dyDescent="0.35">
      <c r="B81" t="s">
        <v>92</v>
      </c>
      <c r="C81" s="16">
        <v>0.11154598825831701</v>
      </c>
      <c r="D81" s="16">
        <v>0.12</v>
      </c>
      <c r="E81" s="16">
        <v>0.106761565836299</v>
      </c>
      <c r="F81" s="16"/>
      <c r="G81" s="16">
        <v>0.143396226415094</v>
      </c>
      <c r="H81" s="16">
        <v>0.103174603174603</v>
      </c>
      <c r="I81" s="16">
        <v>6.15384615384615E-2</v>
      </c>
      <c r="J81" s="16">
        <v>6.5573770491803296E-2</v>
      </c>
      <c r="K81" s="16">
        <v>5.4794520547945202E-2</v>
      </c>
      <c r="L81" s="16">
        <v>0.11688311688311701</v>
      </c>
      <c r="M81" s="16">
        <v>6.9444444444444406E-2</v>
      </c>
      <c r="N81" s="16">
        <v>0.11111111111111099</v>
      </c>
      <c r="O81" s="16">
        <v>0.173913043478261</v>
      </c>
      <c r="P81" s="16">
        <v>0.10666666666666701</v>
      </c>
      <c r="Q81" s="16">
        <v>5.2631578947368397E-2</v>
      </c>
      <c r="R81" s="16">
        <v>0.157894736842105</v>
      </c>
      <c r="S81" s="16"/>
      <c r="T81" s="16">
        <v>0.17889908256880699</v>
      </c>
      <c r="U81" s="16">
        <v>3.6529680365296802E-2</v>
      </c>
      <c r="V81" s="16">
        <v>0.110169491525424</v>
      </c>
      <c r="W81" s="16">
        <v>6.9767441860465101E-2</v>
      </c>
      <c r="X81" s="16">
        <v>2.5974025974026E-2</v>
      </c>
      <c r="Y81" s="16">
        <v>9.3023255813953501E-2</v>
      </c>
      <c r="Z81" s="16"/>
      <c r="AA81" s="16">
        <v>9.0670170827858096E-2</v>
      </c>
      <c r="AB81" s="16">
        <v>0.17241379310344801</v>
      </c>
    </row>
    <row r="82" spans="2:28" x14ac:dyDescent="0.35">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2:28" x14ac:dyDescent="0.35">
      <c r="B83" s="6" t="s">
        <v>98</v>
      </c>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2:28" x14ac:dyDescent="0.35">
      <c r="B84" s="20" t="s">
        <v>63</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2:28" x14ac:dyDescent="0.35">
      <c r="B85" t="s">
        <v>88</v>
      </c>
      <c r="C85" s="16">
        <v>0.122309197651663</v>
      </c>
      <c r="D85" s="16">
        <v>0.14000000000000001</v>
      </c>
      <c r="E85" s="16">
        <v>0.108540925266904</v>
      </c>
      <c r="F85" s="16"/>
      <c r="G85" s="16">
        <v>0.13207547169811301</v>
      </c>
      <c r="H85" s="16">
        <v>9.5238095238095205E-2</v>
      </c>
      <c r="I85" s="16">
        <v>0.138461538461538</v>
      </c>
      <c r="J85" s="16">
        <v>8.1967213114754106E-2</v>
      </c>
      <c r="K85" s="16">
        <v>0.123287671232877</v>
      </c>
      <c r="L85" s="16">
        <v>0.11688311688311701</v>
      </c>
      <c r="M85" s="16">
        <v>8.3333333333333301E-2</v>
      </c>
      <c r="N85" s="16">
        <v>0.11111111111111099</v>
      </c>
      <c r="O85" s="16">
        <v>0.173913043478261</v>
      </c>
      <c r="P85" s="16">
        <v>0.10666666666666701</v>
      </c>
      <c r="Q85" s="16">
        <v>0.13157894736842099</v>
      </c>
      <c r="R85" s="16">
        <v>0.157894736842105</v>
      </c>
      <c r="S85" s="16"/>
      <c r="T85" s="16">
        <v>0.18119266055045899</v>
      </c>
      <c r="U85" s="16">
        <v>7.3059360730593603E-2</v>
      </c>
      <c r="V85" s="16">
        <v>0.11864406779661001</v>
      </c>
      <c r="W85" s="16">
        <v>4.6511627906976702E-2</v>
      </c>
      <c r="X85" s="16">
        <v>9.0909090909090898E-2</v>
      </c>
      <c r="Y85" s="16">
        <v>6.9767441860465101E-2</v>
      </c>
      <c r="Z85" s="16"/>
      <c r="AA85" s="16">
        <v>9.7240473061760799E-2</v>
      </c>
      <c r="AB85" s="16">
        <v>0.195402298850575</v>
      </c>
    </row>
    <row r="86" spans="2:28" x14ac:dyDescent="0.35">
      <c r="B86" t="s">
        <v>89</v>
      </c>
      <c r="C86" s="16">
        <v>0.34344422700587102</v>
      </c>
      <c r="D86" s="16">
        <v>0.362222222222222</v>
      </c>
      <c r="E86" s="16">
        <v>0.32562277580071203</v>
      </c>
      <c r="F86" s="16"/>
      <c r="G86" s="16">
        <v>0.33584905660377401</v>
      </c>
      <c r="H86" s="16">
        <v>0.33333333333333298</v>
      </c>
      <c r="I86" s="16">
        <v>0.30769230769230799</v>
      </c>
      <c r="J86" s="16">
        <v>0.36065573770491799</v>
      </c>
      <c r="K86" s="16">
        <v>0.34246575342465801</v>
      </c>
      <c r="L86" s="16">
        <v>0.37662337662337703</v>
      </c>
      <c r="M86" s="16">
        <v>0.36111111111111099</v>
      </c>
      <c r="N86" s="16">
        <v>0.33333333333333298</v>
      </c>
      <c r="O86" s="16">
        <v>0.32173913043478303</v>
      </c>
      <c r="P86" s="16">
        <v>0.34666666666666701</v>
      </c>
      <c r="Q86" s="16">
        <v>0.34210526315789502</v>
      </c>
      <c r="R86" s="16">
        <v>0.52631578947368396</v>
      </c>
      <c r="S86" s="16"/>
      <c r="T86" s="16">
        <v>0.36009174311926601</v>
      </c>
      <c r="U86" s="16">
        <v>0.36529680365296802</v>
      </c>
      <c r="V86" s="16">
        <v>0.34745762711864397</v>
      </c>
      <c r="W86" s="16">
        <v>0.372093023255814</v>
      </c>
      <c r="X86" s="16">
        <v>0.18181818181818199</v>
      </c>
      <c r="Y86" s="16">
        <v>0.25581395348837199</v>
      </c>
      <c r="Z86" s="16"/>
      <c r="AA86" s="16">
        <v>0.30486202365308801</v>
      </c>
      <c r="AB86" s="16">
        <v>0.45593869731800801</v>
      </c>
    </row>
    <row r="87" spans="2:28" x14ac:dyDescent="0.35">
      <c r="B87" t="s">
        <v>90</v>
      </c>
      <c r="C87" s="16">
        <v>0.218199608610568</v>
      </c>
      <c r="D87" s="16">
        <v>0.18</v>
      </c>
      <c r="E87" s="16">
        <v>0.24911032028469801</v>
      </c>
      <c r="F87" s="16"/>
      <c r="G87" s="16">
        <v>0.218867924528302</v>
      </c>
      <c r="H87" s="16">
        <v>0.214285714285714</v>
      </c>
      <c r="I87" s="16">
        <v>0.18461538461538499</v>
      </c>
      <c r="J87" s="16">
        <v>0.36065573770491799</v>
      </c>
      <c r="K87" s="16">
        <v>0.301369863013699</v>
      </c>
      <c r="L87" s="16">
        <v>0.23376623376623401</v>
      </c>
      <c r="M87" s="16">
        <v>0.13888888888888901</v>
      </c>
      <c r="N87" s="16">
        <v>0.22222222222222199</v>
      </c>
      <c r="O87" s="16">
        <v>0.15652173913043499</v>
      </c>
      <c r="P87" s="16">
        <v>0.2</v>
      </c>
      <c r="Q87" s="16">
        <v>0.21052631578947401</v>
      </c>
      <c r="R87" s="16">
        <v>0.26315789473684198</v>
      </c>
      <c r="S87" s="16"/>
      <c r="T87" s="16">
        <v>0.17201834862385301</v>
      </c>
      <c r="U87" s="16">
        <v>0.232876712328767</v>
      </c>
      <c r="V87" s="16">
        <v>0.20338983050847501</v>
      </c>
      <c r="W87" s="16">
        <v>0.27906976744186002</v>
      </c>
      <c r="X87" s="16">
        <v>0.28571428571428598</v>
      </c>
      <c r="Y87" s="16">
        <v>0.34883720930232598</v>
      </c>
      <c r="Z87" s="16"/>
      <c r="AA87" s="16">
        <v>0.24047306176084099</v>
      </c>
      <c r="AB87" s="16">
        <v>0.15325670498084301</v>
      </c>
    </row>
    <row r="88" spans="2:28" x14ac:dyDescent="0.35">
      <c r="B88" t="s">
        <v>91</v>
      </c>
      <c r="C88" s="16">
        <v>0.25538160469667298</v>
      </c>
      <c r="D88" s="16">
        <v>0.26888888888888901</v>
      </c>
      <c r="E88" s="16">
        <v>0.245551601423488</v>
      </c>
      <c r="F88" s="16"/>
      <c r="G88" s="16">
        <v>0.252830188679245</v>
      </c>
      <c r="H88" s="16">
        <v>0.24603174603174599</v>
      </c>
      <c r="I88" s="16">
        <v>0.33846153846153798</v>
      </c>
      <c r="J88" s="16">
        <v>0.16393442622950799</v>
      </c>
      <c r="K88" s="16">
        <v>0.19178082191780799</v>
      </c>
      <c r="L88" s="16">
        <v>0.246753246753247</v>
      </c>
      <c r="M88" s="16">
        <v>0.34722222222222199</v>
      </c>
      <c r="N88" s="16">
        <v>0.22222222222222199</v>
      </c>
      <c r="O88" s="16">
        <v>0.29565217391304299</v>
      </c>
      <c r="P88" s="16">
        <v>0.28000000000000003</v>
      </c>
      <c r="Q88" s="16">
        <v>0.23684210526315799</v>
      </c>
      <c r="R88" s="16">
        <v>5.2631578947368397E-2</v>
      </c>
      <c r="S88" s="16"/>
      <c r="T88" s="16">
        <v>0.23165137614678899</v>
      </c>
      <c r="U88" s="16">
        <v>0.26940639269406402</v>
      </c>
      <c r="V88" s="16">
        <v>0.26271186440678002</v>
      </c>
      <c r="W88" s="16">
        <v>0.27131782945736399</v>
      </c>
      <c r="X88" s="16">
        <v>0.31168831168831201</v>
      </c>
      <c r="Y88" s="16">
        <v>0.25581395348837199</v>
      </c>
      <c r="Z88" s="16"/>
      <c r="AA88" s="16">
        <v>0.28909329829172098</v>
      </c>
      <c r="AB88" s="16">
        <v>0.15708812260536401</v>
      </c>
    </row>
    <row r="89" spans="2:28" x14ac:dyDescent="0.35">
      <c r="B89" t="s">
        <v>92</v>
      </c>
      <c r="C89" s="16">
        <v>6.0665362035224997E-2</v>
      </c>
      <c r="D89" s="16">
        <v>4.8888888888888898E-2</v>
      </c>
      <c r="E89" s="16">
        <v>7.1174377224199295E-2</v>
      </c>
      <c r="F89" s="16"/>
      <c r="G89" s="16">
        <v>6.0377358490565997E-2</v>
      </c>
      <c r="H89" s="16">
        <v>0.11111111111111099</v>
      </c>
      <c r="I89" s="16">
        <v>3.0769230769230799E-2</v>
      </c>
      <c r="J89" s="16">
        <v>3.2786885245901599E-2</v>
      </c>
      <c r="K89" s="16">
        <v>4.1095890410958902E-2</v>
      </c>
      <c r="L89" s="16">
        <v>2.5974025974026E-2</v>
      </c>
      <c r="M89" s="16">
        <v>6.9444444444444406E-2</v>
      </c>
      <c r="N89" s="16">
        <v>0.11111111111111099</v>
      </c>
      <c r="O89" s="16">
        <v>5.21739130434783E-2</v>
      </c>
      <c r="P89" s="16">
        <v>6.6666666666666693E-2</v>
      </c>
      <c r="Q89" s="16">
        <v>7.8947368421052599E-2</v>
      </c>
      <c r="R89" s="16">
        <v>0</v>
      </c>
      <c r="S89" s="16"/>
      <c r="T89" s="16">
        <v>5.5045871559633003E-2</v>
      </c>
      <c r="U89" s="16">
        <v>5.9360730593607303E-2</v>
      </c>
      <c r="V89" s="16">
        <v>6.7796610169491497E-2</v>
      </c>
      <c r="W89" s="16">
        <v>3.1007751937984499E-2</v>
      </c>
      <c r="X89" s="16">
        <v>0.12987012987013</v>
      </c>
      <c r="Y89" s="16">
        <v>6.9767441860465101E-2</v>
      </c>
      <c r="Z89" s="16"/>
      <c r="AA89" s="16">
        <v>6.8331143232588695E-2</v>
      </c>
      <c r="AB89" s="16">
        <v>3.8314176245210697E-2</v>
      </c>
    </row>
    <row r="90" spans="2:28" x14ac:dyDescent="0.35">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2:28" x14ac:dyDescent="0.35">
      <c r="B91" s="6" t="s">
        <v>102</v>
      </c>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2:28" x14ac:dyDescent="0.35">
      <c r="B92" s="20" t="s">
        <v>63</v>
      </c>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2:28" x14ac:dyDescent="0.35">
      <c r="B93" t="s">
        <v>99</v>
      </c>
      <c r="C93" s="16">
        <v>0.364970645792564</v>
      </c>
      <c r="D93" s="16">
        <v>0.422222222222222</v>
      </c>
      <c r="E93" s="16">
        <v>0.32206405693950202</v>
      </c>
      <c r="F93" s="16"/>
      <c r="G93" s="16">
        <v>0.43773584905660401</v>
      </c>
      <c r="H93" s="16">
        <v>0.27777777777777801</v>
      </c>
      <c r="I93" s="16">
        <v>0.30769230769230799</v>
      </c>
      <c r="J93" s="16">
        <v>0.42622950819672101</v>
      </c>
      <c r="K93" s="16">
        <v>0.26027397260273999</v>
      </c>
      <c r="L93" s="16">
        <v>0.46753246753246802</v>
      </c>
      <c r="M93" s="16">
        <v>0.30555555555555602</v>
      </c>
      <c r="N93" s="16">
        <v>0.27777777777777801</v>
      </c>
      <c r="O93" s="16">
        <v>0.38260869565217398</v>
      </c>
      <c r="P93" s="16">
        <v>0.33333333333333298</v>
      </c>
      <c r="Q93" s="16">
        <v>0.28947368421052599</v>
      </c>
      <c r="R93" s="16">
        <v>0.47368421052631599</v>
      </c>
      <c r="S93" s="16"/>
      <c r="T93" s="16">
        <v>0.45871559633027498</v>
      </c>
      <c r="U93" s="16">
        <v>0.278538812785388</v>
      </c>
      <c r="V93" s="16">
        <v>0.41525423728813599</v>
      </c>
      <c r="W93" s="16">
        <v>0.32558139534883701</v>
      </c>
      <c r="X93" s="16">
        <v>0.15584415584415601</v>
      </c>
      <c r="Y93" s="16">
        <v>0.209302325581395</v>
      </c>
      <c r="Z93" s="16"/>
      <c r="AA93" s="16">
        <v>0.30749014454664902</v>
      </c>
      <c r="AB93" s="16">
        <v>0.53256704980842895</v>
      </c>
    </row>
    <row r="94" spans="2:28" x14ac:dyDescent="0.35">
      <c r="B94" t="s">
        <v>100</v>
      </c>
      <c r="C94" s="16">
        <v>0.54011741682974601</v>
      </c>
      <c r="D94" s="16">
        <v>0.491111111111111</v>
      </c>
      <c r="E94" s="16">
        <v>0.57829181494661897</v>
      </c>
      <c r="F94" s="16"/>
      <c r="G94" s="16">
        <v>0.50566037735849101</v>
      </c>
      <c r="H94" s="16">
        <v>0.59523809523809501</v>
      </c>
      <c r="I94" s="16">
        <v>0.6</v>
      </c>
      <c r="J94" s="16">
        <v>0.42622950819672101</v>
      </c>
      <c r="K94" s="16">
        <v>0.57534246575342496</v>
      </c>
      <c r="L94" s="16">
        <v>0.45454545454545497</v>
      </c>
      <c r="M94" s="16">
        <v>0.55555555555555602</v>
      </c>
      <c r="N94" s="16">
        <v>0.61111111111111105</v>
      </c>
      <c r="O94" s="16">
        <v>0.51304347826087005</v>
      </c>
      <c r="P94" s="16">
        <v>0.6</v>
      </c>
      <c r="Q94" s="16">
        <v>0.65789473684210498</v>
      </c>
      <c r="R94" s="16">
        <v>0.52631578947368396</v>
      </c>
      <c r="S94" s="16"/>
      <c r="T94" s="16">
        <v>0.47706422018348599</v>
      </c>
      <c r="U94" s="16">
        <v>0.61643835616438403</v>
      </c>
      <c r="V94" s="16">
        <v>0.47457627118644102</v>
      </c>
      <c r="W94" s="16">
        <v>0.53488372093023295</v>
      </c>
      <c r="X94" s="16">
        <v>0.71428571428571397</v>
      </c>
      <c r="Y94" s="16">
        <v>0.67441860465116299</v>
      </c>
      <c r="Z94" s="16"/>
      <c r="AA94" s="16">
        <v>0.58212877792378404</v>
      </c>
      <c r="AB94" s="16">
        <v>0.41762452107279702</v>
      </c>
    </row>
    <row r="95" spans="2:28" x14ac:dyDescent="0.35">
      <c r="B95" t="s">
        <v>101</v>
      </c>
      <c r="C95" s="16">
        <v>9.4911937377690797E-2</v>
      </c>
      <c r="D95" s="16">
        <v>8.6666666666666697E-2</v>
      </c>
      <c r="E95" s="16">
        <v>9.9644128113879002E-2</v>
      </c>
      <c r="F95" s="16"/>
      <c r="G95" s="16">
        <v>5.6603773584905703E-2</v>
      </c>
      <c r="H95" s="16">
        <v>0.126984126984127</v>
      </c>
      <c r="I95" s="16">
        <v>9.2307692307692299E-2</v>
      </c>
      <c r="J95" s="16">
        <v>0.14754098360655701</v>
      </c>
      <c r="K95" s="16">
        <v>0.164383561643836</v>
      </c>
      <c r="L95" s="16">
        <v>7.7922077922077906E-2</v>
      </c>
      <c r="M95" s="16">
        <v>0.13888888888888901</v>
      </c>
      <c r="N95" s="16">
        <v>0.11111111111111099</v>
      </c>
      <c r="O95" s="16">
        <v>0.104347826086957</v>
      </c>
      <c r="P95" s="16">
        <v>6.6666666666666693E-2</v>
      </c>
      <c r="Q95" s="16">
        <v>5.2631578947368397E-2</v>
      </c>
      <c r="R95" s="16">
        <v>0</v>
      </c>
      <c r="S95" s="16"/>
      <c r="T95" s="16">
        <v>6.4220183486238494E-2</v>
      </c>
      <c r="U95" s="16">
        <v>0.105022831050228</v>
      </c>
      <c r="V95" s="16">
        <v>0.110169491525424</v>
      </c>
      <c r="W95" s="16">
        <v>0.13953488372093001</v>
      </c>
      <c r="X95" s="16">
        <v>0.12987012987013</v>
      </c>
      <c r="Y95" s="16">
        <v>0.116279069767442</v>
      </c>
      <c r="Z95" s="16"/>
      <c r="AA95" s="16">
        <v>0.110381077529566</v>
      </c>
      <c r="AB95" s="16">
        <v>4.9808429118773902E-2</v>
      </c>
    </row>
    <row r="96" spans="2:28" x14ac:dyDescent="0.35">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2:28" x14ac:dyDescent="0.35">
      <c r="B97" s="6" t="s">
        <v>102</v>
      </c>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2:28" x14ac:dyDescent="0.35">
      <c r="B98" s="20" t="s">
        <v>63</v>
      </c>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2:28" x14ac:dyDescent="0.35">
      <c r="B99" t="s">
        <v>103</v>
      </c>
      <c r="C99" s="16">
        <v>0.79452054794520499</v>
      </c>
      <c r="D99" s="16">
        <v>0.8</v>
      </c>
      <c r="E99" s="16">
        <v>0.78647686832740205</v>
      </c>
      <c r="F99" s="16"/>
      <c r="G99" s="16">
        <v>0.78490566037735898</v>
      </c>
      <c r="H99" s="16">
        <v>0.80158730158730196</v>
      </c>
      <c r="I99" s="16">
        <v>0.89230769230769202</v>
      </c>
      <c r="J99" s="16">
        <v>0.81967213114754101</v>
      </c>
      <c r="K99" s="16">
        <v>0.86301369863013699</v>
      </c>
      <c r="L99" s="16">
        <v>0.72727272727272696</v>
      </c>
      <c r="M99" s="16">
        <v>0.79166666666666696</v>
      </c>
      <c r="N99" s="16">
        <v>0.66666666666666696</v>
      </c>
      <c r="O99" s="16">
        <v>0.78260869565217395</v>
      </c>
      <c r="P99" s="16">
        <v>0.77333333333333298</v>
      </c>
      <c r="Q99" s="16">
        <v>0.78947368421052599</v>
      </c>
      <c r="R99" s="16">
        <v>0.89473684210526305</v>
      </c>
      <c r="S99" s="16"/>
      <c r="T99" s="16">
        <v>0.77752293577981602</v>
      </c>
      <c r="U99" s="16">
        <v>0.81735159817351599</v>
      </c>
      <c r="V99" s="16">
        <v>0.75423728813559299</v>
      </c>
      <c r="W99" s="16">
        <v>0.79844961240310097</v>
      </c>
      <c r="X99" s="16">
        <v>0.831168831168831</v>
      </c>
      <c r="Y99" s="16">
        <v>0.88372093023255804</v>
      </c>
      <c r="Z99" s="16"/>
      <c r="AA99" s="16">
        <v>0.81077529566360096</v>
      </c>
      <c r="AB99" s="16">
        <v>0.74712643678160895</v>
      </c>
    </row>
    <row r="100" spans="2:28" x14ac:dyDescent="0.35">
      <c r="B100" t="s">
        <v>104</v>
      </c>
      <c r="C100" s="16">
        <v>0.20547945205479501</v>
      </c>
      <c r="D100" s="16">
        <v>0.2</v>
      </c>
      <c r="E100" s="16">
        <v>0.21352313167259801</v>
      </c>
      <c r="F100" s="16"/>
      <c r="G100" s="16">
        <v>0.21509433962264199</v>
      </c>
      <c r="H100" s="16">
        <v>0.19841269841269801</v>
      </c>
      <c r="I100" s="16">
        <v>0.107692307692308</v>
      </c>
      <c r="J100" s="16">
        <v>0.18032786885245899</v>
      </c>
      <c r="K100" s="16">
        <v>0.13698630136986301</v>
      </c>
      <c r="L100" s="16">
        <v>0.27272727272727298</v>
      </c>
      <c r="M100" s="16">
        <v>0.20833333333333301</v>
      </c>
      <c r="N100" s="16">
        <v>0.33333333333333298</v>
      </c>
      <c r="O100" s="16">
        <v>0.217391304347826</v>
      </c>
      <c r="P100" s="16">
        <v>0.22666666666666699</v>
      </c>
      <c r="Q100" s="16">
        <v>0.21052631578947401</v>
      </c>
      <c r="R100" s="16">
        <v>0.105263157894737</v>
      </c>
      <c r="S100" s="16"/>
      <c r="T100" s="16">
        <v>0.22247706422018301</v>
      </c>
      <c r="U100" s="16">
        <v>0.18264840182648401</v>
      </c>
      <c r="V100" s="16">
        <v>0.24576271186440701</v>
      </c>
      <c r="W100" s="16">
        <v>0.201550387596899</v>
      </c>
      <c r="X100" s="16">
        <v>0.168831168831169</v>
      </c>
      <c r="Y100" s="16">
        <v>0.116279069767442</v>
      </c>
      <c r="Z100" s="16"/>
      <c r="AA100" s="16">
        <v>0.18922470433639901</v>
      </c>
      <c r="AB100" s="16">
        <v>0.252873563218391</v>
      </c>
    </row>
    <row r="101" spans="2:28" x14ac:dyDescent="0.35">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2:28" x14ac:dyDescent="0.35">
      <c r="B102" s="6" t="s">
        <v>112</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2:28" x14ac:dyDescent="0.35">
      <c r="B103" s="20" t="s">
        <v>63</v>
      </c>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2:28" x14ac:dyDescent="0.35">
      <c r="B104" t="s">
        <v>105</v>
      </c>
      <c r="C104" s="16">
        <v>2.6418786692759301E-2</v>
      </c>
      <c r="D104" s="16">
        <v>2.4444444444444401E-2</v>
      </c>
      <c r="E104" s="16">
        <v>2.84697508896797E-2</v>
      </c>
      <c r="F104" s="16"/>
      <c r="G104" s="16">
        <v>1.88679245283019E-2</v>
      </c>
      <c r="H104" s="16">
        <v>3.1746031746031703E-2</v>
      </c>
      <c r="I104" s="16">
        <v>1.5384615384615399E-2</v>
      </c>
      <c r="J104" s="16">
        <v>4.91803278688525E-2</v>
      </c>
      <c r="K104" s="16">
        <v>4.1095890410958902E-2</v>
      </c>
      <c r="L104" s="16">
        <v>1.2987012987013E-2</v>
      </c>
      <c r="M104" s="16">
        <v>1.38888888888889E-2</v>
      </c>
      <c r="N104" s="16">
        <v>0</v>
      </c>
      <c r="O104" s="16">
        <v>5.21739130434783E-2</v>
      </c>
      <c r="P104" s="16">
        <v>1.3333333333333299E-2</v>
      </c>
      <c r="Q104" s="16">
        <v>2.6315789473684199E-2</v>
      </c>
      <c r="R104" s="16">
        <v>5.2631578947368397E-2</v>
      </c>
      <c r="S104" s="16"/>
      <c r="T104" s="16">
        <v>3.4403669724770602E-2</v>
      </c>
      <c r="U104" s="16">
        <v>9.1324200913242004E-3</v>
      </c>
      <c r="V104" s="16">
        <v>3.3898305084745797E-2</v>
      </c>
      <c r="W104" s="16">
        <v>1.5503875968992199E-2</v>
      </c>
      <c r="X104" s="16">
        <v>3.8961038961039002E-2</v>
      </c>
      <c r="Y104" s="16">
        <v>2.32558139534884E-2</v>
      </c>
      <c r="Z104" s="16"/>
      <c r="AA104" s="16">
        <v>2.2339027595269401E-2</v>
      </c>
      <c r="AB104" s="16">
        <v>3.8314176245210697E-2</v>
      </c>
    </row>
    <row r="105" spans="2:28" x14ac:dyDescent="0.35">
      <c r="B105" t="s">
        <v>106</v>
      </c>
      <c r="C105" s="16">
        <v>8.6105675146771005E-2</v>
      </c>
      <c r="D105" s="16">
        <v>0.08</v>
      </c>
      <c r="E105" s="16">
        <v>9.2526690391459096E-2</v>
      </c>
      <c r="F105" s="16"/>
      <c r="G105" s="16">
        <v>0.105660377358491</v>
      </c>
      <c r="H105" s="16">
        <v>8.7301587301587297E-2</v>
      </c>
      <c r="I105" s="16">
        <v>9.2307692307692299E-2</v>
      </c>
      <c r="J105" s="16">
        <v>0.14754098360655701</v>
      </c>
      <c r="K105" s="16">
        <v>4.1095890410958902E-2</v>
      </c>
      <c r="L105" s="16">
        <v>7.7922077922077906E-2</v>
      </c>
      <c r="M105" s="16">
        <v>0</v>
      </c>
      <c r="N105" s="16">
        <v>0.13888888888888901</v>
      </c>
      <c r="O105" s="16">
        <v>8.6956521739130405E-2</v>
      </c>
      <c r="P105" s="16">
        <v>0.08</v>
      </c>
      <c r="Q105" s="16">
        <v>5.2631578947368397E-2</v>
      </c>
      <c r="R105" s="16">
        <v>0.105263157894737</v>
      </c>
      <c r="S105" s="16"/>
      <c r="T105" s="16">
        <v>0.100917431192661</v>
      </c>
      <c r="U105" s="16">
        <v>6.8493150684931503E-2</v>
      </c>
      <c r="V105" s="16">
        <v>9.3220338983050793E-2</v>
      </c>
      <c r="W105" s="16">
        <v>0.10077519379845</v>
      </c>
      <c r="X105" s="16">
        <v>2.5974025974026E-2</v>
      </c>
      <c r="Y105" s="16">
        <v>6.9767441860465101E-2</v>
      </c>
      <c r="Z105" s="16"/>
      <c r="AA105" s="16">
        <v>7.7529566360052607E-2</v>
      </c>
      <c r="AB105" s="16">
        <v>0.11111111111111099</v>
      </c>
    </row>
    <row r="106" spans="2:28" x14ac:dyDescent="0.35">
      <c r="B106" t="s">
        <v>107</v>
      </c>
      <c r="C106" s="16">
        <v>0.24461839530332699</v>
      </c>
      <c r="D106" s="16">
        <v>0.24666666666666701</v>
      </c>
      <c r="E106" s="16">
        <v>0.23665480427046301</v>
      </c>
      <c r="F106" s="16"/>
      <c r="G106" s="16">
        <v>0.24150943396226399</v>
      </c>
      <c r="H106" s="16">
        <v>0.26190476190476197</v>
      </c>
      <c r="I106" s="16">
        <v>0.230769230769231</v>
      </c>
      <c r="J106" s="16">
        <v>0.22950819672131101</v>
      </c>
      <c r="K106" s="16">
        <v>0.219178082191781</v>
      </c>
      <c r="L106" s="16">
        <v>0.337662337662338</v>
      </c>
      <c r="M106" s="16">
        <v>0.180555555555556</v>
      </c>
      <c r="N106" s="16">
        <v>0.22222222222222199</v>
      </c>
      <c r="O106" s="16">
        <v>0.208695652173913</v>
      </c>
      <c r="P106" s="16">
        <v>0.37333333333333302</v>
      </c>
      <c r="Q106" s="16">
        <v>0.157894736842105</v>
      </c>
      <c r="R106" s="16">
        <v>0.157894736842105</v>
      </c>
      <c r="S106" s="16"/>
      <c r="T106" s="16">
        <v>0.28211009174311902</v>
      </c>
      <c r="U106" s="16">
        <v>0.24657534246575299</v>
      </c>
      <c r="V106" s="16">
        <v>0.25423728813559299</v>
      </c>
      <c r="W106" s="16">
        <v>0.24806201550387599</v>
      </c>
      <c r="X106" s="16">
        <v>0.103896103896104</v>
      </c>
      <c r="Y106" s="16">
        <v>6.9767441860465101E-2</v>
      </c>
      <c r="Z106" s="16"/>
      <c r="AA106" s="16">
        <v>0.21550591327201099</v>
      </c>
      <c r="AB106" s="16">
        <v>0.32950191570881199</v>
      </c>
    </row>
    <row r="107" spans="2:28" x14ac:dyDescent="0.35">
      <c r="B107" t="s">
        <v>108</v>
      </c>
      <c r="C107" s="16">
        <v>0.18688845401174201</v>
      </c>
      <c r="D107" s="16">
        <v>0.17777777777777801</v>
      </c>
      <c r="E107" s="16">
        <v>0.197508896797153</v>
      </c>
      <c r="F107" s="16"/>
      <c r="G107" s="16">
        <v>0.211320754716981</v>
      </c>
      <c r="H107" s="16">
        <v>0.126984126984127</v>
      </c>
      <c r="I107" s="16">
        <v>0.107692307692308</v>
      </c>
      <c r="J107" s="16">
        <v>0.26229508196721302</v>
      </c>
      <c r="K107" s="16">
        <v>0.17808219178082199</v>
      </c>
      <c r="L107" s="16">
        <v>0.246753246753247</v>
      </c>
      <c r="M107" s="16">
        <v>0.15277777777777801</v>
      </c>
      <c r="N107" s="16">
        <v>0.16666666666666699</v>
      </c>
      <c r="O107" s="16">
        <v>0.15652173913043499</v>
      </c>
      <c r="P107" s="16">
        <v>0.21333333333333299</v>
      </c>
      <c r="Q107" s="16">
        <v>0.23684210526315799</v>
      </c>
      <c r="R107" s="16">
        <v>0.21052631578947401</v>
      </c>
      <c r="S107" s="16"/>
      <c r="T107" s="16">
        <v>0.22935779816513799</v>
      </c>
      <c r="U107" s="16">
        <v>0.141552511415525</v>
      </c>
      <c r="V107" s="16">
        <v>0.21186440677966101</v>
      </c>
      <c r="W107" s="16">
        <v>0.178294573643411</v>
      </c>
      <c r="X107" s="16">
        <v>9.0909090909090898E-2</v>
      </c>
      <c r="Y107" s="16">
        <v>0.116279069767442</v>
      </c>
      <c r="Z107" s="16"/>
      <c r="AA107" s="16">
        <v>0.17082785808147199</v>
      </c>
      <c r="AB107" s="16">
        <v>0.233716475095785</v>
      </c>
    </row>
    <row r="108" spans="2:28" x14ac:dyDescent="0.35">
      <c r="B108" t="s">
        <v>109</v>
      </c>
      <c r="C108" s="16">
        <v>0.19080234833659501</v>
      </c>
      <c r="D108" s="16">
        <v>0.17777777777777801</v>
      </c>
      <c r="E108" s="16">
        <v>0.20462633451957299</v>
      </c>
      <c r="F108" s="16"/>
      <c r="G108" s="16">
        <v>0.19622641509434</v>
      </c>
      <c r="H108" s="16">
        <v>0.14285714285714299</v>
      </c>
      <c r="I108" s="16">
        <v>0.2</v>
      </c>
      <c r="J108" s="16">
        <v>0.14754098360655701</v>
      </c>
      <c r="K108" s="16">
        <v>0.219178082191781</v>
      </c>
      <c r="L108" s="16">
        <v>0.18181818181818199</v>
      </c>
      <c r="M108" s="16">
        <v>0.27777777777777801</v>
      </c>
      <c r="N108" s="16">
        <v>0.13888888888888901</v>
      </c>
      <c r="O108" s="16">
        <v>0.23478260869565201</v>
      </c>
      <c r="P108" s="16">
        <v>0.12</v>
      </c>
      <c r="Q108" s="16">
        <v>0.23684210526315799</v>
      </c>
      <c r="R108" s="16">
        <v>0.157894736842105</v>
      </c>
      <c r="S108" s="16"/>
      <c r="T108" s="16">
        <v>0.18577981651376099</v>
      </c>
      <c r="U108" s="16">
        <v>0.20091324200913199</v>
      </c>
      <c r="V108" s="16">
        <v>0.161016949152542</v>
      </c>
      <c r="W108" s="16">
        <v>0.178294573643411</v>
      </c>
      <c r="X108" s="16">
        <v>0.27272727272727298</v>
      </c>
      <c r="Y108" s="16">
        <v>0.162790697674419</v>
      </c>
      <c r="Z108" s="16"/>
      <c r="AA108" s="16">
        <v>0.20893561103810801</v>
      </c>
      <c r="AB108" s="16">
        <v>0.13793103448275901</v>
      </c>
    </row>
    <row r="109" spans="2:28" x14ac:dyDescent="0.35">
      <c r="B109" t="s">
        <v>110</v>
      </c>
      <c r="C109" s="16">
        <v>0.122309197651663</v>
      </c>
      <c r="D109" s="16">
        <v>0.11333333333333299</v>
      </c>
      <c r="E109" s="16">
        <v>0.128113879003559</v>
      </c>
      <c r="F109" s="16"/>
      <c r="G109" s="16">
        <v>0.12075471698113199</v>
      </c>
      <c r="H109" s="16">
        <v>0.16666666666666699</v>
      </c>
      <c r="I109" s="16">
        <v>0.15384615384615399</v>
      </c>
      <c r="J109" s="16">
        <v>6.5573770491803296E-2</v>
      </c>
      <c r="K109" s="16">
        <v>0.17808219178082199</v>
      </c>
      <c r="L109" s="16">
        <v>7.7922077922077906E-2</v>
      </c>
      <c r="M109" s="16">
        <v>0.125</v>
      </c>
      <c r="N109" s="16">
        <v>0.11111111111111099</v>
      </c>
      <c r="O109" s="16">
        <v>9.5652173913043495E-2</v>
      </c>
      <c r="P109" s="16">
        <v>0.10666666666666701</v>
      </c>
      <c r="Q109" s="16">
        <v>0.13157894736842099</v>
      </c>
      <c r="R109" s="16">
        <v>0.105263157894737</v>
      </c>
      <c r="S109" s="16"/>
      <c r="T109" s="16">
        <v>9.1743119266055106E-2</v>
      </c>
      <c r="U109" s="16">
        <v>0.15525114155251099</v>
      </c>
      <c r="V109" s="16">
        <v>9.3220338983050793E-2</v>
      </c>
      <c r="W109" s="16">
        <v>0.116279069767442</v>
      </c>
      <c r="X109" s="16">
        <v>0.22077922077922099</v>
      </c>
      <c r="Y109" s="16">
        <v>0.186046511627907</v>
      </c>
      <c r="Z109" s="16"/>
      <c r="AA109" s="16">
        <v>0.136662286465177</v>
      </c>
      <c r="AB109" s="16">
        <v>8.04597701149425E-2</v>
      </c>
    </row>
    <row r="110" spans="2:28" x14ac:dyDescent="0.35">
      <c r="B110" t="s">
        <v>111</v>
      </c>
      <c r="C110" s="16">
        <v>0.13796477495107601</v>
      </c>
      <c r="D110" s="16">
        <v>0.17555555555555599</v>
      </c>
      <c r="E110" s="16">
        <v>0.106761565836299</v>
      </c>
      <c r="F110" s="16"/>
      <c r="G110" s="16">
        <v>0.10188679245283</v>
      </c>
      <c r="H110" s="16">
        <v>0.16666666666666699</v>
      </c>
      <c r="I110" s="16">
        <v>0.2</v>
      </c>
      <c r="J110" s="16">
        <v>9.8360655737704902E-2</v>
      </c>
      <c r="K110" s="16">
        <v>0.123287671232877</v>
      </c>
      <c r="L110" s="16">
        <v>3.8961038961039002E-2</v>
      </c>
      <c r="M110" s="16">
        <v>0.25</v>
      </c>
      <c r="N110" s="16">
        <v>0.22222222222222199</v>
      </c>
      <c r="O110" s="16">
        <v>0.16521739130434801</v>
      </c>
      <c r="P110" s="16">
        <v>9.3333333333333296E-2</v>
      </c>
      <c r="Q110" s="16">
        <v>0.157894736842105</v>
      </c>
      <c r="R110" s="16">
        <v>0.21052631578947401</v>
      </c>
      <c r="S110" s="16"/>
      <c r="T110" s="16">
        <v>7.3394495412843999E-2</v>
      </c>
      <c r="U110" s="16">
        <v>0.16894977168949801</v>
      </c>
      <c r="V110" s="16">
        <v>0.144067796610169</v>
      </c>
      <c r="W110" s="16">
        <v>0.162790697674419</v>
      </c>
      <c r="X110" s="16">
        <v>0.23376623376623401</v>
      </c>
      <c r="Y110" s="16">
        <v>0.372093023255814</v>
      </c>
      <c r="Z110" s="16"/>
      <c r="AA110" s="16">
        <v>0.16557161629434999</v>
      </c>
      <c r="AB110" s="16">
        <v>5.7471264367816098E-2</v>
      </c>
    </row>
    <row r="111" spans="2:28" x14ac:dyDescent="0.35">
      <c r="B111" t="s">
        <v>101</v>
      </c>
      <c r="C111" s="16">
        <v>4.8923679060665403E-3</v>
      </c>
      <c r="D111" s="16">
        <v>4.4444444444444401E-3</v>
      </c>
      <c r="E111" s="16">
        <v>5.3380782918149502E-3</v>
      </c>
      <c r="F111" s="16"/>
      <c r="G111" s="16">
        <v>3.77358490566038E-3</v>
      </c>
      <c r="H111" s="16">
        <v>1.58730158730159E-2</v>
      </c>
      <c r="I111" s="16">
        <v>0</v>
      </c>
      <c r="J111" s="16">
        <v>0</v>
      </c>
      <c r="K111" s="16">
        <v>0</v>
      </c>
      <c r="L111" s="16">
        <v>2.5974025974026E-2</v>
      </c>
      <c r="M111" s="16">
        <v>0</v>
      </c>
      <c r="N111" s="16">
        <v>0</v>
      </c>
      <c r="O111" s="16">
        <v>0</v>
      </c>
      <c r="P111" s="16">
        <v>0</v>
      </c>
      <c r="Q111" s="16">
        <v>0</v>
      </c>
      <c r="R111" s="16">
        <v>0</v>
      </c>
      <c r="S111" s="16"/>
      <c r="T111" s="16">
        <v>2.2935779816513802E-3</v>
      </c>
      <c r="U111" s="16">
        <v>9.1324200913242004E-3</v>
      </c>
      <c r="V111" s="16">
        <v>8.4745762711864406E-3</v>
      </c>
      <c r="W111" s="16">
        <v>0</v>
      </c>
      <c r="X111" s="16">
        <v>1.2987012987013E-2</v>
      </c>
      <c r="Y111" s="16">
        <v>0</v>
      </c>
      <c r="Z111" s="16"/>
      <c r="AA111" s="16">
        <v>2.6281208935611E-3</v>
      </c>
      <c r="AB111" s="16">
        <v>1.1494252873563199E-2</v>
      </c>
    </row>
    <row r="112" spans="2:28" x14ac:dyDescent="0.35">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2:28" x14ac:dyDescent="0.35">
      <c r="B113" s="6" t="s">
        <v>121</v>
      </c>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2:28" x14ac:dyDescent="0.35">
      <c r="B114" s="20" t="s">
        <v>63</v>
      </c>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2:28" x14ac:dyDescent="0.35">
      <c r="B115" t="s">
        <v>113</v>
      </c>
      <c r="C115" s="16">
        <v>6.6536203522504903E-2</v>
      </c>
      <c r="D115" s="16">
        <v>6.8888888888888902E-2</v>
      </c>
      <c r="E115" s="16">
        <v>6.4056939501779403E-2</v>
      </c>
      <c r="F115" s="16"/>
      <c r="G115" s="16">
        <v>7.1698113207547196E-2</v>
      </c>
      <c r="H115" s="16">
        <v>1.58730158730159E-2</v>
      </c>
      <c r="I115" s="16">
        <v>4.6153846153846198E-2</v>
      </c>
      <c r="J115" s="16">
        <v>0.114754098360656</v>
      </c>
      <c r="K115" s="16">
        <v>4.1095890410958902E-2</v>
      </c>
      <c r="L115" s="16">
        <v>5.1948051948052E-2</v>
      </c>
      <c r="M115" s="16">
        <v>0.13888888888888901</v>
      </c>
      <c r="N115" s="16">
        <v>8.3333333333333301E-2</v>
      </c>
      <c r="O115" s="16">
        <v>0.11304347826087</v>
      </c>
      <c r="P115" s="16">
        <v>2.66666666666667E-2</v>
      </c>
      <c r="Q115" s="16">
        <v>2.6315789473684199E-2</v>
      </c>
      <c r="R115" s="16">
        <v>5.2631578947368397E-2</v>
      </c>
      <c r="S115" s="16"/>
      <c r="T115" s="16">
        <v>7.1100917431192706E-2</v>
      </c>
      <c r="U115" s="16">
        <v>5.0228310502283102E-2</v>
      </c>
      <c r="V115" s="16">
        <v>8.4745762711864403E-2</v>
      </c>
      <c r="W115" s="16">
        <v>6.9767441860465101E-2</v>
      </c>
      <c r="X115" s="16">
        <v>6.4935064935064901E-2</v>
      </c>
      <c r="Y115" s="16">
        <v>4.6511627906976702E-2</v>
      </c>
      <c r="Z115" s="16"/>
      <c r="AA115" s="16">
        <v>5.65045992115637E-2</v>
      </c>
      <c r="AB115" s="16">
        <v>9.5785440613026795E-2</v>
      </c>
    </row>
    <row r="116" spans="2:28" x14ac:dyDescent="0.35">
      <c r="B116" t="s">
        <v>114</v>
      </c>
      <c r="C116" s="16">
        <v>2.0547945205479499E-2</v>
      </c>
      <c r="D116" s="16">
        <v>0.02</v>
      </c>
      <c r="E116" s="16">
        <v>2.1352313167259801E-2</v>
      </c>
      <c r="F116" s="16"/>
      <c r="G116" s="16">
        <v>2.6415094339622601E-2</v>
      </c>
      <c r="H116" s="16">
        <v>1.58730158730159E-2</v>
      </c>
      <c r="I116" s="16">
        <v>0</v>
      </c>
      <c r="J116" s="16">
        <v>1.63934426229508E-2</v>
      </c>
      <c r="K116" s="16">
        <v>0</v>
      </c>
      <c r="L116" s="16">
        <v>6.4935064935064901E-2</v>
      </c>
      <c r="M116" s="16">
        <v>1.38888888888889E-2</v>
      </c>
      <c r="N116" s="16">
        <v>2.7777777777777801E-2</v>
      </c>
      <c r="O116" s="16">
        <v>0</v>
      </c>
      <c r="P116" s="16">
        <v>5.3333333333333302E-2</v>
      </c>
      <c r="Q116" s="16">
        <v>0</v>
      </c>
      <c r="R116" s="16">
        <v>0</v>
      </c>
      <c r="S116" s="16"/>
      <c r="T116" s="16">
        <v>2.5229357798165101E-2</v>
      </c>
      <c r="U116" s="16">
        <v>1.8264840182648401E-2</v>
      </c>
      <c r="V116" s="16">
        <v>2.5423728813559299E-2</v>
      </c>
      <c r="W116" s="16">
        <v>1.5503875968992199E-2</v>
      </c>
      <c r="X116" s="16">
        <v>1.2987012987013E-2</v>
      </c>
      <c r="Y116" s="16">
        <v>0</v>
      </c>
      <c r="Z116" s="16"/>
      <c r="AA116" s="16">
        <v>1.44546649145861E-2</v>
      </c>
      <c r="AB116" s="16">
        <v>3.8314176245210697E-2</v>
      </c>
    </row>
    <row r="117" spans="2:28" x14ac:dyDescent="0.35">
      <c r="B117" t="s">
        <v>115</v>
      </c>
      <c r="C117" s="16">
        <v>3.9138943248532301E-2</v>
      </c>
      <c r="D117" s="16">
        <v>5.3333333333333302E-2</v>
      </c>
      <c r="E117" s="16">
        <v>2.84697508896797E-2</v>
      </c>
      <c r="F117" s="16"/>
      <c r="G117" s="16">
        <v>4.9056603773584902E-2</v>
      </c>
      <c r="H117" s="16">
        <v>1.58730158730159E-2</v>
      </c>
      <c r="I117" s="16">
        <v>1.5384615384615399E-2</v>
      </c>
      <c r="J117" s="16">
        <v>1.63934426229508E-2</v>
      </c>
      <c r="K117" s="16">
        <v>1.3698630136986301E-2</v>
      </c>
      <c r="L117" s="16">
        <v>7.7922077922077906E-2</v>
      </c>
      <c r="M117" s="16">
        <v>4.1666666666666699E-2</v>
      </c>
      <c r="N117" s="16">
        <v>2.7777777777777801E-2</v>
      </c>
      <c r="O117" s="16">
        <v>2.6086956521739101E-2</v>
      </c>
      <c r="P117" s="16">
        <v>0.08</v>
      </c>
      <c r="Q117" s="16">
        <v>5.2631578947368397E-2</v>
      </c>
      <c r="R117" s="16">
        <v>5.2631578947368397E-2</v>
      </c>
      <c r="S117" s="16"/>
      <c r="T117" s="16">
        <v>5.9633027522935797E-2</v>
      </c>
      <c r="U117" s="16">
        <v>1.8264840182648401E-2</v>
      </c>
      <c r="V117" s="16">
        <v>5.0847457627118599E-2</v>
      </c>
      <c r="W117" s="16">
        <v>2.32558139534884E-2</v>
      </c>
      <c r="X117" s="16">
        <v>1.2987012987013E-2</v>
      </c>
      <c r="Y117" s="16">
        <v>0</v>
      </c>
      <c r="Z117" s="16"/>
      <c r="AA117" s="16">
        <v>3.2851511169513799E-2</v>
      </c>
      <c r="AB117" s="16">
        <v>5.7471264367816098E-2</v>
      </c>
    </row>
    <row r="118" spans="2:28" x14ac:dyDescent="0.35">
      <c r="B118" t="s">
        <v>116</v>
      </c>
      <c r="C118" s="16">
        <v>0.24070450097847401</v>
      </c>
      <c r="D118" s="16">
        <v>0.215555555555556</v>
      </c>
      <c r="E118" s="16">
        <v>0.25978647686832701</v>
      </c>
      <c r="F118" s="16"/>
      <c r="G118" s="16">
        <v>0.24905660377358499</v>
      </c>
      <c r="H118" s="16">
        <v>0.30952380952380998</v>
      </c>
      <c r="I118" s="16">
        <v>0.230769230769231</v>
      </c>
      <c r="J118" s="16">
        <v>0.213114754098361</v>
      </c>
      <c r="K118" s="16">
        <v>0.20547945205479501</v>
      </c>
      <c r="L118" s="16">
        <v>0.19480519480519501</v>
      </c>
      <c r="M118" s="16">
        <v>0.27777777777777801</v>
      </c>
      <c r="N118" s="16">
        <v>0.13888888888888901</v>
      </c>
      <c r="O118" s="16">
        <v>0.208695652173913</v>
      </c>
      <c r="P118" s="16">
        <v>0.24</v>
      </c>
      <c r="Q118" s="16">
        <v>0.23684210526315799</v>
      </c>
      <c r="R118" s="16">
        <v>0.36842105263157898</v>
      </c>
      <c r="S118" s="16"/>
      <c r="T118" s="16">
        <v>0.25</v>
      </c>
      <c r="U118" s="16">
        <v>0.23744292237442899</v>
      </c>
      <c r="V118" s="16">
        <v>0.24576271186440701</v>
      </c>
      <c r="W118" s="16">
        <v>0.26356589147286802</v>
      </c>
      <c r="X118" s="16">
        <v>0.18181818181818199</v>
      </c>
      <c r="Y118" s="16">
        <v>0.186046511627907</v>
      </c>
      <c r="Z118" s="16"/>
      <c r="AA118" s="16">
        <v>0.247043363994744</v>
      </c>
      <c r="AB118" s="16">
        <v>0.22222222222222199</v>
      </c>
    </row>
    <row r="119" spans="2:28" x14ac:dyDescent="0.35">
      <c r="B119" t="s">
        <v>117</v>
      </c>
      <c r="C119" s="16">
        <v>0.181996086105675</v>
      </c>
      <c r="D119" s="16">
        <v>0.16222222222222199</v>
      </c>
      <c r="E119" s="16">
        <v>0.197508896797153</v>
      </c>
      <c r="F119" s="16"/>
      <c r="G119" s="16">
        <v>0.19622641509434</v>
      </c>
      <c r="H119" s="16">
        <v>0.14285714285714299</v>
      </c>
      <c r="I119" s="16">
        <v>7.69230769230769E-2</v>
      </c>
      <c r="J119" s="16">
        <v>0.19672131147541</v>
      </c>
      <c r="K119" s="16">
        <v>0.232876712328767</v>
      </c>
      <c r="L119" s="16">
        <v>0.19480519480519501</v>
      </c>
      <c r="M119" s="16">
        <v>0.16666666666666699</v>
      </c>
      <c r="N119" s="16">
        <v>0.30555555555555602</v>
      </c>
      <c r="O119" s="16">
        <v>0.2</v>
      </c>
      <c r="P119" s="16">
        <v>0.146666666666667</v>
      </c>
      <c r="Q119" s="16">
        <v>0.23684210526315799</v>
      </c>
      <c r="R119" s="16">
        <v>5.2631578947368397E-2</v>
      </c>
      <c r="S119" s="16"/>
      <c r="T119" s="16">
        <v>0.201834862385321</v>
      </c>
      <c r="U119" s="16">
        <v>0.15981735159817401</v>
      </c>
      <c r="V119" s="16">
        <v>0.169491525423729</v>
      </c>
      <c r="W119" s="16">
        <v>0.15503875968992201</v>
      </c>
      <c r="X119" s="16">
        <v>0.207792207792208</v>
      </c>
      <c r="Y119" s="16">
        <v>0.162790697674419</v>
      </c>
      <c r="Z119" s="16"/>
      <c r="AA119" s="16">
        <v>0.172141918528252</v>
      </c>
      <c r="AB119" s="16">
        <v>0.21072796934865901</v>
      </c>
    </row>
    <row r="120" spans="2:28" x14ac:dyDescent="0.35">
      <c r="B120" t="s">
        <v>118</v>
      </c>
      <c r="C120" s="16">
        <v>0.23679060665362001</v>
      </c>
      <c r="D120" s="16">
        <v>0.25333333333333302</v>
      </c>
      <c r="E120" s="16">
        <v>0.222419928825623</v>
      </c>
      <c r="F120" s="16"/>
      <c r="G120" s="16">
        <v>0.21509433962264199</v>
      </c>
      <c r="H120" s="16">
        <v>0.22222222222222199</v>
      </c>
      <c r="I120" s="16">
        <v>0.27692307692307699</v>
      </c>
      <c r="J120" s="16">
        <v>0.24590163934426201</v>
      </c>
      <c r="K120" s="16">
        <v>0.26027397260273999</v>
      </c>
      <c r="L120" s="16">
        <v>0.246753246753247</v>
      </c>
      <c r="M120" s="16">
        <v>0.26388888888888901</v>
      </c>
      <c r="N120" s="16">
        <v>0.22222222222222199</v>
      </c>
      <c r="O120" s="16">
        <v>0.19130434782608699</v>
      </c>
      <c r="P120" s="16">
        <v>0.28000000000000003</v>
      </c>
      <c r="Q120" s="16">
        <v>0.26315789473684198</v>
      </c>
      <c r="R120" s="16">
        <v>0.31578947368421101</v>
      </c>
      <c r="S120" s="16"/>
      <c r="T120" s="16">
        <v>0.18577981651376099</v>
      </c>
      <c r="U120" s="16">
        <v>0.278538812785388</v>
      </c>
      <c r="V120" s="16">
        <v>0.27966101694915302</v>
      </c>
      <c r="W120" s="16">
        <v>0.232558139534884</v>
      </c>
      <c r="X120" s="16">
        <v>0.246753246753247</v>
      </c>
      <c r="Y120" s="16">
        <v>0.418604651162791</v>
      </c>
      <c r="Z120" s="16"/>
      <c r="AA120" s="16">
        <v>0.26018396846254899</v>
      </c>
      <c r="AB120" s="16">
        <v>0.16858237547892699</v>
      </c>
    </row>
    <row r="121" spans="2:28" x14ac:dyDescent="0.35">
      <c r="B121" t="s">
        <v>119</v>
      </c>
      <c r="C121" s="16">
        <v>0.17123287671232901</v>
      </c>
      <c r="D121" s="16">
        <v>0.17777777777777801</v>
      </c>
      <c r="E121" s="16">
        <v>0.16725978647686801</v>
      </c>
      <c r="F121" s="16"/>
      <c r="G121" s="16">
        <v>0.18113207547169799</v>
      </c>
      <c r="H121" s="16">
        <v>0.19841269841269801</v>
      </c>
      <c r="I121" s="16">
        <v>0.27692307692307699</v>
      </c>
      <c r="J121" s="16">
        <v>0.16393442622950799</v>
      </c>
      <c r="K121" s="16">
        <v>0.17808219178082199</v>
      </c>
      <c r="L121" s="16">
        <v>0.14285714285714299</v>
      </c>
      <c r="M121" s="16">
        <v>2.7777777777777801E-2</v>
      </c>
      <c r="N121" s="16">
        <v>0.16666666666666699</v>
      </c>
      <c r="O121" s="16">
        <v>0.19130434782608699</v>
      </c>
      <c r="P121" s="16">
        <v>0.16</v>
      </c>
      <c r="Q121" s="16">
        <v>0.13157894736842099</v>
      </c>
      <c r="R121" s="16">
        <v>0.157894736842105</v>
      </c>
      <c r="S121" s="16"/>
      <c r="T121" s="16">
        <v>0.18119266055045899</v>
      </c>
      <c r="U121" s="16">
        <v>0.18264840182648401</v>
      </c>
      <c r="V121" s="16">
        <v>0.11864406779661001</v>
      </c>
      <c r="W121" s="16">
        <v>0.193798449612403</v>
      </c>
      <c r="X121" s="16">
        <v>0.14285714285714299</v>
      </c>
      <c r="Y121" s="16">
        <v>0.13953488372093001</v>
      </c>
      <c r="Z121" s="16"/>
      <c r="AA121" s="16">
        <v>0.16688567674113</v>
      </c>
      <c r="AB121" s="16">
        <v>0.18390804597701099</v>
      </c>
    </row>
    <row r="122" spans="2:28" x14ac:dyDescent="0.35">
      <c r="B122" t="s">
        <v>120</v>
      </c>
      <c r="C122" s="16">
        <v>3.6203522504892401E-2</v>
      </c>
      <c r="D122" s="16">
        <v>4.2222222222222203E-2</v>
      </c>
      <c r="E122" s="16">
        <v>3.2028469750889701E-2</v>
      </c>
      <c r="F122" s="16"/>
      <c r="G122" s="16">
        <v>7.5471698113207496E-3</v>
      </c>
      <c r="H122" s="16">
        <v>6.3492063492063502E-2</v>
      </c>
      <c r="I122" s="16">
        <v>7.69230769230769E-2</v>
      </c>
      <c r="J122" s="16">
        <v>3.2786885245901599E-2</v>
      </c>
      <c r="K122" s="16">
        <v>4.1095890410958902E-2</v>
      </c>
      <c r="L122" s="16">
        <v>1.2987012987013E-2</v>
      </c>
      <c r="M122" s="16">
        <v>6.9444444444444406E-2</v>
      </c>
      <c r="N122" s="16">
        <v>2.7777777777777801E-2</v>
      </c>
      <c r="O122" s="16">
        <v>6.9565217391304293E-2</v>
      </c>
      <c r="P122" s="16">
        <v>1.3333333333333299E-2</v>
      </c>
      <c r="Q122" s="16">
        <v>2.6315789473684199E-2</v>
      </c>
      <c r="R122" s="16">
        <v>0</v>
      </c>
      <c r="S122" s="16"/>
      <c r="T122" s="16">
        <v>2.2935779816513801E-2</v>
      </c>
      <c r="U122" s="16">
        <v>4.1095890410958902E-2</v>
      </c>
      <c r="V122" s="16">
        <v>1.6949152542372899E-2</v>
      </c>
      <c r="W122" s="16">
        <v>3.8759689922480599E-2</v>
      </c>
      <c r="X122" s="16">
        <v>0.11688311688311701</v>
      </c>
      <c r="Y122" s="16">
        <v>4.6511627906976702E-2</v>
      </c>
      <c r="Z122" s="16"/>
      <c r="AA122" s="16">
        <v>4.4678055190538801E-2</v>
      </c>
      <c r="AB122" s="16">
        <v>1.1494252873563199E-2</v>
      </c>
    </row>
    <row r="123" spans="2:28" x14ac:dyDescent="0.35">
      <c r="B123" t="s">
        <v>101</v>
      </c>
      <c r="C123" s="16">
        <v>6.8493150684931503E-3</v>
      </c>
      <c r="D123" s="16">
        <v>6.6666666666666697E-3</v>
      </c>
      <c r="E123" s="16">
        <v>7.1174377224199302E-3</v>
      </c>
      <c r="F123" s="16"/>
      <c r="G123" s="16">
        <v>3.77358490566038E-3</v>
      </c>
      <c r="H123" s="16">
        <v>1.58730158730159E-2</v>
      </c>
      <c r="I123" s="16">
        <v>0</v>
      </c>
      <c r="J123" s="16">
        <v>0</v>
      </c>
      <c r="K123" s="16">
        <v>2.7397260273972601E-2</v>
      </c>
      <c r="L123" s="16">
        <v>1.2987012987013E-2</v>
      </c>
      <c r="M123" s="16">
        <v>0</v>
      </c>
      <c r="N123" s="16">
        <v>0</v>
      </c>
      <c r="O123" s="16">
        <v>0</v>
      </c>
      <c r="P123" s="16">
        <v>0</v>
      </c>
      <c r="Q123" s="16">
        <v>2.6315789473684199E-2</v>
      </c>
      <c r="R123" s="16">
        <v>0</v>
      </c>
      <c r="S123" s="16"/>
      <c r="T123" s="16">
        <v>2.2935779816513802E-3</v>
      </c>
      <c r="U123" s="16">
        <v>1.3698630136986301E-2</v>
      </c>
      <c r="V123" s="16">
        <v>8.4745762711864406E-3</v>
      </c>
      <c r="W123" s="16">
        <v>7.7519379844961196E-3</v>
      </c>
      <c r="X123" s="16">
        <v>1.2987012987013E-2</v>
      </c>
      <c r="Y123" s="16">
        <v>0</v>
      </c>
      <c r="Z123" s="16"/>
      <c r="AA123" s="16">
        <v>5.2562417871222103E-3</v>
      </c>
      <c r="AB123" s="16">
        <v>1.1494252873563199E-2</v>
      </c>
    </row>
    <row r="124" spans="2:28" x14ac:dyDescent="0.35">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2:28" x14ac:dyDescent="0.35">
      <c r="B125" s="6" t="s">
        <v>136</v>
      </c>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2:28" x14ac:dyDescent="0.35">
      <c r="B126" s="20" t="s">
        <v>63</v>
      </c>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2:28" x14ac:dyDescent="0.35">
      <c r="B127" t="s">
        <v>122</v>
      </c>
      <c r="C127" s="16">
        <v>0.42661448140900199</v>
      </c>
      <c r="D127" s="16">
        <v>0.40222222222222198</v>
      </c>
      <c r="E127" s="16">
        <v>0.44306049822064097</v>
      </c>
      <c r="F127" s="16"/>
      <c r="G127" s="16">
        <v>0.45283018867924502</v>
      </c>
      <c r="H127" s="16">
        <v>0.40476190476190499</v>
      </c>
      <c r="I127" s="16">
        <v>0.44615384615384601</v>
      </c>
      <c r="J127" s="16">
        <v>0.44262295081967201</v>
      </c>
      <c r="K127" s="16">
        <v>0.38356164383561597</v>
      </c>
      <c r="L127" s="16">
        <v>0.38961038961039002</v>
      </c>
      <c r="M127" s="16">
        <v>0.45833333333333298</v>
      </c>
      <c r="N127" s="16">
        <v>0.41666666666666702</v>
      </c>
      <c r="O127" s="16">
        <v>0.495652173913044</v>
      </c>
      <c r="P127" s="16">
        <v>0.37333333333333302</v>
      </c>
      <c r="Q127" s="16">
        <v>0.26315789473684198</v>
      </c>
      <c r="R127" s="16">
        <v>0.42105263157894701</v>
      </c>
      <c r="S127" s="16"/>
      <c r="T127" s="16">
        <v>0.43119266055045902</v>
      </c>
      <c r="U127" s="16">
        <v>0.420091324200913</v>
      </c>
      <c r="V127" s="16">
        <v>0.42372881355932202</v>
      </c>
      <c r="W127" s="16">
        <v>0.372093023255814</v>
      </c>
      <c r="X127" s="16">
        <v>0.48051948051948101</v>
      </c>
      <c r="Y127" s="16">
        <v>0.48837209302325602</v>
      </c>
      <c r="Z127" s="16"/>
      <c r="AA127" s="16">
        <v>0.43758212877792402</v>
      </c>
      <c r="AB127" s="16">
        <v>0.39463601532567</v>
      </c>
    </row>
    <row r="128" spans="2:28" x14ac:dyDescent="0.35">
      <c r="B128" t="s">
        <v>123</v>
      </c>
      <c r="C128" s="16">
        <v>0.28767123287671198</v>
      </c>
      <c r="D128" s="16">
        <v>0.233333333333333</v>
      </c>
      <c r="E128" s="16">
        <v>0.33096085409252701</v>
      </c>
      <c r="F128" s="16"/>
      <c r="G128" s="16">
        <v>0.27924528301886797</v>
      </c>
      <c r="H128" s="16">
        <v>0.26190476190476197</v>
      </c>
      <c r="I128" s="16">
        <v>0.27692307692307699</v>
      </c>
      <c r="J128" s="16">
        <v>0.26229508196721302</v>
      </c>
      <c r="K128" s="16">
        <v>0.20547945205479501</v>
      </c>
      <c r="L128" s="16">
        <v>0.25974025974025999</v>
      </c>
      <c r="M128" s="16">
        <v>0.31944444444444398</v>
      </c>
      <c r="N128" s="16">
        <v>0.27777777777777801</v>
      </c>
      <c r="O128" s="16">
        <v>0.36521739130434799</v>
      </c>
      <c r="P128" s="16">
        <v>0.32</v>
      </c>
      <c r="Q128" s="16">
        <v>0.36842105263157898</v>
      </c>
      <c r="R128" s="16">
        <v>0.26315789473684198</v>
      </c>
      <c r="S128" s="16"/>
      <c r="T128" s="16">
        <v>0.30045871559632997</v>
      </c>
      <c r="U128" s="16">
        <v>0.26940639269406402</v>
      </c>
      <c r="V128" s="16">
        <v>0.24576271186440701</v>
      </c>
      <c r="W128" s="16">
        <v>0.27906976744186002</v>
      </c>
      <c r="X128" s="16">
        <v>0.29870129870129902</v>
      </c>
      <c r="Y128" s="16">
        <v>0.372093023255814</v>
      </c>
      <c r="Z128" s="16"/>
      <c r="AA128" s="16">
        <v>0.31011826544020998</v>
      </c>
      <c r="AB128" s="16">
        <v>0.22222222222222199</v>
      </c>
    </row>
    <row r="129" spans="2:28" x14ac:dyDescent="0.35">
      <c r="B129" t="s">
        <v>124</v>
      </c>
      <c r="C129" s="16">
        <v>0.27397260273972601</v>
      </c>
      <c r="D129" s="16">
        <v>0.30666666666666698</v>
      </c>
      <c r="E129" s="16">
        <v>0.24733096085409301</v>
      </c>
      <c r="F129" s="16"/>
      <c r="G129" s="16">
        <v>0.33207547169811302</v>
      </c>
      <c r="H129" s="16">
        <v>0.22222222222222199</v>
      </c>
      <c r="I129" s="16">
        <v>0.27692307692307699</v>
      </c>
      <c r="J129" s="16">
        <v>0.18032786885245899</v>
      </c>
      <c r="K129" s="16">
        <v>0.28767123287671198</v>
      </c>
      <c r="L129" s="16">
        <v>0.28571428571428598</v>
      </c>
      <c r="M129" s="16">
        <v>0.23611111111111099</v>
      </c>
      <c r="N129" s="16">
        <v>0.22222222222222199</v>
      </c>
      <c r="O129" s="16">
        <v>0.28695652173913</v>
      </c>
      <c r="P129" s="16">
        <v>0.266666666666667</v>
      </c>
      <c r="Q129" s="16">
        <v>0.26315789473684198</v>
      </c>
      <c r="R129" s="16">
        <v>0.21052631578947401</v>
      </c>
      <c r="S129" s="16"/>
      <c r="T129" s="16">
        <v>0.30963302752293598</v>
      </c>
      <c r="U129" s="16">
        <v>0.27397260273972601</v>
      </c>
      <c r="V129" s="16">
        <v>0.22881355932203401</v>
      </c>
      <c r="W129" s="16">
        <v>0.27906976744186002</v>
      </c>
      <c r="X129" s="16">
        <v>0.22077922077922099</v>
      </c>
      <c r="Y129" s="16">
        <v>0.116279069767442</v>
      </c>
      <c r="Z129" s="16"/>
      <c r="AA129" s="16">
        <v>0.27989487516425798</v>
      </c>
      <c r="AB129" s="16">
        <v>0.25670498084291199</v>
      </c>
    </row>
    <row r="130" spans="2:28" x14ac:dyDescent="0.35">
      <c r="B130" t="s">
        <v>125</v>
      </c>
      <c r="C130" s="16">
        <v>0.25440313111545998</v>
      </c>
      <c r="D130" s="16">
        <v>0.275555555555556</v>
      </c>
      <c r="E130" s="16">
        <v>0.23665480427046301</v>
      </c>
      <c r="F130" s="16"/>
      <c r="G130" s="16">
        <v>0.27547169811320799</v>
      </c>
      <c r="H130" s="16">
        <v>0.238095238095238</v>
      </c>
      <c r="I130" s="16">
        <v>0.21538461538461501</v>
      </c>
      <c r="J130" s="16">
        <v>0.19672131147541</v>
      </c>
      <c r="K130" s="16">
        <v>0.26027397260273999</v>
      </c>
      <c r="L130" s="16">
        <v>0.28571428571428598</v>
      </c>
      <c r="M130" s="16">
        <v>0.27777777777777801</v>
      </c>
      <c r="N130" s="16">
        <v>0.13888888888888901</v>
      </c>
      <c r="O130" s="16">
        <v>0.30434782608695699</v>
      </c>
      <c r="P130" s="16">
        <v>0.2</v>
      </c>
      <c r="Q130" s="16">
        <v>0.23684210526315799</v>
      </c>
      <c r="R130" s="16">
        <v>0.31578947368421101</v>
      </c>
      <c r="S130" s="16"/>
      <c r="T130" s="16">
        <v>0.28440366972477099</v>
      </c>
      <c r="U130" s="16">
        <v>0.28310502283104999</v>
      </c>
      <c r="V130" s="16">
        <v>0.22033898305084701</v>
      </c>
      <c r="W130" s="16">
        <v>0.217054263565891</v>
      </c>
      <c r="X130" s="16">
        <v>0.22077922077922099</v>
      </c>
      <c r="Y130" s="16">
        <v>6.9767441860465101E-2</v>
      </c>
      <c r="Z130" s="16"/>
      <c r="AA130" s="16">
        <v>0.26149802890932999</v>
      </c>
      <c r="AB130" s="16">
        <v>0.233716475095785</v>
      </c>
    </row>
    <row r="131" spans="2:28" x14ac:dyDescent="0.35">
      <c r="B131" t="s">
        <v>126</v>
      </c>
      <c r="C131" s="16">
        <v>0.24853228962818</v>
      </c>
      <c r="D131" s="16">
        <v>0.24</v>
      </c>
      <c r="E131" s="16">
        <v>0.25800711743772198</v>
      </c>
      <c r="F131" s="16"/>
      <c r="G131" s="16">
        <v>0.237735849056604</v>
      </c>
      <c r="H131" s="16">
        <v>0.26190476190476197</v>
      </c>
      <c r="I131" s="16">
        <v>0.29230769230769199</v>
      </c>
      <c r="J131" s="16">
        <v>0.22950819672131101</v>
      </c>
      <c r="K131" s="16">
        <v>0.150684931506849</v>
      </c>
      <c r="L131" s="16">
        <v>0.27272727272727298</v>
      </c>
      <c r="M131" s="16">
        <v>0.20833333333333301</v>
      </c>
      <c r="N131" s="16">
        <v>0.25</v>
      </c>
      <c r="O131" s="16">
        <v>0.23478260869565201</v>
      </c>
      <c r="P131" s="16">
        <v>0.32</v>
      </c>
      <c r="Q131" s="16">
        <v>0.31578947368421101</v>
      </c>
      <c r="R131" s="16">
        <v>0.31578947368421101</v>
      </c>
      <c r="S131" s="16"/>
      <c r="T131" s="16">
        <v>0.254587155963303</v>
      </c>
      <c r="U131" s="16">
        <v>0.23744292237442899</v>
      </c>
      <c r="V131" s="16">
        <v>0.25423728813559299</v>
      </c>
      <c r="W131" s="16">
        <v>0.217054263565891</v>
      </c>
      <c r="X131" s="16">
        <v>0.246753246753247</v>
      </c>
      <c r="Y131" s="16">
        <v>0.32558139534883701</v>
      </c>
      <c r="Z131" s="16"/>
      <c r="AA131" s="16">
        <v>0.24572930354796299</v>
      </c>
      <c r="AB131" s="16">
        <v>0.25670498084291199</v>
      </c>
    </row>
    <row r="132" spans="2:28" x14ac:dyDescent="0.35">
      <c r="B132" t="s">
        <v>127</v>
      </c>
      <c r="C132" s="16">
        <v>0.232876712328767</v>
      </c>
      <c r="D132" s="16">
        <v>0.21777777777777799</v>
      </c>
      <c r="E132" s="16">
        <v>0.245551601423488</v>
      </c>
      <c r="F132" s="16"/>
      <c r="G132" s="16">
        <v>0.22264150943396199</v>
      </c>
      <c r="H132" s="16">
        <v>0.26984126984126999</v>
      </c>
      <c r="I132" s="16">
        <v>0.2</v>
      </c>
      <c r="J132" s="16">
        <v>0.18032786885245899</v>
      </c>
      <c r="K132" s="16">
        <v>0.232876712328767</v>
      </c>
      <c r="L132" s="16">
        <v>0.31168831168831201</v>
      </c>
      <c r="M132" s="16">
        <v>0.180555555555556</v>
      </c>
      <c r="N132" s="16">
        <v>0.13888888888888901</v>
      </c>
      <c r="O132" s="16">
        <v>0.23478260869565201</v>
      </c>
      <c r="P132" s="16">
        <v>0.266666666666667</v>
      </c>
      <c r="Q132" s="16">
        <v>0.26315789473684198</v>
      </c>
      <c r="R132" s="16">
        <v>0.26315789473684198</v>
      </c>
      <c r="S132" s="16"/>
      <c r="T132" s="16">
        <v>0.254587155963303</v>
      </c>
      <c r="U132" s="16">
        <v>0.19634703196347</v>
      </c>
      <c r="V132" s="16">
        <v>0.24576271186440701</v>
      </c>
      <c r="W132" s="16">
        <v>0.224806201550388</v>
      </c>
      <c r="X132" s="16">
        <v>0.23376623376623401</v>
      </c>
      <c r="Y132" s="16">
        <v>0.186046511627907</v>
      </c>
      <c r="Z132" s="16"/>
      <c r="AA132" s="16">
        <v>0.24967148488830501</v>
      </c>
      <c r="AB132" s="16">
        <v>0.18390804597701099</v>
      </c>
    </row>
    <row r="133" spans="2:28" x14ac:dyDescent="0.35">
      <c r="B133" t="s">
        <v>128</v>
      </c>
      <c r="C133" s="16">
        <v>0.22700587084148699</v>
      </c>
      <c r="D133" s="16">
        <v>0.22</v>
      </c>
      <c r="E133" s="16">
        <v>0.22597864768683301</v>
      </c>
      <c r="F133" s="16"/>
      <c r="G133" s="16">
        <v>0.271698113207547</v>
      </c>
      <c r="H133" s="16">
        <v>0.182539682539683</v>
      </c>
      <c r="I133" s="16">
        <v>0.16923076923076899</v>
      </c>
      <c r="J133" s="16">
        <v>0.16393442622950799</v>
      </c>
      <c r="K133" s="16">
        <v>0.24657534246575299</v>
      </c>
      <c r="L133" s="16">
        <v>0.246753246753247</v>
      </c>
      <c r="M133" s="16">
        <v>0.20833333333333301</v>
      </c>
      <c r="N133" s="16">
        <v>0.11111111111111099</v>
      </c>
      <c r="O133" s="16">
        <v>0.25217391304347803</v>
      </c>
      <c r="P133" s="16">
        <v>0.293333333333333</v>
      </c>
      <c r="Q133" s="16">
        <v>0.18421052631578899</v>
      </c>
      <c r="R133" s="16">
        <v>0.105263157894737</v>
      </c>
      <c r="S133" s="16"/>
      <c r="T133" s="16">
        <v>0.25688073394495398</v>
      </c>
      <c r="U133" s="16">
        <v>0.23744292237442899</v>
      </c>
      <c r="V133" s="16">
        <v>0.169491525423729</v>
      </c>
      <c r="W133" s="16">
        <v>0.24031007751937999</v>
      </c>
      <c r="X133" s="16">
        <v>0.12987012987013</v>
      </c>
      <c r="Y133" s="16">
        <v>0.162790697674419</v>
      </c>
      <c r="Z133" s="16"/>
      <c r="AA133" s="16">
        <v>0.24047306176084099</v>
      </c>
      <c r="AB133" s="16">
        <v>0.18773946360153301</v>
      </c>
    </row>
    <row r="134" spans="2:28" x14ac:dyDescent="0.35">
      <c r="B134" t="s">
        <v>129</v>
      </c>
      <c r="C134" s="16">
        <v>0.219178082191781</v>
      </c>
      <c r="D134" s="16">
        <v>0.211111111111111</v>
      </c>
      <c r="E134" s="16">
        <v>0.22775800711743799</v>
      </c>
      <c r="F134" s="16"/>
      <c r="G134" s="16">
        <v>0.252830188679245</v>
      </c>
      <c r="H134" s="16">
        <v>0.134920634920635</v>
      </c>
      <c r="I134" s="16">
        <v>0.246153846153846</v>
      </c>
      <c r="J134" s="16">
        <v>0.24590163934426201</v>
      </c>
      <c r="K134" s="16">
        <v>0.13698630136986301</v>
      </c>
      <c r="L134" s="16">
        <v>0.207792207792208</v>
      </c>
      <c r="M134" s="16">
        <v>0.20833333333333301</v>
      </c>
      <c r="N134" s="16">
        <v>0.25</v>
      </c>
      <c r="O134" s="16">
        <v>0.23478260869565201</v>
      </c>
      <c r="P134" s="16">
        <v>0.22666666666666699</v>
      </c>
      <c r="Q134" s="16">
        <v>0.23684210526315799</v>
      </c>
      <c r="R134" s="16">
        <v>0.31578947368421101</v>
      </c>
      <c r="S134" s="16"/>
      <c r="T134" s="16">
        <v>0.27752293577981701</v>
      </c>
      <c r="U134" s="16">
        <v>0.164383561643836</v>
      </c>
      <c r="V134" s="16">
        <v>0.22881355932203401</v>
      </c>
      <c r="W134" s="16">
        <v>0.178294573643411</v>
      </c>
      <c r="X134" s="16">
        <v>0.14285714285714299</v>
      </c>
      <c r="Y134" s="16">
        <v>0.13953488372093001</v>
      </c>
      <c r="Z134" s="16"/>
      <c r="AA134" s="16">
        <v>0.19053876478317999</v>
      </c>
      <c r="AB134" s="16">
        <v>0.30268199233716497</v>
      </c>
    </row>
    <row r="135" spans="2:28" x14ac:dyDescent="0.35">
      <c r="B135" t="s">
        <v>130</v>
      </c>
      <c r="C135" s="16">
        <v>0.214285714285714</v>
      </c>
      <c r="D135" s="16">
        <v>0.206666666666667</v>
      </c>
      <c r="E135" s="16">
        <v>0.222419928825623</v>
      </c>
      <c r="F135" s="16"/>
      <c r="G135" s="16">
        <v>0.26415094339622602</v>
      </c>
      <c r="H135" s="16">
        <v>0.19841269841269801</v>
      </c>
      <c r="I135" s="16">
        <v>0.2</v>
      </c>
      <c r="J135" s="16">
        <v>0.19672131147541</v>
      </c>
      <c r="K135" s="16">
        <v>0.219178082191781</v>
      </c>
      <c r="L135" s="16">
        <v>0.207792207792208</v>
      </c>
      <c r="M135" s="16">
        <v>0.194444444444444</v>
      </c>
      <c r="N135" s="16">
        <v>8.3333333333333301E-2</v>
      </c>
      <c r="O135" s="16">
        <v>0.22608695652173899</v>
      </c>
      <c r="P135" s="16">
        <v>0.21333333333333299</v>
      </c>
      <c r="Q135" s="16">
        <v>0.157894736842105</v>
      </c>
      <c r="R135" s="16">
        <v>0.105263157894737</v>
      </c>
      <c r="S135" s="16"/>
      <c r="T135" s="16">
        <v>0.245412844036697</v>
      </c>
      <c r="U135" s="16">
        <v>0.20091324200913199</v>
      </c>
      <c r="V135" s="16">
        <v>0.23728813559322001</v>
      </c>
      <c r="W135" s="16">
        <v>0.13953488372093001</v>
      </c>
      <c r="X135" s="16">
        <v>0.18181818181818199</v>
      </c>
      <c r="Y135" s="16">
        <v>0.186046511627907</v>
      </c>
      <c r="Z135" s="16"/>
      <c r="AA135" s="16">
        <v>0.206307490144547</v>
      </c>
      <c r="AB135" s="16">
        <v>0.23754789272030699</v>
      </c>
    </row>
    <row r="136" spans="2:28" x14ac:dyDescent="0.35">
      <c r="B136" t="s">
        <v>131</v>
      </c>
      <c r="C136" s="16">
        <v>0.202544031311155</v>
      </c>
      <c r="D136" s="16">
        <v>0.24888888888888899</v>
      </c>
      <c r="E136" s="16">
        <v>0.16548042704626301</v>
      </c>
      <c r="F136" s="16"/>
      <c r="G136" s="16">
        <v>0.20754716981132099</v>
      </c>
      <c r="H136" s="16">
        <v>0.22222222222222199</v>
      </c>
      <c r="I136" s="16">
        <v>0.2</v>
      </c>
      <c r="J136" s="16">
        <v>0.114754098360656</v>
      </c>
      <c r="K136" s="16">
        <v>0.164383561643836</v>
      </c>
      <c r="L136" s="16">
        <v>0.22077922077922099</v>
      </c>
      <c r="M136" s="16">
        <v>0.16666666666666699</v>
      </c>
      <c r="N136" s="16">
        <v>0.194444444444444</v>
      </c>
      <c r="O136" s="16">
        <v>0.182608695652174</v>
      </c>
      <c r="P136" s="16">
        <v>0.25333333333333302</v>
      </c>
      <c r="Q136" s="16">
        <v>0.26315789473684198</v>
      </c>
      <c r="R136" s="16">
        <v>0.31578947368421101</v>
      </c>
      <c r="S136" s="16"/>
      <c r="T136" s="16">
        <v>0.204128440366972</v>
      </c>
      <c r="U136" s="16">
        <v>0.20091324200913199</v>
      </c>
      <c r="V136" s="16">
        <v>0.23728813559322001</v>
      </c>
      <c r="W136" s="16">
        <v>0.232558139534884</v>
      </c>
      <c r="X136" s="16">
        <v>0.14285714285714299</v>
      </c>
      <c r="Y136" s="16">
        <v>0.116279069767442</v>
      </c>
      <c r="Z136" s="16"/>
      <c r="AA136" s="16">
        <v>0.21419185282523001</v>
      </c>
      <c r="AB136" s="16">
        <v>0.16858237547892699</v>
      </c>
    </row>
    <row r="137" spans="2:28" x14ac:dyDescent="0.35">
      <c r="B137" t="s">
        <v>132</v>
      </c>
      <c r="C137" s="16">
        <v>0.199608610567515</v>
      </c>
      <c r="D137" s="16">
        <v>0.215555555555556</v>
      </c>
      <c r="E137" s="16">
        <v>0.186832740213523</v>
      </c>
      <c r="F137" s="16"/>
      <c r="G137" s="16">
        <v>0.177358490566038</v>
      </c>
      <c r="H137" s="16">
        <v>0.206349206349206</v>
      </c>
      <c r="I137" s="16">
        <v>0.16923076923076899</v>
      </c>
      <c r="J137" s="16">
        <v>9.8360655737704902E-2</v>
      </c>
      <c r="K137" s="16">
        <v>0.164383561643836</v>
      </c>
      <c r="L137" s="16">
        <v>0.18181818181818199</v>
      </c>
      <c r="M137" s="16">
        <v>0.27777777777777801</v>
      </c>
      <c r="N137" s="16">
        <v>0.22222222222222199</v>
      </c>
      <c r="O137" s="16">
        <v>0.22608695652173899</v>
      </c>
      <c r="P137" s="16">
        <v>0.266666666666667</v>
      </c>
      <c r="Q137" s="16">
        <v>0.23684210526315799</v>
      </c>
      <c r="R137" s="16">
        <v>0.26315789473684198</v>
      </c>
      <c r="S137" s="16"/>
      <c r="T137" s="16">
        <v>0.201834862385321</v>
      </c>
      <c r="U137" s="16">
        <v>0.17808219178082199</v>
      </c>
      <c r="V137" s="16">
        <v>0.11864406779661001</v>
      </c>
      <c r="W137" s="16">
        <v>0.224806201550388</v>
      </c>
      <c r="X137" s="16">
        <v>0.27272727272727298</v>
      </c>
      <c r="Y137" s="16">
        <v>0.30232558139534899</v>
      </c>
      <c r="Z137" s="16"/>
      <c r="AA137" s="16">
        <v>0.20893561103810801</v>
      </c>
      <c r="AB137" s="16">
        <v>0.17241379310344801</v>
      </c>
    </row>
    <row r="138" spans="2:28" x14ac:dyDescent="0.35">
      <c r="B138" t="s">
        <v>133</v>
      </c>
      <c r="C138" s="16">
        <v>0.198630136986301</v>
      </c>
      <c r="D138" s="16">
        <v>0.224444444444444</v>
      </c>
      <c r="E138" s="16">
        <v>0.18149466192170799</v>
      </c>
      <c r="F138" s="16"/>
      <c r="G138" s="16">
        <v>0.23396226415094301</v>
      </c>
      <c r="H138" s="16">
        <v>0.16666666666666699</v>
      </c>
      <c r="I138" s="16">
        <v>0.2</v>
      </c>
      <c r="J138" s="16">
        <v>0.13114754098360701</v>
      </c>
      <c r="K138" s="16">
        <v>0.232876712328767</v>
      </c>
      <c r="L138" s="16">
        <v>0.246753246753247</v>
      </c>
      <c r="M138" s="16">
        <v>0.22222222222222199</v>
      </c>
      <c r="N138" s="16">
        <v>0.11111111111111099</v>
      </c>
      <c r="O138" s="16">
        <v>0.173913043478261</v>
      </c>
      <c r="P138" s="16">
        <v>0.12</v>
      </c>
      <c r="Q138" s="16">
        <v>0.23684210526315799</v>
      </c>
      <c r="R138" s="16">
        <v>0.26315789473684198</v>
      </c>
      <c r="S138" s="16"/>
      <c r="T138" s="16">
        <v>0.21330275229357801</v>
      </c>
      <c r="U138" s="16">
        <v>0.20091324200913199</v>
      </c>
      <c r="V138" s="16">
        <v>0.194915254237288</v>
      </c>
      <c r="W138" s="16">
        <v>0.186046511627907</v>
      </c>
      <c r="X138" s="16">
        <v>0.18181818181818199</v>
      </c>
      <c r="Y138" s="16">
        <v>0.116279069767442</v>
      </c>
      <c r="Z138" s="16"/>
      <c r="AA138" s="16">
        <v>0.20499342969776599</v>
      </c>
      <c r="AB138" s="16">
        <v>0.18007662835249</v>
      </c>
    </row>
    <row r="139" spans="2:28" x14ac:dyDescent="0.35">
      <c r="B139" t="s">
        <v>134</v>
      </c>
      <c r="C139" s="16">
        <v>0.151663405088063</v>
      </c>
      <c r="D139" s="16">
        <v>0.14888888888888899</v>
      </c>
      <c r="E139" s="16">
        <v>0.15480427046263301</v>
      </c>
      <c r="F139" s="16"/>
      <c r="G139" s="16">
        <v>0.15849056603773601</v>
      </c>
      <c r="H139" s="16">
        <v>0.126984126984127</v>
      </c>
      <c r="I139" s="16">
        <v>0.15384615384615399</v>
      </c>
      <c r="J139" s="16">
        <v>0.213114754098361</v>
      </c>
      <c r="K139" s="16">
        <v>0.13698630136986301</v>
      </c>
      <c r="L139" s="16">
        <v>0.15584415584415601</v>
      </c>
      <c r="M139" s="16">
        <v>8.3333333333333301E-2</v>
      </c>
      <c r="N139" s="16">
        <v>0.16666666666666699</v>
      </c>
      <c r="O139" s="16">
        <v>0.147826086956522</v>
      </c>
      <c r="P139" s="16">
        <v>0.17333333333333301</v>
      </c>
      <c r="Q139" s="16">
        <v>0.18421052631578899</v>
      </c>
      <c r="R139" s="16">
        <v>0.157894736842105</v>
      </c>
      <c r="S139" s="16"/>
      <c r="T139" s="16">
        <v>0.18577981651376099</v>
      </c>
      <c r="U139" s="16">
        <v>0.123287671232877</v>
      </c>
      <c r="V139" s="16">
        <v>0.13559322033898299</v>
      </c>
      <c r="W139" s="16">
        <v>0.13953488372093001</v>
      </c>
      <c r="X139" s="16">
        <v>5.1948051948052E-2</v>
      </c>
      <c r="Y139" s="16">
        <v>0.209302325581395</v>
      </c>
      <c r="Z139" s="16"/>
      <c r="AA139" s="16">
        <v>0.13272010512483601</v>
      </c>
      <c r="AB139" s="16">
        <v>0.20689655172413801</v>
      </c>
    </row>
    <row r="140" spans="2:28" x14ac:dyDescent="0.35">
      <c r="B140" t="s">
        <v>135</v>
      </c>
      <c r="C140" s="16">
        <v>2.44618395303327E-2</v>
      </c>
      <c r="D140" s="16">
        <v>0.02</v>
      </c>
      <c r="E140" s="16">
        <v>2.84697508896797E-2</v>
      </c>
      <c r="F140" s="16"/>
      <c r="G140" s="16">
        <v>7.5471698113207496E-3</v>
      </c>
      <c r="H140" s="16">
        <v>3.1746031746031703E-2</v>
      </c>
      <c r="I140" s="16">
        <v>3.0769230769230799E-2</v>
      </c>
      <c r="J140" s="16">
        <v>6.5573770491803296E-2</v>
      </c>
      <c r="K140" s="16">
        <v>5.4794520547945202E-2</v>
      </c>
      <c r="L140" s="16">
        <v>2.5974025974026E-2</v>
      </c>
      <c r="M140" s="16">
        <v>4.1666666666666699E-2</v>
      </c>
      <c r="N140" s="16">
        <v>0</v>
      </c>
      <c r="O140" s="16">
        <v>8.6956521739130401E-3</v>
      </c>
      <c r="P140" s="16">
        <v>2.66666666666667E-2</v>
      </c>
      <c r="Q140" s="16">
        <v>2.6315789473684199E-2</v>
      </c>
      <c r="R140" s="16">
        <v>0</v>
      </c>
      <c r="S140" s="16"/>
      <c r="T140" s="16">
        <v>1.3761467889908299E-2</v>
      </c>
      <c r="U140" s="16">
        <v>1.8264840182648401E-2</v>
      </c>
      <c r="V140" s="16">
        <v>5.0847457627118599E-2</v>
      </c>
      <c r="W140" s="16">
        <v>3.1007751937984499E-2</v>
      </c>
      <c r="X140" s="16">
        <v>3.8961038961039002E-2</v>
      </c>
      <c r="Y140" s="16">
        <v>4.6511627906976702E-2</v>
      </c>
      <c r="Z140" s="16"/>
      <c r="AA140" s="16">
        <v>2.3653088042049901E-2</v>
      </c>
      <c r="AB140" s="16">
        <v>2.68199233716475E-2</v>
      </c>
    </row>
    <row r="141" spans="2:28" x14ac:dyDescent="0.35">
      <c r="B141" t="s">
        <v>101</v>
      </c>
      <c r="C141" s="16">
        <v>4.8923679060665403E-3</v>
      </c>
      <c r="D141" s="16">
        <v>4.4444444444444401E-3</v>
      </c>
      <c r="E141" s="16">
        <v>5.3380782918149502E-3</v>
      </c>
      <c r="F141" s="16"/>
      <c r="G141" s="16">
        <v>3.77358490566038E-3</v>
      </c>
      <c r="H141" s="16">
        <v>0</v>
      </c>
      <c r="I141" s="16">
        <v>0</v>
      </c>
      <c r="J141" s="16">
        <v>0</v>
      </c>
      <c r="K141" s="16">
        <v>0</v>
      </c>
      <c r="L141" s="16">
        <v>1.2987012987013E-2</v>
      </c>
      <c r="M141" s="16">
        <v>0</v>
      </c>
      <c r="N141" s="16">
        <v>2.7777777777777801E-2</v>
      </c>
      <c r="O141" s="16">
        <v>8.6956521739130401E-3</v>
      </c>
      <c r="P141" s="16">
        <v>0</v>
      </c>
      <c r="Q141" s="16">
        <v>2.6315789473684199E-2</v>
      </c>
      <c r="R141" s="16">
        <v>0</v>
      </c>
      <c r="S141" s="16"/>
      <c r="T141" s="16">
        <v>6.8807339449541297E-3</v>
      </c>
      <c r="U141" s="16">
        <v>4.5662100456621002E-3</v>
      </c>
      <c r="V141" s="16">
        <v>8.4745762711864406E-3</v>
      </c>
      <c r="W141" s="16">
        <v>0</v>
      </c>
      <c r="X141" s="16">
        <v>0</v>
      </c>
      <c r="Y141" s="16">
        <v>0</v>
      </c>
      <c r="Z141" s="16"/>
      <c r="AA141" s="16">
        <v>5.2562417871222103E-3</v>
      </c>
      <c r="AB141" s="16">
        <v>3.83141762452107E-3</v>
      </c>
    </row>
    <row r="142" spans="2:28" x14ac:dyDescent="0.35">
      <c r="B142" t="s">
        <v>120</v>
      </c>
      <c r="C142" s="16">
        <v>2.8375733855185901E-2</v>
      </c>
      <c r="D142" s="16">
        <v>2.4444444444444401E-2</v>
      </c>
      <c r="E142" s="16">
        <v>3.2028469750889701E-2</v>
      </c>
      <c r="F142" s="16"/>
      <c r="G142" s="16">
        <v>1.13207547169811E-2</v>
      </c>
      <c r="H142" s="16">
        <v>3.1746031746031703E-2</v>
      </c>
      <c r="I142" s="16">
        <v>6.15384615384615E-2</v>
      </c>
      <c r="J142" s="16">
        <v>3.2786885245901599E-2</v>
      </c>
      <c r="K142" s="16">
        <v>4.1095890410958902E-2</v>
      </c>
      <c r="L142" s="16">
        <v>2.5974025974026E-2</v>
      </c>
      <c r="M142" s="16">
        <v>2.7777777777777801E-2</v>
      </c>
      <c r="N142" s="16">
        <v>5.5555555555555601E-2</v>
      </c>
      <c r="O142" s="16">
        <v>3.4782608695652202E-2</v>
      </c>
      <c r="P142" s="16">
        <v>1.3333333333333299E-2</v>
      </c>
      <c r="Q142" s="16">
        <v>5.2631578947368397E-2</v>
      </c>
      <c r="R142" s="16">
        <v>0</v>
      </c>
      <c r="S142" s="16"/>
      <c r="T142" s="16">
        <v>9.1743119266055103E-3</v>
      </c>
      <c r="U142" s="16">
        <v>3.6529680365296802E-2</v>
      </c>
      <c r="V142" s="16">
        <v>4.2372881355932202E-2</v>
      </c>
      <c r="W142" s="16">
        <v>2.32558139534884E-2</v>
      </c>
      <c r="X142" s="16">
        <v>5.1948051948052E-2</v>
      </c>
      <c r="Y142" s="16">
        <v>0.116279069767442</v>
      </c>
      <c r="Z142" s="16"/>
      <c r="AA142" s="16">
        <v>3.4165571616294299E-2</v>
      </c>
      <c r="AB142" s="16">
        <v>1.1494252873563199E-2</v>
      </c>
    </row>
    <row r="143" spans="2:28" x14ac:dyDescent="0.35">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2:28" x14ac:dyDescent="0.35">
      <c r="B144" s="6" t="s">
        <v>150</v>
      </c>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2:28" x14ac:dyDescent="0.35">
      <c r="B145" s="20" t="s">
        <v>63</v>
      </c>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2:28" x14ac:dyDescent="0.35">
      <c r="B146" t="s">
        <v>146</v>
      </c>
      <c r="C146" s="16">
        <v>0.15949119373776899</v>
      </c>
      <c r="D146" s="16">
        <v>0.17333333333333301</v>
      </c>
      <c r="E146" s="16">
        <v>0.149466192170818</v>
      </c>
      <c r="F146" s="16"/>
      <c r="G146" s="16">
        <v>0.177358490566038</v>
      </c>
      <c r="H146" s="16">
        <v>9.5238095238095205E-2</v>
      </c>
      <c r="I146" s="16">
        <v>0.123076923076923</v>
      </c>
      <c r="J146" s="16">
        <v>0.213114754098361</v>
      </c>
      <c r="K146" s="16">
        <v>8.2191780821917804E-2</v>
      </c>
      <c r="L146" s="16">
        <v>0.168831168831169</v>
      </c>
      <c r="M146" s="16">
        <v>0.16666666666666699</v>
      </c>
      <c r="N146" s="16">
        <v>0.30555555555555602</v>
      </c>
      <c r="O146" s="16">
        <v>0.173913043478261</v>
      </c>
      <c r="P146" s="16">
        <v>0.133333333333333</v>
      </c>
      <c r="Q146" s="16">
        <v>0.157894736842105</v>
      </c>
      <c r="R146" s="16">
        <v>0.26315789473684198</v>
      </c>
      <c r="S146" s="16"/>
      <c r="T146" s="16">
        <v>0.21559633027522901</v>
      </c>
      <c r="U146" s="16">
        <v>0.10958904109589</v>
      </c>
      <c r="V146" s="16">
        <v>0.177966101694915</v>
      </c>
      <c r="W146" s="16">
        <v>9.3023255813953501E-2</v>
      </c>
      <c r="X146" s="16">
        <v>7.7922077922077906E-2</v>
      </c>
      <c r="Y146" s="16">
        <v>0.13953488372093001</v>
      </c>
      <c r="Z146" s="16"/>
      <c r="AA146" s="16">
        <v>0.13403416557161599</v>
      </c>
      <c r="AB146" s="16">
        <v>0.233716475095785</v>
      </c>
    </row>
    <row r="147" spans="2:28" x14ac:dyDescent="0.35">
      <c r="B147" t="s">
        <v>147</v>
      </c>
      <c r="C147" s="16">
        <v>0.18884540117416801</v>
      </c>
      <c r="D147" s="16">
        <v>0.21333333333333299</v>
      </c>
      <c r="E147" s="16">
        <v>0.172597864768683</v>
      </c>
      <c r="F147" s="16"/>
      <c r="G147" s="16">
        <v>0.20754716981132099</v>
      </c>
      <c r="H147" s="16">
        <v>0.14285714285714299</v>
      </c>
      <c r="I147" s="16">
        <v>0.123076923076923</v>
      </c>
      <c r="J147" s="16">
        <v>0.18032786885245899</v>
      </c>
      <c r="K147" s="16">
        <v>0.13698630136986301</v>
      </c>
      <c r="L147" s="16">
        <v>0.25974025974025999</v>
      </c>
      <c r="M147" s="16">
        <v>0.16666666666666699</v>
      </c>
      <c r="N147" s="16">
        <v>0.13888888888888901</v>
      </c>
      <c r="O147" s="16">
        <v>0.22608695652173899</v>
      </c>
      <c r="P147" s="16">
        <v>0.22666666666666699</v>
      </c>
      <c r="Q147" s="16">
        <v>0.18421052631578899</v>
      </c>
      <c r="R147" s="16">
        <v>0.21052631578947401</v>
      </c>
      <c r="S147" s="16"/>
      <c r="T147" s="16">
        <v>0.240825688073394</v>
      </c>
      <c r="U147" s="16">
        <v>0.141552511415525</v>
      </c>
      <c r="V147" s="16">
        <v>0.194915254237288</v>
      </c>
      <c r="W147" s="16">
        <v>0.170542635658915</v>
      </c>
      <c r="X147" s="16">
        <v>0.103896103896104</v>
      </c>
      <c r="Y147" s="16">
        <v>9.3023255813953501E-2</v>
      </c>
      <c r="Z147" s="16"/>
      <c r="AA147" s="16">
        <v>0.16425755584756899</v>
      </c>
      <c r="AB147" s="16">
        <v>0.26053639846743298</v>
      </c>
    </row>
    <row r="148" spans="2:28" x14ac:dyDescent="0.35">
      <c r="B148" t="s">
        <v>148</v>
      </c>
      <c r="C148" s="16">
        <v>0.63600782778864995</v>
      </c>
      <c r="D148" s="16">
        <v>0.59555555555555595</v>
      </c>
      <c r="E148" s="16">
        <v>0.66370106761565795</v>
      </c>
      <c r="F148" s="16"/>
      <c r="G148" s="16">
        <v>0.592452830188679</v>
      </c>
      <c r="H148" s="16">
        <v>0.73015873015873001</v>
      </c>
      <c r="I148" s="16">
        <v>0.75384615384615405</v>
      </c>
      <c r="J148" s="16">
        <v>0.59016393442622905</v>
      </c>
      <c r="K148" s="16">
        <v>0.78082191780821897</v>
      </c>
      <c r="L148" s="16">
        <v>0.57142857142857095</v>
      </c>
      <c r="M148" s="16">
        <v>0.65277777777777801</v>
      </c>
      <c r="N148" s="16">
        <v>0.55555555555555602</v>
      </c>
      <c r="O148" s="16">
        <v>0.573913043478261</v>
      </c>
      <c r="P148" s="16">
        <v>0.64</v>
      </c>
      <c r="Q148" s="16">
        <v>0.63157894736842102</v>
      </c>
      <c r="R148" s="16">
        <v>0.52631578947368396</v>
      </c>
      <c r="S148" s="16"/>
      <c r="T148" s="16">
        <v>0.52522935779816504</v>
      </c>
      <c r="U148" s="16">
        <v>0.72602739726027399</v>
      </c>
      <c r="V148" s="16">
        <v>0.61016949152542399</v>
      </c>
      <c r="W148" s="16">
        <v>0.73643410852713198</v>
      </c>
      <c r="X148" s="16">
        <v>0.80519480519480502</v>
      </c>
      <c r="Y148" s="16">
        <v>0.76744186046511598</v>
      </c>
      <c r="Z148" s="16"/>
      <c r="AA148" s="16">
        <v>0.68988173455978996</v>
      </c>
      <c r="AB148" s="16">
        <v>0.47892720306513398</v>
      </c>
    </row>
    <row r="149" spans="2:28" x14ac:dyDescent="0.35">
      <c r="B149" t="s">
        <v>60</v>
      </c>
      <c r="C149" s="16">
        <v>1.5655577299412901E-2</v>
      </c>
      <c r="D149" s="16">
        <v>1.7777777777777799E-2</v>
      </c>
      <c r="E149" s="16">
        <v>1.42348754448399E-2</v>
      </c>
      <c r="F149" s="16"/>
      <c r="G149" s="16">
        <v>2.2641509433962301E-2</v>
      </c>
      <c r="H149" s="16">
        <v>3.1746031746031703E-2</v>
      </c>
      <c r="I149" s="16">
        <v>0</v>
      </c>
      <c r="J149" s="16">
        <v>1.63934426229508E-2</v>
      </c>
      <c r="K149" s="16">
        <v>0</v>
      </c>
      <c r="L149" s="16">
        <v>0</v>
      </c>
      <c r="M149" s="16">
        <v>1.38888888888889E-2</v>
      </c>
      <c r="N149" s="16">
        <v>0</v>
      </c>
      <c r="O149" s="16">
        <v>2.6086956521739101E-2</v>
      </c>
      <c r="P149" s="16">
        <v>0</v>
      </c>
      <c r="Q149" s="16">
        <v>2.6315789473684199E-2</v>
      </c>
      <c r="R149" s="16">
        <v>0</v>
      </c>
      <c r="S149" s="16"/>
      <c r="T149" s="16">
        <v>1.8348623853211E-2</v>
      </c>
      <c r="U149" s="16">
        <v>2.2831050228310501E-2</v>
      </c>
      <c r="V149" s="16">
        <v>1.6949152542372899E-2</v>
      </c>
      <c r="W149" s="16">
        <v>0</v>
      </c>
      <c r="X149" s="16">
        <v>1.2987012987013E-2</v>
      </c>
      <c r="Y149" s="16">
        <v>0</v>
      </c>
      <c r="Z149" s="16"/>
      <c r="AA149" s="16">
        <v>1.1826544021025001E-2</v>
      </c>
      <c r="AB149" s="16">
        <v>2.68199233716475E-2</v>
      </c>
    </row>
    <row r="150" spans="2:28" x14ac:dyDescent="0.35">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2:28" x14ac:dyDescent="0.35">
      <c r="B151" s="6" t="s">
        <v>151</v>
      </c>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2:28" x14ac:dyDescent="0.35">
      <c r="B152" s="20" t="s">
        <v>63</v>
      </c>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2:28" x14ac:dyDescent="0.35">
      <c r="B153" t="s">
        <v>146</v>
      </c>
      <c r="C153" s="16">
        <v>0.169275929549902</v>
      </c>
      <c r="D153" s="16">
        <v>0.17555555555555599</v>
      </c>
      <c r="E153" s="16">
        <v>0.16548042704626301</v>
      </c>
      <c r="F153" s="16"/>
      <c r="G153" s="16">
        <v>0.19245283018867901</v>
      </c>
      <c r="H153" s="16">
        <v>0.103174603174603</v>
      </c>
      <c r="I153" s="16">
        <v>9.2307692307692299E-2</v>
      </c>
      <c r="J153" s="16">
        <v>0.213114754098361</v>
      </c>
      <c r="K153" s="16">
        <v>0.123287671232877</v>
      </c>
      <c r="L153" s="16">
        <v>0.27272727272727298</v>
      </c>
      <c r="M153" s="16">
        <v>0.125</v>
      </c>
      <c r="N153" s="16">
        <v>0.25</v>
      </c>
      <c r="O153" s="16">
        <v>0.19130434782608699</v>
      </c>
      <c r="P153" s="16">
        <v>0.16</v>
      </c>
      <c r="Q153" s="16">
        <v>7.8947368421052599E-2</v>
      </c>
      <c r="R153" s="16">
        <v>0.26315789473684198</v>
      </c>
      <c r="S153" s="16"/>
      <c r="T153" s="16">
        <v>0.23165137614678899</v>
      </c>
      <c r="U153" s="16">
        <v>0.11872146118721499</v>
      </c>
      <c r="V153" s="16">
        <v>0.161016949152542</v>
      </c>
      <c r="W153" s="16">
        <v>0.13178294573643401</v>
      </c>
      <c r="X153" s="16">
        <v>0.103896103896104</v>
      </c>
      <c r="Y153" s="16">
        <v>4.6511627906976702E-2</v>
      </c>
      <c r="Z153" s="16"/>
      <c r="AA153" s="16">
        <v>0.140604467805519</v>
      </c>
      <c r="AB153" s="16">
        <v>0.252873563218391</v>
      </c>
    </row>
    <row r="154" spans="2:28" x14ac:dyDescent="0.35">
      <c r="B154" t="s">
        <v>147</v>
      </c>
      <c r="C154" s="16">
        <v>0.214285714285714</v>
      </c>
      <c r="D154" s="16">
        <v>0.24222222222222201</v>
      </c>
      <c r="E154" s="16">
        <v>0.19395017793594299</v>
      </c>
      <c r="F154" s="16"/>
      <c r="G154" s="16">
        <v>0.230188679245283</v>
      </c>
      <c r="H154" s="16">
        <v>0.158730158730159</v>
      </c>
      <c r="I154" s="16">
        <v>0.230769230769231</v>
      </c>
      <c r="J154" s="16">
        <v>0.22950819672131101</v>
      </c>
      <c r="K154" s="16">
        <v>0.17808219178082199</v>
      </c>
      <c r="L154" s="16">
        <v>0.207792207792208</v>
      </c>
      <c r="M154" s="16">
        <v>0.26388888888888901</v>
      </c>
      <c r="N154" s="16">
        <v>0.25</v>
      </c>
      <c r="O154" s="16">
        <v>0.19130434782608699</v>
      </c>
      <c r="P154" s="16">
        <v>0.22666666666666699</v>
      </c>
      <c r="Q154" s="16">
        <v>0.23684210526315799</v>
      </c>
      <c r="R154" s="16">
        <v>0.21052631578947401</v>
      </c>
      <c r="S154" s="16"/>
      <c r="T154" s="16">
        <v>0.23623853211009199</v>
      </c>
      <c r="U154" s="16">
        <v>0.17351598173516</v>
      </c>
      <c r="V154" s="16">
        <v>0.26271186440678002</v>
      </c>
      <c r="W154" s="16">
        <v>0.193798449612403</v>
      </c>
      <c r="X154" s="16">
        <v>0.11688311688311701</v>
      </c>
      <c r="Y154" s="16">
        <v>0.30232558139534899</v>
      </c>
      <c r="Z154" s="16"/>
      <c r="AA154" s="16">
        <v>0.18396846254927701</v>
      </c>
      <c r="AB154" s="16">
        <v>0.30268199233716497</v>
      </c>
    </row>
    <row r="155" spans="2:28" x14ac:dyDescent="0.35">
      <c r="B155" t="s">
        <v>148</v>
      </c>
      <c r="C155" s="16">
        <v>0.59980430528375706</v>
      </c>
      <c r="D155" s="16">
        <v>0.56222222222222196</v>
      </c>
      <c r="E155" s="16">
        <v>0.62633451957295405</v>
      </c>
      <c r="F155" s="16"/>
      <c r="G155" s="16">
        <v>0.56981132075471697</v>
      </c>
      <c r="H155" s="16">
        <v>0.71428571428571397</v>
      </c>
      <c r="I155" s="16">
        <v>0.67692307692307696</v>
      </c>
      <c r="J155" s="16">
        <v>0.55737704918032804</v>
      </c>
      <c r="K155" s="16">
        <v>0.67123287671232901</v>
      </c>
      <c r="L155" s="16">
        <v>0.46753246753246802</v>
      </c>
      <c r="M155" s="16">
        <v>0.59722222222222199</v>
      </c>
      <c r="N155" s="16">
        <v>0.5</v>
      </c>
      <c r="O155" s="16">
        <v>0.59130434782608698</v>
      </c>
      <c r="P155" s="16">
        <v>0.61333333333333295</v>
      </c>
      <c r="Q155" s="16">
        <v>0.65789473684210498</v>
      </c>
      <c r="R155" s="16">
        <v>0.47368421052631599</v>
      </c>
      <c r="S155" s="16"/>
      <c r="T155" s="16">
        <v>0.52293577981651396</v>
      </c>
      <c r="U155" s="16">
        <v>0.68036529680365299</v>
      </c>
      <c r="V155" s="16">
        <v>0.54237288135593198</v>
      </c>
      <c r="W155" s="16">
        <v>0.65891472868217005</v>
      </c>
      <c r="X155" s="16">
        <v>0.77922077922077904</v>
      </c>
      <c r="Y155" s="16">
        <v>0.62790697674418605</v>
      </c>
      <c r="Z155" s="16"/>
      <c r="AA155" s="16">
        <v>0.66228646517739798</v>
      </c>
      <c r="AB155" s="16">
        <v>0.41762452107279702</v>
      </c>
    </row>
    <row r="156" spans="2:28" x14ac:dyDescent="0.35">
      <c r="B156" t="s">
        <v>60</v>
      </c>
      <c r="C156" s="16">
        <v>1.6634050880626201E-2</v>
      </c>
      <c r="D156" s="16">
        <v>0.02</v>
      </c>
      <c r="E156" s="16">
        <v>1.42348754448399E-2</v>
      </c>
      <c r="F156" s="16"/>
      <c r="G156" s="16">
        <v>7.5471698113207496E-3</v>
      </c>
      <c r="H156" s="16">
        <v>2.3809523809523801E-2</v>
      </c>
      <c r="I156" s="16">
        <v>0</v>
      </c>
      <c r="J156" s="16">
        <v>0</v>
      </c>
      <c r="K156" s="16">
        <v>2.7397260273972601E-2</v>
      </c>
      <c r="L156" s="16">
        <v>5.1948051948052E-2</v>
      </c>
      <c r="M156" s="16">
        <v>1.38888888888889E-2</v>
      </c>
      <c r="N156" s="16">
        <v>0</v>
      </c>
      <c r="O156" s="16">
        <v>2.6086956521739101E-2</v>
      </c>
      <c r="P156" s="16">
        <v>0</v>
      </c>
      <c r="Q156" s="16">
        <v>2.6315789473684199E-2</v>
      </c>
      <c r="R156" s="16">
        <v>5.2631578947368397E-2</v>
      </c>
      <c r="S156" s="16"/>
      <c r="T156" s="16">
        <v>9.1743119266055103E-3</v>
      </c>
      <c r="U156" s="16">
        <v>2.7397260273972601E-2</v>
      </c>
      <c r="V156" s="16">
        <v>3.3898305084745797E-2</v>
      </c>
      <c r="W156" s="16">
        <v>1.5503875968992199E-2</v>
      </c>
      <c r="X156" s="16">
        <v>0</v>
      </c>
      <c r="Y156" s="16">
        <v>2.32558139534884E-2</v>
      </c>
      <c r="Z156" s="16"/>
      <c r="AA156" s="16">
        <v>1.3140604467805499E-2</v>
      </c>
      <c r="AB156" s="16">
        <v>2.68199233716475E-2</v>
      </c>
    </row>
    <row r="157" spans="2:28" x14ac:dyDescent="0.35">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2:28" x14ac:dyDescent="0.35">
      <c r="B158" s="6" t="s">
        <v>152</v>
      </c>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2:28" x14ac:dyDescent="0.35">
      <c r="B159" s="20" t="s">
        <v>63</v>
      </c>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2:28" x14ac:dyDescent="0.35">
      <c r="B160" t="s">
        <v>146</v>
      </c>
      <c r="C160" s="16">
        <v>0.217221135029354</v>
      </c>
      <c r="D160" s="16">
        <v>0.228888888888889</v>
      </c>
      <c r="E160" s="16">
        <v>0.21174377224199301</v>
      </c>
      <c r="F160" s="16"/>
      <c r="G160" s="16">
        <v>0.27924528301886797</v>
      </c>
      <c r="H160" s="16">
        <v>0.15079365079365101</v>
      </c>
      <c r="I160" s="16">
        <v>0.15384615384615399</v>
      </c>
      <c r="J160" s="16">
        <v>0.213114754098361</v>
      </c>
      <c r="K160" s="16">
        <v>0.150684931506849</v>
      </c>
      <c r="L160" s="16">
        <v>0.27272727272727298</v>
      </c>
      <c r="M160" s="16">
        <v>0.13888888888888901</v>
      </c>
      <c r="N160" s="16">
        <v>0.30555555555555602</v>
      </c>
      <c r="O160" s="16">
        <v>0.27826086956521701</v>
      </c>
      <c r="P160" s="16">
        <v>0.12</v>
      </c>
      <c r="Q160" s="16">
        <v>0.157894736842105</v>
      </c>
      <c r="R160" s="16">
        <v>0.31578947368421101</v>
      </c>
      <c r="S160" s="16"/>
      <c r="T160" s="16">
        <v>0.30045871559632997</v>
      </c>
      <c r="U160" s="16">
        <v>0.13242009132420099</v>
      </c>
      <c r="V160" s="16">
        <v>0.20338983050847501</v>
      </c>
      <c r="W160" s="16">
        <v>0.178294573643411</v>
      </c>
      <c r="X160" s="16">
        <v>0.14285714285714299</v>
      </c>
      <c r="Y160" s="16">
        <v>9.3023255813953501E-2</v>
      </c>
      <c r="Z160" s="16"/>
      <c r="AA160" s="16">
        <v>0.18922470433639901</v>
      </c>
      <c r="AB160" s="16">
        <v>0.29885057471264398</v>
      </c>
    </row>
    <row r="161" spans="2:28" x14ac:dyDescent="0.35">
      <c r="B161" t="s">
        <v>147</v>
      </c>
      <c r="C161" s="16">
        <v>0.20352250489236801</v>
      </c>
      <c r="D161" s="16">
        <v>0.25333333333333302</v>
      </c>
      <c r="E161" s="16">
        <v>0.16548042704626301</v>
      </c>
      <c r="F161" s="16"/>
      <c r="G161" s="16">
        <v>0.26792452830188701</v>
      </c>
      <c r="H161" s="16">
        <v>0.182539682539683</v>
      </c>
      <c r="I161" s="16">
        <v>0.16923076923076899</v>
      </c>
      <c r="J161" s="16">
        <v>0.213114754098361</v>
      </c>
      <c r="K161" s="16">
        <v>0.20547945205479501</v>
      </c>
      <c r="L161" s="16">
        <v>0.25974025974025999</v>
      </c>
      <c r="M161" s="16">
        <v>0.13888888888888901</v>
      </c>
      <c r="N161" s="16">
        <v>0.25</v>
      </c>
      <c r="O161" s="16">
        <v>0.121739130434783</v>
      </c>
      <c r="P161" s="16">
        <v>0.2</v>
      </c>
      <c r="Q161" s="16">
        <v>0.13157894736842099</v>
      </c>
      <c r="R161" s="16">
        <v>0.105263157894737</v>
      </c>
      <c r="S161" s="16"/>
      <c r="T161" s="16">
        <v>0.22247706422018301</v>
      </c>
      <c r="U161" s="16">
        <v>0.19634703196347</v>
      </c>
      <c r="V161" s="16">
        <v>0.24576271186440701</v>
      </c>
      <c r="W161" s="16">
        <v>0.15503875968992201</v>
      </c>
      <c r="X161" s="16">
        <v>0.14285714285714299</v>
      </c>
      <c r="Y161" s="16">
        <v>0.186046511627907</v>
      </c>
      <c r="Z161" s="16"/>
      <c r="AA161" s="16">
        <v>0.181340341655716</v>
      </c>
      <c r="AB161" s="16">
        <v>0.26819923371647503</v>
      </c>
    </row>
    <row r="162" spans="2:28" x14ac:dyDescent="0.35">
      <c r="B162" t="s">
        <v>148</v>
      </c>
      <c r="C162" s="16">
        <v>0.55870841487279799</v>
      </c>
      <c r="D162" s="16">
        <v>0.49555555555555603</v>
      </c>
      <c r="E162" s="16">
        <v>0.60320284697508897</v>
      </c>
      <c r="F162" s="16"/>
      <c r="G162" s="16">
        <v>0.441509433962264</v>
      </c>
      <c r="H162" s="16">
        <v>0.65079365079365104</v>
      </c>
      <c r="I162" s="16">
        <v>0.67692307692307696</v>
      </c>
      <c r="J162" s="16">
        <v>0.54098360655737698</v>
      </c>
      <c r="K162" s="16">
        <v>0.63013698630137005</v>
      </c>
      <c r="L162" s="16">
        <v>0.42857142857142899</v>
      </c>
      <c r="M162" s="16">
        <v>0.70833333333333304</v>
      </c>
      <c r="N162" s="16">
        <v>0.44444444444444398</v>
      </c>
      <c r="O162" s="16">
        <v>0.573913043478261</v>
      </c>
      <c r="P162" s="16">
        <v>0.64</v>
      </c>
      <c r="Q162" s="16">
        <v>0.63157894736842102</v>
      </c>
      <c r="R162" s="16">
        <v>0.57894736842105299</v>
      </c>
      <c r="S162" s="16"/>
      <c r="T162" s="16">
        <v>0.46100917431192701</v>
      </c>
      <c r="U162" s="16">
        <v>0.65296803652968005</v>
      </c>
      <c r="V162" s="16">
        <v>0.47457627118644102</v>
      </c>
      <c r="W162" s="16">
        <v>0.65891472868217005</v>
      </c>
      <c r="X162" s="16">
        <v>0.71428571428571397</v>
      </c>
      <c r="Y162" s="16">
        <v>0.72093023255813904</v>
      </c>
      <c r="Z162" s="16"/>
      <c r="AA162" s="16">
        <v>0.61366622864651799</v>
      </c>
      <c r="AB162" s="16">
        <v>0.39846743295019199</v>
      </c>
    </row>
    <row r="163" spans="2:28" x14ac:dyDescent="0.35">
      <c r="B163" t="s">
        <v>60</v>
      </c>
      <c r="C163" s="16">
        <v>2.0547945205479499E-2</v>
      </c>
      <c r="D163" s="16">
        <v>2.2222222222222199E-2</v>
      </c>
      <c r="E163" s="16">
        <v>1.95729537366548E-2</v>
      </c>
      <c r="F163" s="16"/>
      <c r="G163" s="16">
        <v>1.13207547169811E-2</v>
      </c>
      <c r="H163" s="16">
        <v>1.58730158730159E-2</v>
      </c>
      <c r="I163" s="16">
        <v>0</v>
      </c>
      <c r="J163" s="16">
        <v>3.2786885245901599E-2</v>
      </c>
      <c r="K163" s="16">
        <v>1.3698630136986301E-2</v>
      </c>
      <c r="L163" s="16">
        <v>3.8961038961039002E-2</v>
      </c>
      <c r="M163" s="16">
        <v>1.38888888888889E-2</v>
      </c>
      <c r="N163" s="16">
        <v>0</v>
      </c>
      <c r="O163" s="16">
        <v>2.6086956521739101E-2</v>
      </c>
      <c r="P163" s="16">
        <v>0.04</v>
      </c>
      <c r="Q163" s="16">
        <v>7.8947368421052599E-2</v>
      </c>
      <c r="R163" s="16">
        <v>0</v>
      </c>
      <c r="S163" s="16"/>
      <c r="T163" s="16">
        <v>1.6055045871559599E-2</v>
      </c>
      <c r="U163" s="16">
        <v>1.8264840182648401E-2</v>
      </c>
      <c r="V163" s="16">
        <v>7.6271186440677999E-2</v>
      </c>
      <c r="W163" s="16">
        <v>7.7519379844961196E-3</v>
      </c>
      <c r="X163" s="16">
        <v>0</v>
      </c>
      <c r="Y163" s="16">
        <v>0</v>
      </c>
      <c r="Z163" s="16"/>
      <c r="AA163" s="16">
        <v>1.5768725361366601E-2</v>
      </c>
      <c r="AB163" s="16">
        <v>3.4482758620689703E-2</v>
      </c>
    </row>
    <row r="164" spans="2:28" x14ac:dyDescent="0.35">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2:28" x14ac:dyDescent="0.35">
      <c r="B165" s="6" t="s">
        <v>153</v>
      </c>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2:28" x14ac:dyDescent="0.35">
      <c r="B166" s="20" t="s">
        <v>63</v>
      </c>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2:28" x14ac:dyDescent="0.35">
      <c r="B167" t="s">
        <v>146</v>
      </c>
      <c r="C167" s="16">
        <v>0.197651663405088</v>
      </c>
      <c r="D167" s="16">
        <v>0.21333333333333299</v>
      </c>
      <c r="E167" s="16">
        <v>0.18861209964412801</v>
      </c>
      <c r="F167" s="16"/>
      <c r="G167" s="16">
        <v>0.23396226415094301</v>
      </c>
      <c r="H167" s="16">
        <v>0.158730158730159</v>
      </c>
      <c r="I167" s="16">
        <v>0.138461538461538</v>
      </c>
      <c r="J167" s="16">
        <v>0.213114754098361</v>
      </c>
      <c r="K167" s="16">
        <v>0.123287671232877</v>
      </c>
      <c r="L167" s="16">
        <v>0.23376623376623401</v>
      </c>
      <c r="M167" s="16">
        <v>0.13888888888888901</v>
      </c>
      <c r="N167" s="16">
        <v>0.27777777777777801</v>
      </c>
      <c r="O167" s="16">
        <v>0.2</v>
      </c>
      <c r="P167" s="16">
        <v>0.25333333333333302</v>
      </c>
      <c r="Q167" s="16">
        <v>0.157894736842105</v>
      </c>
      <c r="R167" s="16">
        <v>0.157894736842105</v>
      </c>
      <c r="S167" s="16"/>
      <c r="T167" s="16">
        <v>0.240825688073394</v>
      </c>
      <c r="U167" s="16">
        <v>0.150684931506849</v>
      </c>
      <c r="V167" s="16">
        <v>0.21186440677966101</v>
      </c>
      <c r="W167" s="16">
        <v>0.217054263565891</v>
      </c>
      <c r="X167" s="16">
        <v>0.103896103896104</v>
      </c>
      <c r="Y167" s="16">
        <v>6.9767441860465101E-2</v>
      </c>
      <c r="Z167" s="16"/>
      <c r="AA167" s="16">
        <v>0.172141918528252</v>
      </c>
      <c r="AB167" s="16">
        <v>0.27203065134099602</v>
      </c>
    </row>
    <row r="168" spans="2:28" x14ac:dyDescent="0.35">
      <c r="B168" t="s">
        <v>147</v>
      </c>
      <c r="C168" s="16">
        <v>0.24266144814089999</v>
      </c>
      <c r="D168" s="16">
        <v>0.275555555555556</v>
      </c>
      <c r="E168" s="16">
        <v>0.21886120996441299</v>
      </c>
      <c r="F168" s="16"/>
      <c r="G168" s="16">
        <v>0.27924528301886797</v>
      </c>
      <c r="H168" s="16">
        <v>0.23015873015873001</v>
      </c>
      <c r="I168" s="16">
        <v>0.29230769230769199</v>
      </c>
      <c r="J168" s="16">
        <v>0.24590163934426201</v>
      </c>
      <c r="K168" s="16">
        <v>0.20547945205479501</v>
      </c>
      <c r="L168" s="16">
        <v>0.29870129870129902</v>
      </c>
      <c r="M168" s="16">
        <v>0.180555555555556</v>
      </c>
      <c r="N168" s="16">
        <v>0.16666666666666699</v>
      </c>
      <c r="O168" s="16">
        <v>0.182608695652174</v>
      </c>
      <c r="P168" s="16">
        <v>0.266666666666667</v>
      </c>
      <c r="Q168" s="16">
        <v>0.31578947368421101</v>
      </c>
      <c r="R168" s="16">
        <v>5.2631578947368397E-2</v>
      </c>
      <c r="S168" s="16"/>
      <c r="T168" s="16">
        <v>0.29128440366972502</v>
      </c>
      <c r="U168" s="16">
        <v>0.22374429223744299</v>
      </c>
      <c r="V168" s="16">
        <v>0.22033898305084701</v>
      </c>
      <c r="W168" s="16">
        <v>0.209302325581395</v>
      </c>
      <c r="X168" s="16">
        <v>0.168831168831169</v>
      </c>
      <c r="Y168" s="16">
        <v>0.13953488372093001</v>
      </c>
      <c r="Z168" s="16"/>
      <c r="AA168" s="16">
        <v>0.236530880420499</v>
      </c>
      <c r="AB168" s="16">
        <v>0.26053639846743298</v>
      </c>
    </row>
    <row r="169" spans="2:28" x14ac:dyDescent="0.35">
      <c r="B169" t="s">
        <v>148</v>
      </c>
      <c r="C169" s="16">
        <v>0.54794520547945202</v>
      </c>
      <c r="D169" s="16">
        <v>0.5</v>
      </c>
      <c r="E169" s="16">
        <v>0.580071174377224</v>
      </c>
      <c r="F169" s="16"/>
      <c r="G169" s="16">
        <v>0.47169811320754701</v>
      </c>
      <c r="H169" s="16">
        <v>0.58730158730158699</v>
      </c>
      <c r="I169" s="16">
        <v>0.55384615384615399</v>
      </c>
      <c r="J169" s="16">
        <v>0.54098360655737698</v>
      </c>
      <c r="K169" s="16">
        <v>0.67123287671232901</v>
      </c>
      <c r="L169" s="16">
        <v>0.44155844155844198</v>
      </c>
      <c r="M169" s="16">
        <v>0.68055555555555602</v>
      </c>
      <c r="N169" s="16">
        <v>0.55555555555555602</v>
      </c>
      <c r="O169" s="16">
        <v>0.61739130434782596</v>
      </c>
      <c r="P169" s="16">
        <v>0.46666666666666701</v>
      </c>
      <c r="Q169" s="16">
        <v>0.5</v>
      </c>
      <c r="R169" s="16">
        <v>0.78947368421052599</v>
      </c>
      <c r="S169" s="16"/>
      <c r="T169" s="16">
        <v>0.46100917431192701</v>
      </c>
      <c r="U169" s="16">
        <v>0.59817351598173496</v>
      </c>
      <c r="V169" s="16">
        <v>0.55084745762711895</v>
      </c>
      <c r="W169" s="16">
        <v>0.56589147286821695</v>
      </c>
      <c r="X169" s="16">
        <v>0.72727272727272696</v>
      </c>
      <c r="Y169" s="16">
        <v>0.79069767441860495</v>
      </c>
      <c r="Z169" s="16"/>
      <c r="AA169" s="16">
        <v>0.58212877792378404</v>
      </c>
      <c r="AB169" s="16">
        <v>0.44827586206896602</v>
      </c>
    </row>
    <row r="170" spans="2:28" x14ac:dyDescent="0.35">
      <c r="B170" t="s">
        <v>60</v>
      </c>
      <c r="C170" s="16">
        <v>1.17416829745597E-2</v>
      </c>
      <c r="D170" s="16">
        <v>1.1111111111111099E-2</v>
      </c>
      <c r="E170" s="16">
        <v>1.24555160142349E-2</v>
      </c>
      <c r="F170" s="16"/>
      <c r="G170" s="16">
        <v>1.5094339622641499E-2</v>
      </c>
      <c r="H170" s="16">
        <v>2.3809523809523801E-2</v>
      </c>
      <c r="I170" s="16">
        <v>1.5384615384615399E-2</v>
      </c>
      <c r="J170" s="16">
        <v>0</v>
      </c>
      <c r="K170" s="16">
        <v>0</v>
      </c>
      <c r="L170" s="16">
        <v>2.5974025974026E-2</v>
      </c>
      <c r="M170" s="16">
        <v>0</v>
      </c>
      <c r="N170" s="16">
        <v>0</v>
      </c>
      <c r="O170" s="16">
        <v>0</v>
      </c>
      <c r="P170" s="16">
        <v>1.3333333333333299E-2</v>
      </c>
      <c r="Q170" s="16">
        <v>2.6315789473684199E-2</v>
      </c>
      <c r="R170" s="16">
        <v>0</v>
      </c>
      <c r="S170" s="16"/>
      <c r="T170" s="16">
        <v>6.8807339449541297E-3</v>
      </c>
      <c r="U170" s="16">
        <v>2.7397260273972601E-2</v>
      </c>
      <c r="V170" s="16">
        <v>1.6949152542372899E-2</v>
      </c>
      <c r="W170" s="16">
        <v>7.7519379844961196E-3</v>
      </c>
      <c r="X170" s="16">
        <v>0</v>
      </c>
      <c r="Y170" s="16">
        <v>0</v>
      </c>
      <c r="Z170" s="16"/>
      <c r="AA170" s="16">
        <v>9.1984231274638596E-3</v>
      </c>
      <c r="AB170" s="16">
        <v>1.9157088122605401E-2</v>
      </c>
    </row>
    <row r="171" spans="2:28" x14ac:dyDescent="0.35">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2:28" x14ac:dyDescent="0.35">
      <c r="B172" s="6" t="s">
        <v>154</v>
      </c>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2:28" x14ac:dyDescent="0.35">
      <c r="B173" s="20" t="s">
        <v>63</v>
      </c>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2:28" x14ac:dyDescent="0.35">
      <c r="B174" t="s">
        <v>146</v>
      </c>
      <c r="C174" s="16">
        <v>0.166340508806262</v>
      </c>
      <c r="D174" s="16">
        <v>0.193333333333333</v>
      </c>
      <c r="E174" s="16">
        <v>0.14590747330960899</v>
      </c>
      <c r="F174" s="16"/>
      <c r="G174" s="16">
        <v>0.20754716981132099</v>
      </c>
      <c r="H174" s="16">
        <v>0.11111111111111099</v>
      </c>
      <c r="I174" s="16">
        <v>0.15384615384615399</v>
      </c>
      <c r="J174" s="16">
        <v>0.16393442622950799</v>
      </c>
      <c r="K174" s="16">
        <v>0.17808219178082199</v>
      </c>
      <c r="L174" s="16">
        <v>0.15584415584415601</v>
      </c>
      <c r="M174" s="16">
        <v>0.194444444444444</v>
      </c>
      <c r="N174" s="16">
        <v>0.194444444444444</v>
      </c>
      <c r="O174" s="16">
        <v>0.13043478260869601</v>
      </c>
      <c r="P174" s="16">
        <v>0.2</v>
      </c>
      <c r="Q174" s="16">
        <v>2.6315789473684199E-2</v>
      </c>
      <c r="R174" s="16">
        <v>0.21052631578947401</v>
      </c>
      <c r="S174" s="16"/>
      <c r="T174" s="16">
        <v>0.21330275229357801</v>
      </c>
      <c r="U174" s="16">
        <v>0.13698630136986301</v>
      </c>
      <c r="V174" s="16">
        <v>0.161016949152542</v>
      </c>
      <c r="W174" s="16">
        <v>0.13953488372093001</v>
      </c>
      <c r="X174" s="16">
        <v>9.0909090909090898E-2</v>
      </c>
      <c r="Y174" s="16">
        <v>6.9767441860465101E-2</v>
      </c>
      <c r="Z174" s="16"/>
      <c r="AA174" s="16">
        <v>0.15374507227332501</v>
      </c>
      <c r="AB174" s="16">
        <v>0.20306513409961699</v>
      </c>
    </row>
    <row r="175" spans="2:28" x14ac:dyDescent="0.35">
      <c r="B175" t="s">
        <v>147</v>
      </c>
      <c r="C175" s="16">
        <v>0.22015655577299401</v>
      </c>
      <c r="D175" s="16">
        <v>0.25777777777777799</v>
      </c>
      <c r="E175" s="16">
        <v>0.19395017793594299</v>
      </c>
      <c r="F175" s="16"/>
      <c r="G175" s="16">
        <v>0.245283018867925</v>
      </c>
      <c r="H175" s="16">
        <v>0.15079365079365101</v>
      </c>
      <c r="I175" s="16">
        <v>0.230769230769231</v>
      </c>
      <c r="J175" s="16">
        <v>0.26229508196721302</v>
      </c>
      <c r="K175" s="16">
        <v>0.20547945205479501</v>
      </c>
      <c r="L175" s="16">
        <v>0.35064935064935099</v>
      </c>
      <c r="M175" s="16">
        <v>0.125</v>
      </c>
      <c r="N175" s="16">
        <v>0.22222222222222199</v>
      </c>
      <c r="O175" s="16">
        <v>0.217391304347826</v>
      </c>
      <c r="P175" s="16">
        <v>0.16</v>
      </c>
      <c r="Q175" s="16">
        <v>0.26315789473684198</v>
      </c>
      <c r="R175" s="16">
        <v>0.21052631578947401</v>
      </c>
      <c r="S175" s="16"/>
      <c r="T175" s="16">
        <v>0.27293577981651401</v>
      </c>
      <c r="U175" s="16">
        <v>0.19178082191780799</v>
      </c>
      <c r="V175" s="16">
        <v>0.26271186440678002</v>
      </c>
      <c r="W175" s="16">
        <v>0.170542635658915</v>
      </c>
      <c r="X175" s="16">
        <v>7.7922077922077906E-2</v>
      </c>
      <c r="Y175" s="16">
        <v>0.116279069767442</v>
      </c>
      <c r="Z175" s="16"/>
      <c r="AA175" s="16">
        <v>0.19316688567674101</v>
      </c>
      <c r="AB175" s="16">
        <v>0.29885057471264398</v>
      </c>
    </row>
    <row r="176" spans="2:28" x14ac:dyDescent="0.35">
      <c r="B176" t="s">
        <v>148</v>
      </c>
      <c r="C176" s="16">
        <v>0.598825831702544</v>
      </c>
      <c r="D176" s="16">
        <v>0.52888888888888896</v>
      </c>
      <c r="E176" s="16">
        <v>0.64946619217081802</v>
      </c>
      <c r="F176" s="16"/>
      <c r="G176" s="16">
        <v>0.51698113207547203</v>
      </c>
      <c r="H176" s="16">
        <v>0.71428571428571397</v>
      </c>
      <c r="I176" s="16">
        <v>0.61538461538461497</v>
      </c>
      <c r="J176" s="16">
        <v>0.57377049180327899</v>
      </c>
      <c r="K176" s="16">
        <v>0.61643835616438403</v>
      </c>
      <c r="L176" s="16">
        <v>0.48051948051948101</v>
      </c>
      <c r="M176" s="16">
        <v>0.68055555555555602</v>
      </c>
      <c r="N176" s="16">
        <v>0.58333333333333304</v>
      </c>
      <c r="O176" s="16">
        <v>0.64347826086956506</v>
      </c>
      <c r="P176" s="16">
        <v>0.62666666666666704</v>
      </c>
      <c r="Q176" s="16">
        <v>0.68421052631578905</v>
      </c>
      <c r="R176" s="16">
        <v>0.57894736842105299</v>
      </c>
      <c r="S176" s="16"/>
      <c r="T176" s="16">
        <v>0.50458715596330295</v>
      </c>
      <c r="U176" s="16">
        <v>0.63926940639269403</v>
      </c>
      <c r="V176" s="16">
        <v>0.55084745762711895</v>
      </c>
      <c r="W176" s="16">
        <v>0.68217054263565902</v>
      </c>
      <c r="X176" s="16">
        <v>0.831168831168831</v>
      </c>
      <c r="Y176" s="16">
        <v>0.81395348837209303</v>
      </c>
      <c r="Z176" s="16"/>
      <c r="AA176" s="16">
        <v>0.646517739816032</v>
      </c>
      <c r="AB176" s="16">
        <v>0.45977011494252901</v>
      </c>
    </row>
    <row r="177" spans="2:28" x14ac:dyDescent="0.35">
      <c r="B177" t="s">
        <v>60</v>
      </c>
      <c r="C177" s="16">
        <v>1.4677103718199601E-2</v>
      </c>
      <c r="D177" s="16">
        <v>0.02</v>
      </c>
      <c r="E177" s="16">
        <v>1.06761565836299E-2</v>
      </c>
      <c r="F177" s="16"/>
      <c r="G177" s="16">
        <v>3.0188679245282998E-2</v>
      </c>
      <c r="H177" s="16">
        <v>2.3809523809523801E-2</v>
      </c>
      <c r="I177" s="16">
        <v>0</v>
      </c>
      <c r="J177" s="16">
        <v>0</v>
      </c>
      <c r="K177" s="16">
        <v>0</v>
      </c>
      <c r="L177" s="16">
        <v>1.2987012987013E-2</v>
      </c>
      <c r="M177" s="16">
        <v>0</v>
      </c>
      <c r="N177" s="16">
        <v>0</v>
      </c>
      <c r="O177" s="16">
        <v>8.6956521739130401E-3</v>
      </c>
      <c r="P177" s="16">
        <v>1.3333333333333299E-2</v>
      </c>
      <c r="Q177" s="16">
        <v>2.6315789473684199E-2</v>
      </c>
      <c r="R177" s="16">
        <v>0</v>
      </c>
      <c r="S177" s="16"/>
      <c r="T177" s="16">
        <v>9.1743119266055103E-3</v>
      </c>
      <c r="U177" s="16">
        <v>3.1963470319634701E-2</v>
      </c>
      <c r="V177" s="16">
        <v>2.5423728813559299E-2</v>
      </c>
      <c r="W177" s="16">
        <v>7.7519379844961196E-3</v>
      </c>
      <c r="X177" s="16">
        <v>0</v>
      </c>
      <c r="Y177" s="16">
        <v>0</v>
      </c>
      <c r="Z177" s="16"/>
      <c r="AA177" s="16">
        <v>6.5703022339027601E-3</v>
      </c>
      <c r="AB177" s="16">
        <v>3.8314176245210697E-2</v>
      </c>
    </row>
    <row r="178" spans="2:28" x14ac:dyDescent="0.35">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2:28" x14ac:dyDescent="0.35">
      <c r="B179" s="6" t="s">
        <v>155</v>
      </c>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2:28" x14ac:dyDescent="0.35">
      <c r="B180" s="20" t="s">
        <v>63</v>
      </c>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2:28" x14ac:dyDescent="0.35">
      <c r="B181" t="s">
        <v>146</v>
      </c>
      <c r="C181" s="16">
        <v>0.164383561643836</v>
      </c>
      <c r="D181" s="16">
        <v>0.18222222222222201</v>
      </c>
      <c r="E181" s="16">
        <v>0.153024911032028</v>
      </c>
      <c r="F181" s="16"/>
      <c r="G181" s="16">
        <v>0.20754716981132099</v>
      </c>
      <c r="H181" s="16">
        <v>6.3492063492063502E-2</v>
      </c>
      <c r="I181" s="16">
        <v>7.69230769230769E-2</v>
      </c>
      <c r="J181" s="16">
        <v>0.19672131147541</v>
      </c>
      <c r="K181" s="16">
        <v>0.164383561643836</v>
      </c>
      <c r="L181" s="16">
        <v>0.207792207792208</v>
      </c>
      <c r="M181" s="16">
        <v>0.125</v>
      </c>
      <c r="N181" s="16">
        <v>0.22222222222222199</v>
      </c>
      <c r="O181" s="16">
        <v>0.2</v>
      </c>
      <c r="P181" s="16">
        <v>9.3333333333333296E-2</v>
      </c>
      <c r="Q181" s="16">
        <v>0.157894736842105</v>
      </c>
      <c r="R181" s="16">
        <v>0.36842105263157898</v>
      </c>
      <c r="S181" s="16"/>
      <c r="T181" s="16">
        <v>0.240825688073394</v>
      </c>
      <c r="U181" s="16">
        <v>0.100456621004566</v>
      </c>
      <c r="V181" s="16">
        <v>0.20338983050847501</v>
      </c>
      <c r="W181" s="16">
        <v>0.10077519379845</v>
      </c>
      <c r="X181" s="16">
        <v>3.8961038961039002E-2</v>
      </c>
      <c r="Y181" s="16">
        <v>2.32558139534884E-2</v>
      </c>
      <c r="Z181" s="16"/>
      <c r="AA181" s="16">
        <v>0.13929040735873799</v>
      </c>
      <c r="AB181" s="16">
        <v>0.23754789272030699</v>
      </c>
    </row>
    <row r="182" spans="2:28" x14ac:dyDescent="0.35">
      <c r="B182" t="s">
        <v>147</v>
      </c>
      <c r="C182" s="16">
        <v>0.21037181996086099</v>
      </c>
      <c r="D182" s="16">
        <v>0.22666666666666699</v>
      </c>
      <c r="E182" s="16">
        <v>0.199288256227758</v>
      </c>
      <c r="F182" s="16"/>
      <c r="G182" s="16">
        <v>0.211320754716981</v>
      </c>
      <c r="H182" s="16">
        <v>0.19047619047618999</v>
      </c>
      <c r="I182" s="16">
        <v>0.21538461538461501</v>
      </c>
      <c r="J182" s="16">
        <v>0.19672131147541</v>
      </c>
      <c r="K182" s="16">
        <v>0.13698630136986301</v>
      </c>
      <c r="L182" s="16">
        <v>0.32467532467532501</v>
      </c>
      <c r="M182" s="16">
        <v>0.23611111111111099</v>
      </c>
      <c r="N182" s="16">
        <v>0.11111111111111099</v>
      </c>
      <c r="O182" s="16">
        <v>0.22608695652173899</v>
      </c>
      <c r="P182" s="16">
        <v>0.21333333333333299</v>
      </c>
      <c r="Q182" s="16">
        <v>0.157894736842105</v>
      </c>
      <c r="R182" s="16">
        <v>0.26315789473684198</v>
      </c>
      <c r="S182" s="16"/>
      <c r="T182" s="16">
        <v>0.25688073394495398</v>
      </c>
      <c r="U182" s="16">
        <v>0.18264840182648401</v>
      </c>
      <c r="V182" s="16">
        <v>0.23728813559322001</v>
      </c>
      <c r="W182" s="16">
        <v>0.13178294573643401</v>
      </c>
      <c r="X182" s="16">
        <v>0.12987012987013</v>
      </c>
      <c r="Y182" s="16">
        <v>0.186046511627907</v>
      </c>
      <c r="Z182" s="16"/>
      <c r="AA182" s="16">
        <v>0.172141918528252</v>
      </c>
      <c r="AB182" s="16">
        <v>0.32183908045977</v>
      </c>
    </row>
    <row r="183" spans="2:28" x14ac:dyDescent="0.35">
      <c r="B183" t="s">
        <v>148</v>
      </c>
      <c r="C183" s="16">
        <v>0.61448140900195702</v>
      </c>
      <c r="D183" s="16">
        <v>0.58444444444444399</v>
      </c>
      <c r="E183" s="16">
        <v>0.63345195729537396</v>
      </c>
      <c r="F183" s="16"/>
      <c r="G183" s="16">
        <v>0.57358490566037701</v>
      </c>
      <c r="H183" s="16">
        <v>0.73015873015873001</v>
      </c>
      <c r="I183" s="16">
        <v>0.69230769230769196</v>
      </c>
      <c r="J183" s="16">
        <v>0.60655737704918</v>
      </c>
      <c r="K183" s="16">
        <v>0.68493150684931503</v>
      </c>
      <c r="L183" s="16">
        <v>0.44155844155844198</v>
      </c>
      <c r="M183" s="16">
        <v>0.63888888888888895</v>
      </c>
      <c r="N183" s="16">
        <v>0.66666666666666696</v>
      </c>
      <c r="O183" s="16">
        <v>0.573913043478261</v>
      </c>
      <c r="P183" s="16">
        <v>0.66666666666666696</v>
      </c>
      <c r="Q183" s="16">
        <v>0.65789473684210498</v>
      </c>
      <c r="R183" s="16">
        <v>0.36842105263157898</v>
      </c>
      <c r="S183" s="16"/>
      <c r="T183" s="16">
        <v>0.5</v>
      </c>
      <c r="U183" s="16">
        <v>0.69406392694063901</v>
      </c>
      <c r="V183" s="16">
        <v>0.54237288135593198</v>
      </c>
      <c r="W183" s="16">
        <v>0.74418604651162801</v>
      </c>
      <c r="X183" s="16">
        <v>0.831168831168831</v>
      </c>
      <c r="Y183" s="16">
        <v>0.79069767441860495</v>
      </c>
      <c r="Z183" s="16"/>
      <c r="AA183" s="16">
        <v>0.67805519053876495</v>
      </c>
      <c r="AB183" s="16">
        <v>0.42911877394636</v>
      </c>
    </row>
    <row r="184" spans="2:28" x14ac:dyDescent="0.35">
      <c r="B184" t="s">
        <v>60</v>
      </c>
      <c r="C184" s="16">
        <v>1.07632093933464E-2</v>
      </c>
      <c r="D184" s="16">
        <v>6.6666666666666697E-3</v>
      </c>
      <c r="E184" s="16">
        <v>1.42348754448399E-2</v>
      </c>
      <c r="F184" s="16"/>
      <c r="G184" s="16">
        <v>7.5471698113207496E-3</v>
      </c>
      <c r="H184" s="16">
        <v>1.58730158730159E-2</v>
      </c>
      <c r="I184" s="16">
        <v>1.5384615384615399E-2</v>
      </c>
      <c r="J184" s="16">
        <v>0</v>
      </c>
      <c r="K184" s="16">
        <v>1.3698630136986301E-2</v>
      </c>
      <c r="L184" s="16">
        <v>2.5974025974026E-2</v>
      </c>
      <c r="M184" s="16">
        <v>0</v>
      </c>
      <c r="N184" s="16">
        <v>0</v>
      </c>
      <c r="O184" s="16">
        <v>0</v>
      </c>
      <c r="P184" s="16">
        <v>2.66666666666667E-2</v>
      </c>
      <c r="Q184" s="16">
        <v>2.6315789473684199E-2</v>
      </c>
      <c r="R184" s="16">
        <v>0</v>
      </c>
      <c r="S184" s="16"/>
      <c r="T184" s="16">
        <v>2.2935779816513802E-3</v>
      </c>
      <c r="U184" s="16">
        <v>2.2831050228310501E-2</v>
      </c>
      <c r="V184" s="16">
        <v>1.6949152542372899E-2</v>
      </c>
      <c r="W184" s="16">
        <v>2.32558139534884E-2</v>
      </c>
      <c r="X184" s="16">
        <v>0</v>
      </c>
      <c r="Y184" s="16">
        <v>0</v>
      </c>
      <c r="Z184" s="16"/>
      <c r="AA184" s="16">
        <v>1.05124835742444E-2</v>
      </c>
      <c r="AB184" s="16">
        <v>1.1494252873563199E-2</v>
      </c>
    </row>
    <row r="185" spans="2:28" x14ac:dyDescent="0.35">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2:28" x14ac:dyDescent="0.35">
      <c r="B186" s="6" t="s">
        <v>156</v>
      </c>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2:28" x14ac:dyDescent="0.35">
      <c r="B187" s="20" t="s">
        <v>63</v>
      </c>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2:28" x14ac:dyDescent="0.35">
      <c r="B188" t="s">
        <v>146</v>
      </c>
      <c r="C188" s="16">
        <v>0.185909980430528</v>
      </c>
      <c r="D188" s="16">
        <v>0.21333333333333299</v>
      </c>
      <c r="E188" s="16">
        <v>0.16725978647686801</v>
      </c>
      <c r="F188" s="16"/>
      <c r="G188" s="16">
        <v>0.218867924528302</v>
      </c>
      <c r="H188" s="16">
        <v>8.7301587301587297E-2</v>
      </c>
      <c r="I188" s="16">
        <v>9.2307692307692299E-2</v>
      </c>
      <c r="J188" s="16">
        <v>0.114754098360656</v>
      </c>
      <c r="K188" s="16">
        <v>0.13698630136986301</v>
      </c>
      <c r="L188" s="16">
        <v>0.27272727272727298</v>
      </c>
      <c r="M188" s="16">
        <v>0.16666666666666699</v>
      </c>
      <c r="N188" s="16">
        <v>0.25</v>
      </c>
      <c r="O188" s="16">
        <v>0.23478260869565201</v>
      </c>
      <c r="P188" s="16">
        <v>0.18666666666666701</v>
      </c>
      <c r="Q188" s="16">
        <v>0.13157894736842099</v>
      </c>
      <c r="R188" s="16">
        <v>0.52631578947368396</v>
      </c>
      <c r="S188" s="16"/>
      <c r="T188" s="16">
        <v>0.25</v>
      </c>
      <c r="U188" s="16">
        <v>0.14611872146118701</v>
      </c>
      <c r="V188" s="16">
        <v>0.22033898305084701</v>
      </c>
      <c r="W188" s="16">
        <v>0.10077519379845</v>
      </c>
      <c r="X188" s="16">
        <v>9.0909090909090898E-2</v>
      </c>
      <c r="Y188" s="16">
        <v>6.9767441860465101E-2</v>
      </c>
      <c r="Z188" s="16"/>
      <c r="AA188" s="16">
        <v>0.16425755584756899</v>
      </c>
      <c r="AB188" s="16">
        <v>0.24904214559387</v>
      </c>
    </row>
    <row r="189" spans="2:28" x14ac:dyDescent="0.35">
      <c r="B189" t="s">
        <v>147</v>
      </c>
      <c r="C189" s="16">
        <v>0.24070450097847401</v>
      </c>
      <c r="D189" s="16">
        <v>0.25333333333333302</v>
      </c>
      <c r="E189" s="16">
        <v>0.233096085409253</v>
      </c>
      <c r="F189" s="16"/>
      <c r="G189" s="16">
        <v>0.27924528301886797</v>
      </c>
      <c r="H189" s="16">
        <v>0.238095238095238</v>
      </c>
      <c r="I189" s="16">
        <v>0.261538461538462</v>
      </c>
      <c r="J189" s="16">
        <v>0.26229508196721302</v>
      </c>
      <c r="K189" s="16">
        <v>0.17808219178082199</v>
      </c>
      <c r="L189" s="16">
        <v>0.22077922077922099</v>
      </c>
      <c r="M189" s="16">
        <v>0.26388888888888901</v>
      </c>
      <c r="N189" s="16">
        <v>0.194444444444444</v>
      </c>
      <c r="O189" s="16">
        <v>0.2</v>
      </c>
      <c r="P189" s="16">
        <v>0.24</v>
      </c>
      <c r="Q189" s="16">
        <v>0.31578947368421101</v>
      </c>
      <c r="R189" s="16">
        <v>0</v>
      </c>
      <c r="S189" s="16"/>
      <c r="T189" s="16">
        <v>0.29128440366972502</v>
      </c>
      <c r="U189" s="16">
        <v>0.19634703196347</v>
      </c>
      <c r="V189" s="16">
        <v>0.21186440677966101</v>
      </c>
      <c r="W189" s="16">
        <v>0.217054263565891</v>
      </c>
      <c r="X189" s="16">
        <v>0.168831168831169</v>
      </c>
      <c r="Y189" s="16">
        <v>0.232558139534884</v>
      </c>
      <c r="Z189" s="16"/>
      <c r="AA189" s="16">
        <v>0.21024967148488799</v>
      </c>
      <c r="AB189" s="16">
        <v>0.32950191570881199</v>
      </c>
    </row>
    <row r="190" spans="2:28" x14ac:dyDescent="0.35">
      <c r="B190" t="s">
        <v>148</v>
      </c>
      <c r="C190" s="16">
        <v>0.55772994129158504</v>
      </c>
      <c r="D190" s="16">
        <v>0.52</v>
      </c>
      <c r="E190" s="16">
        <v>0.58185053380782903</v>
      </c>
      <c r="F190" s="16"/>
      <c r="G190" s="16">
        <v>0.48679245283018902</v>
      </c>
      <c r="H190" s="16">
        <v>0.65079365079365104</v>
      </c>
      <c r="I190" s="16">
        <v>0.64615384615384597</v>
      </c>
      <c r="J190" s="16">
        <v>0.60655737704918</v>
      </c>
      <c r="K190" s="16">
        <v>0.68493150684931503</v>
      </c>
      <c r="L190" s="16">
        <v>0.48051948051948101</v>
      </c>
      <c r="M190" s="16">
        <v>0.54166666666666696</v>
      </c>
      <c r="N190" s="16">
        <v>0.55555555555555602</v>
      </c>
      <c r="O190" s="16">
        <v>0.55652173913043501</v>
      </c>
      <c r="P190" s="16">
        <v>0.56000000000000005</v>
      </c>
      <c r="Q190" s="16">
        <v>0.52631578947368396</v>
      </c>
      <c r="R190" s="16">
        <v>0.42105263157894701</v>
      </c>
      <c r="S190" s="16"/>
      <c r="T190" s="16">
        <v>0.442660550458716</v>
      </c>
      <c r="U190" s="16">
        <v>0.63926940639269403</v>
      </c>
      <c r="V190" s="16">
        <v>0.54237288135593198</v>
      </c>
      <c r="W190" s="16">
        <v>0.67441860465116299</v>
      </c>
      <c r="X190" s="16">
        <v>0.72727272727272696</v>
      </c>
      <c r="Y190" s="16">
        <v>0.69767441860465096</v>
      </c>
      <c r="Z190" s="16"/>
      <c r="AA190" s="16">
        <v>0.61103810775295697</v>
      </c>
      <c r="AB190" s="16">
        <v>0.40229885057471299</v>
      </c>
    </row>
    <row r="191" spans="2:28" x14ac:dyDescent="0.35">
      <c r="B191" t="s">
        <v>60</v>
      </c>
      <c r="C191" s="16">
        <v>1.5655577299412901E-2</v>
      </c>
      <c r="D191" s="16">
        <v>1.3333333333333299E-2</v>
      </c>
      <c r="E191" s="16">
        <v>1.7793594306049799E-2</v>
      </c>
      <c r="F191" s="16"/>
      <c r="G191" s="16">
        <v>1.5094339622641499E-2</v>
      </c>
      <c r="H191" s="16">
        <v>2.3809523809523801E-2</v>
      </c>
      <c r="I191" s="16">
        <v>0</v>
      </c>
      <c r="J191" s="16">
        <v>1.63934426229508E-2</v>
      </c>
      <c r="K191" s="16">
        <v>0</v>
      </c>
      <c r="L191" s="16">
        <v>2.5974025974026E-2</v>
      </c>
      <c r="M191" s="16">
        <v>2.7777777777777801E-2</v>
      </c>
      <c r="N191" s="16">
        <v>0</v>
      </c>
      <c r="O191" s="16">
        <v>8.6956521739130401E-3</v>
      </c>
      <c r="P191" s="16">
        <v>1.3333333333333299E-2</v>
      </c>
      <c r="Q191" s="16">
        <v>2.6315789473684199E-2</v>
      </c>
      <c r="R191" s="16">
        <v>5.2631578947368397E-2</v>
      </c>
      <c r="S191" s="16"/>
      <c r="T191" s="16">
        <v>1.6055045871559599E-2</v>
      </c>
      <c r="U191" s="16">
        <v>1.8264840182648401E-2</v>
      </c>
      <c r="V191" s="16">
        <v>2.5423728813559299E-2</v>
      </c>
      <c r="W191" s="16">
        <v>7.7519379844961196E-3</v>
      </c>
      <c r="X191" s="16">
        <v>1.2987012987013E-2</v>
      </c>
      <c r="Y191" s="16">
        <v>0</v>
      </c>
      <c r="Z191" s="16"/>
      <c r="AA191" s="16">
        <v>1.44546649145861E-2</v>
      </c>
      <c r="AB191" s="16">
        <v>1.9157088122605401E-2</v>
      </c>
    </row>
    <row r="192" spans="2:28" x14ac:dyDescent="0.35">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2:28" x14ac:dyDescent="0.35">
      <c r="B193" s="6" t="s">
        <v>157</v>
      </c>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2:28" x14ac:dyDescent="0.35">
      <c r="B194" s="20" t="s">
        <v>63</v>
      </c>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2:28" x14ac:dyDescent="0.35">
      <c r="B195" t="s">
        <v>146</v>
      </c>
      <c r="C195" s="16">
        <v>0.15949119373776899</v>
      </c>
      <c r="D195" s="16">
        <v>0.20888888888888901</v>
      </c>
      <c r="E195" s="16">
        <v>0.122775800711744</v>
      </c>
      <c r="F195" s="16"/>
      <c r="G195" s="16">
        <v>0.177358490566038</v>
      </c>
      <c r="H195" s="16">
        <v>0.126984126984127</v>
      </c>
      <c r="I195" s="16">
        <v>0.107692307692308</v>
      </c>
      <c r="J195" s="16">
        <v>0.19672131147541</v>
      </c>
      <c r="K195" s="16">
        <v>0.13698630136986301</v>
      </c>
      <c r="L195" s="16">
        <v>0.25974025974025999</v>
      </c>
      <c r="M195" s="16">
        <v>6.9444444444444406E-2</v>
      </c>
      <c r="N195" s="16">
        <v>0.22222222222222199</v>
      </c>
      <c r="O195" s="16">
        <v>0.15652173913043499</v>
      </c>
      <c r="P195" s="16">
        <v>0.18666666666666701</v>
      </c>
      <c r="Q195" s="16">
        <v>0.105263157894737</v>
      </c>
      <c r="R195" s="16">
        <v>0.105263157894737</v>
      </c>
      <c r="S195" s="16"/>
      <c r="T195" s="16">
        <v>0.22247706422018301</v>
      </c>
      <c r="U195" s="16">
        <v>0.123287671232877</v>
      </c>
      <c r="V195" s="16">
        <v>0.144067796610169</v>
      </c>
      <c r="W195" s="16">
        <v>0.116279069767442</v>
      </c>
      <c r="X195" s="16">
        <v>5.1948051948052E-2</v>
      </c>
      <c r="Y195" s="16">
        <v>6.9767441860465101E-2</v>
      </c>
      <c r="Z195" s="16"/>
      <c r="AA195" s="16">
        <v>0.145860709592641</v>
      </c>
      <c r="AB195" s="16">
        <v>0.199233716475096</v>
      </c>
    </row>
    <row r="196" spans="2:28" x14ac:dyDescent="0.35">
      <c r="B196" t="s">
        <v>147</v>
      </c>
      <c r="C196" s="16">
        <v>0.18688845401174201</v>
      </c>
      <c r="D196" s="16">
        <v>0.19111111111111101</v>
      </c>
      <c r="E196" s="16">
        <v>0.186832740213523</v>
      </c>
      <c r="F196" s="16"/>
      <c r="G196" s="16">
        <v>0.20754716981132099</v>
      </c>
      <c r="H196" s="16">
        <v>0.134920634920635</v>
      </c>
      <c r="I196" s="16">
        <v>0.15384615384615399</v>
      </c>
      <c r="J196" s="16">
        <v>0.16393442622950799</v>
      </c>
      <c r="K196" s="16">
        <v>0.123287671232877</v>
      </c>
      <c r="L196" s="16">
        <v>0.25974025974025999</v>
      </c>
      <c r="M196" s="16">
        <v>0.20833333333333301</v>
      </c>
      <c r="N196" s="16">
        <v>0.13888888888888901</v>
      </c>
      <c r="O196" s="16">
        <v>0.217391304347826</v>
      </c>
      <c r="P196" s="16">
        <v>0.17333333333333301</v>
      </c>
      <c r="Q196" s="16">
        <v>0.21052631578947401</v>
      </c>
      <c r="R196" s="16">
        <v>0.21052631578947401</v>
      </c>
      <c r="S196" s="16"/>
      <c r="T196" s="16">
        <v>0.22247706422018301</v>
      </c>
      <c r="U196" s="16">
        <v>0.127853881278539</v>
      </c>
      <c r="V196" s="16">
        <v>0.24576271186440701</v>
      </c>
      <c r="W196" s="16">
        <v>0.170542635658915</v>
      </c>
      <c r="X196" s="16">
        <v>0.11688311688311701</v>
      </c>
      <c r="Y196" s="16">
        <v>0.13953488372093001</v>
      </c>
      <c r="Z196" s="16"/>
      <c r="AA196" s="16">
        <v>0.16819973718791101</v>
      </c>
      <c r="AB196" s="16">
        <v>0.24137931034482801</v>
      </c>
    </row>
    <row r="197" spans="2:28" x14ac:dyDescent="0.35">
      <c r="B197" t="s">
        <v>148</v>
      </c>
      <c r="C197" s="16">
        <v>0.63992172211350296</v>
      </c>
      <c r="D197" s="16">
        <v>0.58888888888888902</v>
      </c>
      <c r="E197" s="16">
        <v>0.67437722419928803</v>
      </c>
      <c r="F197" s="16"/>
      <c r="G197" s="16">
        <v>0.60377358490566002</v>
      </c>
      <c r="H197" s="16">
        <v>0.72222222222222199</v>
      </c>
      <c r="I197" s="16">
        <v>0.72307692307692295</v>
      </c>
      <c r="J197" s="16">
        <v>0.62295081967213095</v>
      </c>
      <c r="K197" s="16">
        <v>0.72602739726027399</v>
      </c>
      <c r="L197" s="16">
        <v>0.46753246753246802</v>
      </c>
      <c r="M197" s="16">
        <v>0.72222222222222199</v>
      </c>
      <c r="N197" s="16">
        <v>0.63888888888888895</v>
      </c>
      <c r="O197" s="16">
        <v>0.6</v>
      </c>
      <c r="P197" s="16">
        <v>0.64</v>
      </c>
      <c r="Q197" s="16">
        <v>0.63157894736842102</v>
      </c>
      <c r="R197" s="16">
        <v>0.68421052631578905</v>
      </c>
      <c r="S197" s="16"/>
      <c r="T197" s="16">
        <v>0.54357798165137605</v>
      </c>
      <c r="U197" s="16">
        <v>0.72602739726027399</v>
      </c>
      <c r="V197" s="16">
        <v>0.58474576271186396</v>
      </c>
      <c r="W197" s="16">
        <v>0.71317829457364301</v>
      </c>
      <c r="X197" s="16">
        <v>0.831168831168831</v>
      </c>
      <c r="Y197" s="16">
        <v>0.76744186046511598</v>
      </c>
      <c r="Z197" s="16"/>
      <c r="AA197" s="16">
        <v>0.67542706964520405</v>
      </c>
      <c r="AB197" s="16">
        <v>0.53639846743295005</v>
      </c>
    </row>
    <row r="198" spans="2:28" x14ac:dyDescent="0.35">
      <c r="B198" t="s">
        <v>60</v>
      </c>
      <c r="C198" s="16">
        <v>1.3698630136986301E-2</v>
      </c>
      <c r="D198" s="16">
        <v>1.1111111111111099E-2</v>
      </c>
      <c r="E198" s="16">
        <v>1.6014234875444799E-2</v>
      </c>
      <c r="F198" s="16"/>
      <c r="G198" s="16">
        <v>1.13207547169811E-2</v>
      </c>
      <c r="H198" s="16">
        <v>1.58730158730159E-2</v>
      </c>
      <c r="I198" s="16">
        <v>1.5384615384615399E-2</v>
      </c>
      <c r="J198" s="16">
        <v>1.63934426229508E-2</v>
      </c>
      <c r="K198" s="16">
        <v>1.3698630136986301E-2</v>
      </c>
      <c r="L198" s="16">
        <v>1.2987012987013E-2</v>
      </c>
      <c r="M198" s="16">
        <v>0</v>
      </c>
      <c r="N198" s="16">
        <v>0</v>
      </c>
      <c r="O198" s="16">
        <v>2.6086956521739101E-2</v>
      </c>
      <c r="P198" s="16">
        <v>0</v>
      </c>
      <c r="Q198" s="16">
        <v>5.2631578947368397E-2</v>
      </c>
      <c r="R198" s="16">
        <v>0</v>
      </c>
      <c r="S198" s="16"/>
      <c r="T198" s="16">
        <v>1.14678899082569E-2</v>
      </c>
      <c r="U198" s="16">
        <v>2.2831050228310501E-2</v>
      </c>
      <c r="V198" s="16">
        <v>2.5423728813559299E-2</v>
      </c>
      <c r="W198" s="16">
        <v>0</v>
      </c>
      <c r="X198" s="16">
        <v>0</v>
      </c>
      <c r="Y198" s="16">
        <v>2.32558139534884E-2</v>
      </c>
      <c r="Z198" s="16"/>
      <c r="AA198" s="16">
        <v>1.05124835742444E-2</v>
      </c>
      <c r="AB198" s="16">
        <v>2.2988505747126398E-2</v>
      </c>
    </row>
    <row r="199" spans="2:28" x14ac:dyDescent="0.35">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2:28" x14ac:dyDescent="0.35">
      <c r="B200" s="6" t="s">
        <v>158</v>
      </c>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2:28" x14ac:dyDescent="0.35">
      <c r="B201" s="20" t="s">
        <v>63</v>
      </c>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2:28" x14ac:dyDescent="0.35">
      <c r="B202" t="s">
        <v>146</v>
      </c>
      <c r="C202" s="16">
        <v>0.17612524461839499</v>
      </c>
      <c r="D202" s="16">
        <v>0.18888888888888899</v>
      </c>
      <c r="E202" s="16">
        <v>0.16725978647686801</v>
      </c>
      <c r="F202" s="16"/>
      <c r="G202" s="16">
        <v>0.22264150943396199</v>
      </c>
      <c r="H202" s="16">
        <v>0.119047619047619</v>
      </c>
      <c r="I202" s="16">
        <v>0.15384615384615399</v>
      </c>
      <c r="J202" s="16">
        <v>0.18032786885245899</v>
      </c>
      <c r="K202" s="16">
        <v>0.10958904109589</v>
      </c>
      <c r="L202" s="16">
        <v>0.207792207792208</v>
      </c>
      <c r="M202" s="16">
        <v>0.180555555555556</v>
      </c>
      <c r="N202" s="16">
        <v>0.30555555555555602</v>
      </c>
      <c r="O202" s="16">
        <v>0.16521739130434801</v>
      </c>
      <c r="P202" s="16">
        <v>0.133333333333333</v>
      </c>
      <c r="Q202" s="16">
        <v>0.105263157894737</v>
      </c>
      <c r="R202" s="16">
        <v>0.21052631578947401</v>
      </c>
      <c r="S202" s="16"/>
      <c r="T202" s="16">
        <v>0.23853211009174299</v>
      </c>
      <c r="U202" s="16">
        <v>0.127853881278539</v>
      </c>
      <c r="V202" s="16">
        <v>0.177966101694915</v>
      </c>
      <c r="W202" s="16">
        <v>0.14728682170542601</v>
      </c>
      <c r="X202" s="16">
        <v>6.4935064935064901E-2</v>
      </c>
      <c r="Y202" s="16">
        <v>6.9767441860465101E-2</v>
      </c>
      <c r="Z202" s="16"/>
      <c r="AA202" s="16">
        <v>0.15243101182654401</v>
      </c>
      <c r="AB202" s="16">
        <v>0.24521072796934901</v>
      </c>
    </row>
    <row r="203" spans="2:28" x14ac:dyDescent="0.35">
      <c r="B203" t="s">
        <v>147</v>
      </c>
      <c r="C203" s="16">
        <v>0.267123287671233</v>
      </c>
      <c r="D203" s="16">
        <v>0.29777777777777797</v>
      </c>
      <c r="E203" s="16">
        <v>0.243772241992883</v>
      </c>
      <c r="F203" s="16"/>
      <c r="G203" s="16">
        <v>0.29056603773584899</v>
      </c>
      <c r="H203" s="16">
        <v>0.23015873015873001</v>
      </c>
      <c r="I203" s="16">
        <v>0.21538461538461501</v>
      </c>
      <c r="J203" s="16">
        <v>0.27868852459016402</v>
      </c>
      <c r="K203" s="16">
        <v>0.31506849315068503</v>
      </c>
      <c r="L203" s="16">
        <v>0.28571428571428598</v>
      </c>
      <c r="M203" s="16">
        <v>0.25</v>
      </c>
      <c r="N203" s="16">
        <v>0.25</v>
      </c>
      <c r="O203" s="16">
        <v>0.30434782608695699</v>
      </c>
      <c r="P203" s="16">
        <v>0.25333333333333302</v>
      </c>
      <c r="Q203" s="16">
        <v>0.21052631578947401</v>
      </c>
      <c r="R203" s="16">
        <v>0.105263157894737</v>
      </c>
      <c r="S203" s="16"/>
      <c r="T203" s="16">
        <v>0.307339449541284</v>
      </c>
      <c r="U203" s="16">
        <v>0.21461187214611899</v>
      </c>
      <c r="V203" s="16">
        <v>0.33050847457627103</v>
      </c>
      <c r="W203" s="16">
        <v>0.27131782945736399</v>
      </c>
      <c r="X203" s="16">
        <v>0.15584415584415601</v>
      </c>
      <c r="Y203" s="16">
        <v>0.13953488372093001</v>
      </c>
      <c r="Z203" s="16"/>
      <c r="AA203" s="16">
        <v>0.24572930354796299</v>
      </c>
      <c r="AB203" s="16">
        <v>0.32950191570881199</v>
      </c>
    </row>
    <row r="204" spans="2:28" x14ac:dyDescent="0.35">
      <c r="B204" t="s">
        <v>148</v>
      </c>
      <c r="C204" s="16">
        <v>0.54109589041095896</v>
      </c>
      <c r="D204" s="16">
        <v>0.5</v>
      </c>
      <c r="E204" s="16">
        <v>0.57117437722419895</v>
      </c>
      <c r="F204" s="16"/>
      <c r="G204" s="16">
        <v>0.47169811320754701</v>
      </c>
      <c r="H204" s="16">
        <v>0.62698412698412698</v>
      </c>
      <c r="I204" s="16">
        <v>0.63076923076923097</v>
      </c>
      <c r="J204" s="16">
        <v>0.54098360655737698</v>
      </c>
      <c r="K204" s="16">
        <v>0.57534246575342496</v>
      </c>
      <c r="L204" s="16">
        <v>0.46753246753246802</v>
      </c>
      <c r="M204" s="16">
        <v>0.56944444444444398</v>
      </c>
      <c r="N204" s="16">
        <v>0.44444444444444398</v>
      </c>
      <c r="O204" s="16">
        <v>0.52173913043478304</v>
      </c>
      <c r="P204" s="16">
        <v>0.57333333333333303</v>
      </c>
      <c r="Q204" s="16">
        <v>0.63157894736842102</v>
      </c>
      <c r="R204" s="16">
        <v>0.68421052631578905</v>
      </c>
      <c r="S204" s="16"/>
      <c r="T204" s="16">
        <v>0.442660550458716</v>
      </c>
      <c r="U204" s="16">
        <v>0.63013698630137005</v>
      </c>
      <c r="V204" s="16">
        <v>0.46610169491525399</v>
      </c>
      <c r="W204" s="16">
        <v>0.581395348837209</v>
      </c>
      <c r="X204" s="16">
        <v>0.75324675324675305</v>
      </c>
      <c r="Y204" s="16">
        <v>0.79069767441860495</v>
      </c>
      <c r="Z204" s="16"/>
      <c r="AA204" s="16">
        <v>0.58869908015768702</v>
      </c>
      <c r="AB204" s="16">
        <v>0.40229885057471299</v>
      </c>
    </row>
    <row r="205" spans="2:28" x14ac:dyDescent="0.35">
      <c r="B205" t="s">
        <v>60</v>
      </c>
      <c r="C205" s="16">
        <v>1.5655577299412901E-2</v>
      </c>
      <c r="D205" s="16">
        <v>1.3333333333333299E-2</v>
      </c>
      <c r="E205" s="16">
        <v>1.7793594306049799E-2</v>
      </c>
      <c r="F205" s="16"/>
      <c r="G205" s="16">
        <v>1.5094339622641499E-2</v>
      </c>
      <c r="H205" s="16">
        <v>2.3809523809523801E-2</v>
      </c>
      <c r="I205" s="16">
        <v>0</v>
      </c>
      <c r="J205" s="16">
        <v>0</v>
      </c>
      <c r="K205" s="16">
        <v>0</v>
      </c>
      <c r="L205" s="16">
        <v>3.8961038961039002E-2</v>
      </c>
      <c r="M205" s="16">
        <v>0</v>
      </c>
      <c r="N205" s="16">
        <v>0</v>
      </c>
      <c r="O205" s="16">
        <v>8.6956521739130401E-3</v>
      </c>
      <c r="P205" s="16">
        <v>0.04</v>
      </c>
      <c r="Q205" s="16">
        <v>5.2631578947368397E-2</v>
      </c>
      <c r="R205" s="16">
        <v>0</v>
      </c>
      <c r="S205" s="16"/>
      <c r="T205" s="16">
        <v>1.14678899082569E-2</v>
      </c>
      <c r="U205" s="16">
        <v>2.7397260273972601E-2</v>
      </c>
      <c r="V205" s="16">
        <v>2.5423728813559299E-2</v>
      </c>
      <c r="W205" s="16">
        <v>0</v>
      </c>
      <c r="X205" s="16">
        <v>2.5974025974026E-2</v>
      </c>
      <c r="Y205" s="16">
        <v>0</v>
      </c>
      <c r="Z205" s="16"/>
      <c r="AA205" s="16">
        <v>1.3140604467805499E-2</v>
      </c>
      <c r="AB205" s="16">
        <v>2.2988505747126398E-2</v>
      </c>
    </row>
    <row r="206" spans="2:28" x14ac:dyDescent="0.35">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2:28" x14ac:dyDescent="0.35">
      <c r="B207" s="6" t="s">
        <v>165</v>
      </c>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2:28" x14ac:dyDescent="0.35">
      <c r="B208" s="20" t="s">
        <v>63</v>
      </c>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2:28" x14ac:dyDescent="0.35">
      <c r="B209" t="s">
        <v>159</v>
      </c>
      <c r="C209" s="16">
        <v>0.42954990215264199</v>
      </c>
      <c r="D209" s="16">
        <v>0.40888888888888902</v>
      </c>
      <c r="E209" s="16">
        <v>0.44839857651245602</v>
      </c>
      <c r="F209" s="16"/>
      <c r="G209" s="16">
        <v>0.50943396226415105</v>
      </c>
      <c r="H209" s="16">
        <v>0.341269841269841</v>
      </c>
      <c r="I209" s="16">
        <v>0.41538461538461502</v>
      </c>
      <c r="J209" s="16">
        <v>0.39344262295082</v>
      </c>
      <c r="K209" s="16">
        <v>0.49315068493150699</v>
      </c>
      <c r="L209" s="16">
        <v>0.493506493506494</v>
      </c>
      <c r="M209" s="16">
        <v>0.31944444444444398</v>
      </c>
      <c r="N209" s="16">
        <v>0.41666666666666702</v>
      </c>
      <c r="O209" s="16">
        <v>0.4</v>
      </c>
      <c r="P209" s="16">
        <v>0.44</v>
      </c>
      <c r="Q209" s="16">
        <v>0.31578947368421101</v>
      </c>
      <c r="R209" s="16">
        <v>0.36842105263157898</v>
      </c>
      <c r="S209" s="16"/>
      <c r="T209" s="16">
        <v>0.50688073394495403</v>
      </c>
      <c r="U209" s="16">
        <v>0.36986301369863001</v>
      </c>
      <c r="V209" s="16">
        <v>0.41525423728813599</v>
      </c>
      <c r="W209" s="16">
        <v>0.41085271317829503</v>
      </c>
      <c r="X209" s="16">
        <v>0.29870129870129902</v>
      </c>
      <c r="Y209" s="16">
        <v>0.27906976744186002</v>
      </c>
      <c r="Z209" s="16"/>
      <c r="AA209" s="16">
        <v>0.37713534822601802</v>
      </c>
      <c r="AB209" s="16">
        <v>0.58237547892720298</v>
      </c>
    </row>
    <row r="210" spans="2:28" x14ac:dyDescent="0.35">
      <c r="B210" t="s">
        <v>160</v>
      </c>
      <c r="C210" s="16">
        <v>0.25733855185909998</v>
      </c>
      <c r="D210" s="16">
        <v>0.26</v>
      </c>
      <c r="E210" s="16">
        <v>0.256227758007117</v>
      </c>
      <c r="F210" s="16"/>
      <c r="G210" s="16">
        <v>0.28301886792452802</v>
      </c>
      <c r="H210" s="16">
        <v>0.28571428571428598</v>
      </c>
      <c r="I210" s="16">
        <v>0.230769230769231</v>
      </c>
      <c r="J210" s="16">
        <v>0.19672131147541</v>
      </c>
      <c r="K210" s="16">
        <v>0.24657534246575299</v>
      </c>
      <c r="L210" s="16">
        <v>0.27272727272727298</v>
      </c>
      <c r="M210" s="16">
        <v>0.194444444444444</v>
      </c>
      <c r="N210" s="16">
        <v>0.16666666666666699</v>
      </c>
      <c r="O210" s="16">
        <v>0.33043478260869602</v>
      </c>
      <c r="P210" s="16">
        <v>0.24</v>
      </c>
      <c r="Q210" s="16">
        <v>0.157894736842105</v>
      </c>
      <c r="R210" s="16">
        <v>0.21052631578947401</v>
      </c>
      <c r="S210" s="16"/>
      <c r="T210" s="16">
        <v>0.32339449541284399</v>
      </c>
      <c r="U210" s="16">
        <v>0.22831050228310501</v>
      </c>
      <c r="V210" s="16">
        <v>0.23728813559322001</v>
      </c>
      <c r="W210" s="16">
        <v>0.193798449612403</v>
      </c>
      <c r="X210" s="16">
        <v>0.168831168831169</v>
      </c>
      <c r="Y210" s="16">
        <v>0.13953488372093001</v>
      </c>
      <c r="Z210" s="16"/>
      <c r="AA210" s="16">
        <v>0.21944809461235201</v>
      </c>
      <c r="AB210" s="16">
        <v>0.36781609195402298</v>
      </c>
    </row>
    <row r="211" spans="2:28" x14ac:dyDescent="0.35">
      <c r="B211" t="s">
        <v>161</v>
      </c>
      <c r="C211" s="16">
        <v>0.25636007827788598</v>
      </c>
      <c r="D211" s="16">
        <v>0.26222222222222202</v>
      </c>
      <c r="E211" s="16">
        <v>0.25088967971530302</v>
      </c>
      <c r="F211" s="16"/>
      <c r="G211" s="16">
        <v>0.26415094339622602</v>
      </c>
      <c r="H211" s="16">
        <v>0.25396825396825401</v>
      </c>
      <c r="I211" s="16">
        <v>0.16923076923076899</v>
      </c>
      <c r="J211" s="16">
        <v>0.31147540983606598</v>
      </c>
      <c r="K211" s="16">
        <v>0.150684931506849</v>
      </c>
      <c r="L211" s="16">
        <v>0.29870129870129902</v>
      </c>
      <c r="M211" s="16">
        <v>0.29166666666666702</v>
      </c>
      <c r="N211" s="16">
        <v>8.3333333333333301E-2</v>
      </c>
      <c r="O211" s="16">
        <v>0.33913043478260901</v>
      </c>
      <c r="P211" s="16">
        <v>0.32</v>
      </c>
      <c r="Q211" s="16">
        <v>0.13157894736842099</v>
      </c>
      <c r="R211" s="16">
        <v>0.21052631578947401</v>
      </c>
      <c r="S211" s="16"/>
      <c r="T211" s="16">
        <v>0.31422018348623898</v>
      </c>
      <c r="U211" s="16">
        <v>0.219178082191781</v>
      </c>
      <c r="V211" s="16">
        <v>0.27966101694915302</v>
      </c>
      <c r="W211" s="16">
        <v>0.217054263565891</v>
      </c>
      <c r="X211" s="16">
        <v>0.14285714285714299</v>
      </c>
      <c r="Y211" s="16">
        <v>0.116279069767442</v>
      </c>
      <c r="Z211" s="16"/>
      <c r="AA211" s="16">
        <v>0.23784494086728</v>
      </c>
      <c r="AB211" s="16">
        <v>0.31034482758620702</v>
      </c>
    </row>
    <row r="212" spans="2:28" x14ac:dyDescent="0.35">
      <c r="B212" t="s">
        <v>162</v>
      </c>
      <c r="C212" s="16">
        <v>0.22896281800391399</v>
      </c>
      <c r="D212" s="16">
        <v>0.25333333333333302</v>
      </c>
      <c r="E212" s="16">
        <v>0.21174377224199301</v>
      </c>
      <c r="F212" s="16"/>
      <c r="G212" s="16">
        <v>0.24905660377358499</v>
      </c>
      <c r="H212" s="16">
        <v>0.16666666666666699</v>
      </c>
      <c r="I212" s="16">
        <v>0.261538461538462</v>
      </c>
      <c r="J212" s="16">
        <v>0.213114754098361</v>
      </c>
      <c r="K212" s="16">
        <v>0.17808219178082199</v>
      </c>
      <c r="L212" s="16">
        <v>0.28571428571428598</v>
      </c>
      <c r="M212" s="16">
        <v>0.16666666666666699</v>
      </c>
      <c r="N212" s="16">
        <v>0.33333333333333298</v>
      </c>
      <c r="O212" s="16">
        <v>0.26956521739130401</v>
      </c>
      <c r="P212" s="16">
        <v>0.21333333333333299</v>
      </c>
      <c r="Q212" s="16">
        <v>0.157894736842105</v>
      </c>
      <c r="R212" s="16">
        <v>0.26315789473684198</v>
      </c>
      <c r="S212" s="16"/>
      <c r="T212" s="16">
        <v>0.28440366972477099</v>
      </c>
      <c r="U212" s="16">
        <v>0.15981735159817401</v>
      </c>
      <c r="V212" s="16">
        <v>0.21186440677966101</v>
      </c>
      <c r="W212" s="16">
        <v>0.28682170542635699</v>
      </c>
      <c r="X212" s="16">
        <v>9.0909090909090898E-2</v>
      </c>
      <c r="Y212" s="16">
        <v>0.13953488372093001</v>
      </c>
      <c r="Z212" s="16"/>
      <c r="AA212" s="16">
        <v>0.19973718791064399</v>
      </c>
      <c r="AB212" s="16">
        <v>0.31417624521072801</v>
      </c>
    </row>
    <row r="213" spans="2:28" x14ac:dyDescent="0.35">
      <c r="B213" t="s">
        <v>163</v>
      </c>
      <c r="C213" s="16">
        <v>0.181996086105675</v>
      </c>
      <c r="D213" s="16">
        <v>0.2</v>
      </c>
      <c r="E213" s="16">
        <v>0.16725978647686801</v>
      </c>
      <c r="F213" s="16"/>
      <c r="G213" s="16">
        <v>0.23396226415094301</v>
      </c>
      <c r="H213" s="16">
        <v>0.11111111111111099</v>
      </c>
      <c r="I213" s="16">
        <v>0.138461538461538</v>
      </c>
      <c r="J213" s="16">
        <v>0.16393442622950799</v>
      </c>
      <c r="K213" s="16">
        <v>0.123287671232877</v>
      </c>
      <c r="L213" s="16">
        <v>0.23376623376623401</v>
      </c>
      <c r="M213" s="16">
        <v>0.180555555555556</v>
      </c>
      <c r="N213" s="16">
        <v>0.27777777777777801</v>
      </c>
      <c r="O213" s="16">
        <v>0.208695652173913</v>
      </c>
      <c r="P213" s="16">
        <v>0.133333333333333</v>
      </c>
      <c r="Q213" s="16">
        <v>0.13157894736842099</v>
      </c>
      <c r="R213" s="16">
        <v>0.105263157894737</v>
      </c>
      <c r="S213" s="16"/>
      <c r="T213" s="16">
        <v>0.22935779816513799</v>
      </c>
      <c r="U213" s="16">
        <v>0.15525114155251099</v>
      </c>
      <c r="V213" s="16">
        <v>0.186440677966102</v>
      </c>
      <c r="W213" s="16">
        <v>0.13953488372093001</v>
      </c>
      <c r="X213" s="16">
        <v>0.103896103896104</v>
      </c>
      <c r="Y213" s="16">
        <v>9.3023255813953501E-2</v>
      </c>
      <c r="Z213" s="16"/>
      <c r="AA213" s="16">
        <v>0.147174770039422</v>
      </c>
      <c r="AB213" s="16">
        <v>0.283524904214559</v>
      </c>
    </row>
    <row r="214" spans="2:28" x14ac:dyDescent="0.35">
      <c r="B214" t="s">
        <v>164</v>
      </c>
      <c r="C214" s="16">
        <v>0.181996086105675</v>
      </c>
      <c r="D214" s="16">
        <v>0.20888888888888901</v>
      </c>
      <c r="E214" s="16">
        <v>0.163701067615658</v>
      </c>
      <c r="F214" s="16"/>
      <c r="G214" s="16">
        <v>0.20377358490566</v>
      </c>
      <c r="H214" s="16">
        <v>0.214285714285714</v>
      </c>
      <c r="I214" s="16">
        <v>0.18461538461538499</v>
      </c>
      <c r="J214" s="16">
        <v>8.1967213114754106E-2</v>
      </c>
      <c r="K214" s="16">
        <v>0.123287671232877</v>
      </c>
      <c r="L214" s="16">
        <v>0.15584415584415601</v>
      </c>
      <c r="M214" s="16">
        <v>0.194444444444444</v>
      </c>
      <c r="N214" s="16">
        <v>0.194444444444444</v>
      </c>
      <c r="O214" s="16">
        <v>0.24347826086956501</v>
      </c>
      <c r="P214" s="16">
        <v>0.10666666666666701</v>
      </c>
      <c r="Q214" s="16">
        <v>0.13157894736842099</v>
      </c>
      <c r="R214" s="16">
        <v>0.26315789473684198</v>
      </c>
      <c r="S214" s="16"/>
      <c r="T214" s="16">
        <v>0.21100917431192701</v>
      </c>
      <c r="U214" s="16">
        <v>0.17351598173516</v>
      </c>
      <c r="V214" s="16">
        <v>0.177966101694915</v>
      </c>
      <c r="W214" s="16">
        <v>0.13953488372093001</v>
      </c>
      <c r="X214" s="16">
        <v>0.18181818181818199</v>
      </c>
      <c r="Y214" s="16">
        <v>6.9767441860465101E-2</v>
      </c>
      <c r="Z214" s="16"/>
      <c r="AA214" s="16">
        <v>0.176084099868594</v>
      </c>
      <c r="AB214" s="16">
        <v>0.199233716475096</v>
      </c>
    </row>
    <row r="215" spans="2:28" x14ac:dyDescent="0.35">
      <c r="B215" t="s">
        <v>101</v>
      </c>
      <c r="C215" s="16">
        <v>3.9138943248532296E-3</v>
      </c>
      <c r="D215" s="16">
        <v>2.2222222222222201E-3</v>
      </c>
      <c r="E215" s="16">
        <v>5.3380782918149502E-3</v>
      </c>
      <c r="F215" s="16"/>
      <c r="G215" s="16">
        <v>0</v>
      </c>
      <c r="H215" s="16">
        <v>1.58730158730159E-2</v>
      </c>
      <c r="I215" s="16">
        <v>0</v>
      </c>
      <c r="J215" s="16">
        <v>1.63934426229508E-2</v>
      </c>
      <c r="K215" s="16">
        <v>0</v>
      </c>
      <c r="L215" s="16">
        <v>0</v>
      </c>
      <c r="M215" s="16">
        <v>0</v>
      </c>
      <c r="N215" s="16">
        <v>0</v>
      </c>
      <c r="O215" s="16">
        <v>0</v>
      </c>
      <c r="P215" s="16">
        <v>1.3333333333333299E-2</v>
      </c>
      <c r="Q215" s="16">
        <v>0</v>
      </c>
      <c r="R215" s="16">
        <v>0</v>
      </c>
      <c r="S215" s="16"/>
      <c r="T215" s="16">
        <v>4.5871559633027499E-3</v>
      </c>
      <c r="U215" s="16">
        <v>4.5662100456621002E-3</v>
      </c>
      <c r="V215" s="16">
        <v>0</v>
      </c>
      <c r="W215" s="16">
        <v>7.7519379844961196E-3</v>
      </c>
      <c r="X215" s="16">
        <v>0</v>
      </c>
      <c r="Y215" s="16">
        <v>0</v>
      </c>
      <c r="Z215" s="16"/>
      <c r="AA215" s="16">
        <v>3.9421813403416597E-3</v>
      </c>
      <c r="AB215" s="16">
        <v>3.83141762452107E-3</v>
      </c>
    </row>
    <row r="216" spans="2:28" x14ac:dyDescent="0.35">
      <c r="B216" t="s">
        <v>120</v>
      </c>
      <c r="C216" s="16">
        <v>3.6203522504892401E-2</v>
      </c>
      <c r="D216" s="16">
        <v>3.3333333333333298E-2</v>
      </c>
      <c r="E216" s="16">
        <v>3.7366548042704603E-2</v>
      </c>
      <c r="F216" s="16"/>
      <c r="G216" s="16">
        <v>1.5094339622641499E-2</v>
      </c>
      <c r="H216" s="16">
        <v>5.5555555555555601E-2</v>
      </c>
      <c r="I216" s="16">
        <v>9.2307692307692299E-2</v>
      </c>
      <c r="J216" s="16">
        <v>4.91803278688525E-2</v>
      </c>
      <c r="K216" s="16">
        <v>4.1095890410958902E-2</v>
      </c>
      <c r="L216" s="16">
        <v>2.5974025974026E-2</v>
      </c>
      <c r="M216" s="16">
        <v>8.3333333333333301E-2</v>
      </c>
      <c r="N216" s="16">
        <v>2.7777777777777801E-2</v>
      </c>
      <c r="O216" s="16">
        <v>8.6956521739130401E-3</v>
      </c>
      <c r="P216" s="16">
        <v>2.66666666666667E-2</v>
      </c>
      <c r="Q216" s="16">
        <v>2.6315789473684199E-2</v>
      </c>
      <c r="R216" s="16">
        <v>5.2631578947368397E-2</v>
      </c>
      <c r="S216" s="16"/>
      <c r="T216" s="16">
        <v>2.2935779816513801E-2</v>
      </c>
      <c r="U216" s="16">
        <v>2.7397260273972601E-2</v>
      </c>
      <c r="V216" s="16">
        <v>8.4745762711864403E-2</v>
      </c>
      <c r="W216" s="16">
        <v>4.6511627906976702E-2</v>
      </c>
      <c r="X216" s="16">
        <v>5.1948051948052E-2</v>
      </c>
      <c r="Y216" s="16">
        <v>2.32558139534884E-2</v>
      </c>
      <c r="Z216" s="16"/>
      <c r="AA216" s="16">
        <v>4.3363994743758197E-2</v>
      </c>
      <c r="AB216" s="16">
        <v>1.5325670498084301E-2</v>
      </c>
    </row>
    <row r="217" spans="2:28" x14ac:dyDescent="0.35">
      <c r="B217" t="s">
        <v>61</v>
      </c>
      <c r="C217" s="16">
        <v>0.24363992172211299</v>
      </c>
      <c r="D217" s="16">
        <v>0.237777777777778</v>
      </c>
      <c r="E217" s="16">
        <v>0.24199288256227799</v>
      </c>
      <c r="F217" s="16"/>
      <c r="G217" s="16">
        <v>0.19245283018867901</v>
      </c>
      <c r="H217" s="16">
        <v>0.27777777777777801</v>
      </c>
      <c r="I217" s="16">
        <v>0.27692307692307699</v>
      </c>
      <c r="J217" s="16">
        <v>0.27868852459016402</v>
      </c>
      <c r="K217" s="16">
        <v>0.26027397260273999</v>
      </c>
      <c r="L217" s="16">
        <v>0.18181818181818199</v>
      </c>
      <c r="M217" s="16">
        <v>0.25</v>
      </c>
      <c r="N217" s="16">
        <v>0.30555555555555602</v>
      </c>
      <c r="O217" s="16">
        <v>0.2</v>
      </c>
      <c r="P217" s="16">
        <v>0.293333333333333</v>
      </c>
      <c r="Q217" s="16">
        <v>0.44736842105263203</v>
      </c>
      <c r="R217" s="16">
        <v>0.21052631578947401</v>
      </c>
      <c r="S217" s="16"/>
      <c r="T217" s="16">
        <v>0.16284403669724801</v>
      </c>
      <c r="U217" s="16">
        <v>0.29223744292237402</v>
      </c>
      <c r="V217" s="16">
        <v>0.22881355932203401</v>
      </c>
      <c r="W217" s="16">
        <v>0.29457364341085301</v>
      </c>
      <c r="X217" s="16">
        <v>0.36363636363636398</v>
      </c>
      <c r="Y217" s="16">
        <v>0.48837209302325602</v>
      </c>
      <c r="Z217" s="16"/>
      <c r="AA217" s="16">
        <v>0.28515111695138001</v>
      </c>
      <c r="AB217" s="16">
        <v>0.122605363984674</v>
      </c>
    </row>
    <row r="218" spans="2:28" x14ac:dyDescent="0.35">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2:28" x14ac:dyDescent="0.35">
      <c r="B219" s="6" t="s">
        <v>171</v>
      </c>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2:28" x14ac:dyDescent="0.35">
      <c r="B220" s="20" t="s">
        <v>63</v>
      </c>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2:28" x14ac:dyDescent="0.35">
      <c r="B221" t="s">
        <v>166</v>
      </c>
      <c r="C221" s="16">
        <v>0.235812133072407</v>
      </c>
      <c r="D221" s="16">
        <v>0.22222222222222199</v>
      </c>
      <c r="E221" s="16">
        <v>0.24733096085409301</v>
      </c>
      <c r="F221" s="16"/>
      <c r="G221" s="16">
        <v>0.22264150943396199</v>
      </c>
      <c r="H221" s="16">
        <v>0.19841269841269801</v>
      </c>
      <c r="I221" s="16">
        <v>0.21538461538461501</v>
      </c>
      <c r="J221" s="16">
        <v>0.24590163934426201</v>
      </c>
      <c r="K221" s="16">
        <v>0.219178082191781</v>
      </c>
      <c r="L221" s="16">
        <v>0.18181818181818199</v>
      </c>
      <c r="M221" s="16">
        <v>0.29166666666666702</v>
      </c>
      <c r="N221" s="16">
        <v>0.194444444444444</v>
      </c>
      <c r="O221" s="16">
        <v>0.31304347826086998</v>
      </c>
      <c r="P221" s="16">
        <v>0.17333333333333301</v>
      </c>
      <c r="Q221" s="16">
        <v>0.42105263157894701</v>
      </c>
      <c r="R221" s="16">
        <v>0.26315789473684198</v>
      </c>
      <c r="S221" s="16"/>
      <c r="T221" s="16">
        <v>0.23853211009174299</v>
      </c>
      <c r="U221" s="16">
        <v>0.210045662100457</v>
      </c>
      <c r="V221" s="16">
        <v>0.22881355932203401</v>
      </c>
      <c r="W221" s="16">
        <v>0.217054263565891</v>
      </c>
      <c r="X221" s="16">
        <v>0.25974025974025999</v>
      </c>
      <c r="Y221" s="16">
        <v>0.372093023255814</v>
      </c>
      <c r="Z221" s="16"/>
      <c r="AA221" s="16">
        <v>0.25886990801576898</v>
      </c>
      <c r="AB221" s="16">
        <v>0.16858237547892699</v>
      </c>
    </row>
    <row r="222" spans="2:28" x14ac:dyDescent="0.35">
      <c r="B222" t="s">
        <v>167</v>
      </c>
      <c r="C222" s="16">
        <v>0.40998043052837602</v>
      </c>
      <c r="D222" s="16">
        <v>0.4</v>
      </c>
      <c r="E222" s="16">
        <v>0.41814946619217103</v>
      </c>
      <c r="F222" s="16"/>
      <c r="G222" s="16">
        <v>0.4</v>
      </c>
      <c r="H222" s="16">
        <v>0.53968253968253999</v>
      </c>
      <c r="I222" s="16">
        <v>0.46153846153846201</v>
      </c>
      <c r="J222" s="16">
        <v>0.26229508196721302</v>
      </c>
      <c r="K222" s="16">
        <v>0.47945205479452102</v>
      </c>
      <c r="L222" s="16">
        <v>0.337662337662338</v>
      </c>
      <c r="M222" s="16">
        <v>0.41666666666666702</v>
      </c>
      <c r="N222" s="16">
        <v>0.38888888888888901</v>
      </c>
      <c r="O222" s="16">
        <v>0.32173913043478303</v>
      </c>
      <c r="P222" s="16">
        <v>0.49333333333333301</v>
      </c>
      <c r="Q222" s="16">
        <v>0.31578947368421101</v>
      </c>
      <c r="R222" s="16">
        <v>0.42105263157894701</v>
      </c>
      <c r="S222" s="16"/>
      <c r="T222" s="16">
        <v>0.346330275229358</v>
      </c>
      <c r="U222" s="16">
        <v>0.50228310502283102</v>
      </c>
      <c r="V222" s="16">
        <v>0.39830508474576298</v>
      </c>
      <c r="W222" s="16">
        <v>0.49612403100775199</v>
      </c>
      <c r="X222" s="16">
        <v>0.45454545454545497</v>
      </c>
      <c r="Y222" s="16">
        <v>0.27906976744186002</v>
      </c>
      <c r="Z222" s="16"/>
      <c r="AA222" s="16">
        <v>0.41655716162943501</v>
      </c>
      <c r="AB222" s="16">
        <v>0.390804597701149</v>
      </c>
    </row>
    <row r="223" spans="2:28" x14ac:dyDescent="0.35">
      <c r="B223" t="s">
        <v>168</v>
      </c>
      <c r="C223" s="16">
        <v>0.18982387475538201</v>
      </c>
      <c r="D223" s="16">
        <v>0.18444444444444399</v>
      </c>
      <c r="E223" s="16">
        <v>0.19395017793594299</v>
      </c>
      <c r="F223" s="16"/>
      <c r="G223" s="16">
        <v>0.16603773584905701</v>
      </c>
      <c r="H223" s="16">
        <v>0.158730158730159</v>
      </c>
      <c r="I223" s="16">
        <v>0.138461538461538</v>
      </c>
      <c r="J223" s="16">
        <v>0.26229508196721302</v>
      </c>
      <c r="K223" s="16">
        <v>0.123287671232877</v>
      </c>
      <c r="L223" s="16">
        <v>0.31168831168831201</v>
      </c>
      <c r="M223" s="16">
        <v>0.194444444444444</v>
      </c>
      <c r="N223" s="16">
        <v>0.22222222222222199</v>
      </c>
      <c r="O223" s="16">
        <v>0.2</v>
      </c>
      <c r="P223" s="16">
        <v>0.22666666666666699</v>
      </c>
      <c r="Q223" s="16">
        <v>0.18421052631578899</v>
      </c>
      <c r="R223" s="16">
        <v>0.157894736842105</v>
      </c>
      <c r="S223" s="16"/>
      <c r="T223" s="16">
        <v>0.18119266055045899</v>
      </c>
      <c r="U223" s="16">
        <v>0.210045662100457</v>
      </c>
      <c r="V223" s="16">
        <v>0.177966101694915</v>
      </c>
      <c r="W223" s="16">
        <v>0.201550387596899</v>
      </c>
      <c r="X223" s="16">
        <v>0.18181818181818199</v>
      </c>
      <c r="Y223" s="16">
        <v>0.186046511627907</v>
      </c>
      <c r="Z223" s="16"/>
      <c r="AA223" s="16">
        <v>0.19053876478317999</v>
      </c>
      <c r="AB223" s="16">
        <v>0.18773946360153301</v>
      </c>
    </row>
    <row r="224" spans="2:28" x14ac:dyDescent="0.35">
      <c r="B224" t="s">
        <v>169</v>
      </c>
      <c r="C224" s="16">
        <v>8.8062622309197605E-2</v>
      </c>
      <c r="D224" s="16">
        <v>0.11111111111111099</v>
      </c>
      <c r="E224" s="16">
        <v>7.1174377224199295E-2</v>
      </c>
      <c r="F224" s="16"/>
      <c r="G224" s="16">
        <v>0.128301886792453</v>
      </c>
      <c r="H224" s="16">
        <v>4.7619047619047603E-2</v>
      </c>
      <c r="I224" s="16">
        <v>0.123076923076923</v>
      </c>
      <c r="J224" s="16">
        <v>8.1967213114754106E-2</v>
      </c>
      <c r="K224" s="16">
        <v>9.5890410958904104E-2</v>
      </c>
      <c r="L224" s="16">
        <v>6.4935064935064901E-2</v>
      </c>
      <c r="M224" s="16">
        <v>4.1666666666666699E-2</v>
      </c>
      <c r="N224" s="16">
        <v>8.3333333333333301E-2</v>
      </c>
      <c r="O224" s="16">
        <v>0.11304347826087</v>
      </c>
      <c r="P224" s="16">
        <v>5.3333333333333302E-2</v>
      </c>
      <c r="Q224" s="16">
        <v>2.6315789473684199E-2</v>
      </c>
      <c r="R224" s="16">
        <v>5.2631578947368397E-2</v>
      </c>
      <c r="S224" s="16"/>
      <c r="T224" s="16">
        <v>0.12844036697247699</v>
      </c>
      <c r="U224" s="16">
        <v>4.5662100456621002E-2</v>
      </c>
      <c r="V224" s="16">
        <v>7.6271186440677999E-2</v>
      </c>
      <c r="W224" s="16">
        <v>4.6511627906976702E-2</v>
      </c>
      <c r="X224" s="16">
        <v>6.4935064935064901E-2</v>
      </c>
      <c r="Y224" s="16">
        <v>9.3023255813953501E-2</v>
      </c>
      <c r="Z224" s="16"/>
      <c r="AA224" s="16">
        <v>6.30749014454665E-2</v>
      </c>
      <c r="AB224" s="16">
        <v>0.160919540229885</v>
      </c>
    </row>
    <row r="225" spans="2:28" x14ac:dyDescent="0.35">
      <c r="B225" t="s">
        <v>170</v>
      </c>
      <c r="C225" s="16">
        <v>3.7181996086105701E-2</v>
      </c>
      <c r="D225" s="16">
        <v>5.5555555555555601E-2</v>
      </c>
      <c r="E225" s="16">
        <v>2.3131672597864798E-2</v>
      </c>
      <c r="F225" s="16"/>
      <c r="G225" s="16">
        <v>4.5283018867924497E-2</v>
      </c>
      <c r="H225" s="16">
        <v>2.3809523809523801E-2</v>
      </c>
      <c r="I225" s="16">
        <v>1.5384615384615399E-2</v>
      </c>
      <c r="J225" s="16">
        <v>8.1967213114754106E-2</v>
      </c>
      <c r="K225" s="16">
        <v>1.3698630136986301E-2</v>
      </c>
      <c r="L225" s="16">
        <v>3.8961038961039002E-2</v>
      </c>
      <c r="M225" s="16">
        <v>4.1666666666666699E-2</v>
      </c>
      <c r="N225" s="16">
        <v>5.5555555555555601E-2</v>
      </c>
      <c r="O225" s="16">
        <v>3.4782608695652202E-2</v>
      </c>
      <c r="P225" s="16">
        <v>0</v>
      </c>
      <c r="Q225" s="16">
        <v>5.2631578947368397E-2</v>
      </c>
      <c r="R225" s="16">
        <v>0.105263157894737</v>
      </c>
      <c r="S225" s="16"/>
      <c r="T225" s="16">
        <v>7.3394495412843999E-2</v>
      </c>
      <c r="U225" s="16">
        <v>4.5662100456621002E-3</v>
      </c>
      <c r="V225" s="16">
        <v>2.5423728813559299E-2</v>
      </c>
      <c r="W225" s="16">
        <v>1.5503875968992199E-2</v>
      </c>
      <c r="X225" s="16">
        <v>0</v>
      </c>
      <c r="Y225" s="16">
        <v>0</v>
      </c>
      <c r="Z225" s="16"/>
      <c r="AA225" s="16">
        <v>2.3653088042049901E-2</v>
      </c>
      <c r="AB225" s="16">
        <v>7.6628352490421506E-2</v>
      </c>
    </row>
    <row r="226" spans="2:28" x14ac:dyDescent="0.35">
      <c r="B226" t="s">
        <v>101</v>
      </c>
      <c r="C226" s="16">
        <v>3.9138943248532301E-2</v>
      </c>
      <c r="D226" s="16">
        <v>2.66666666666667E-2</v>
      </c>
      <c r="E226" s="16">
        <v>4.6263345195729499E-2</v>
      </c>
      <c r="F226" s="16"/>
      <c r="G226" s="16">
        <v>3.77358490566038E-2</v>
      </c>
      <c r="H226" s="16">
        <v>3.1746031746031703E-2</v>
      </c>
      <c r="I226" s="16">
        <v>4.6153846153846198E-2</v>
      </c>
      <c r="J226" s="16">
        <v>6.5573770491803296E-2</v>
      </c>
      <c r="K226" s="16">
        <v>6.8493150684931503E-2</v>
      </c>
      <c r="L226" s="16">
        <v>6.4935064935064901E-2</v>
      </c>
      <c r="M226" s="16">
        <v>1.38888888888889E-2</v>
      </c>
      <c r="N226" s="16">
        <v>5.5555555555555601E-2</v>
      </c>
      <c r="O226" s="16">
        <v>1.7391304347826101E-2</v>
      </c>
      <c r="P226" s="16">
        <v>5.3333333333333302E-2</v>
      </c>
      <c r="Q226" s="16">
        <v>0</v>
      </c>
      <c r="R226" s="16">
        <v>0</v>
      </c>
      <c r="S226" s="16"/>
      <c r="T226" s="16">
        <v>3.2110091743119303E-2</v>
      </c>
      <c r="U226" s="16">
        <v>2.7397260273972601E-2</v>
      </c>
      <c r="V226" s="16">
        <v>9.3220338983050793E-2</v>
      </c>
      <c r="W226" s="16">
        <v>2.32558139534884E-2</v>
      </c>
      <c r="X226" s="16">
        <v>3.8961038961039002E-2</v>
      </c>
      <c r="Y226" s="16">
        <v>6.9767441860465101E-2</v>
      </c>
      <c r="Z226" s="16"/>
      <c r="AA226" s="16">
        <v>4.7306176084099899E-2</v>
      </c>
      <c r="AB226" s="16">
        <v>1.5325670498084301E-2</v>
      </c>
    </row>
    <row r="227" spans="2:28" x14ac:dyDescent="0.35">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2:28" x14ac:dyDescent="0.35">
      <c r="B228" s="6" t="s">
        <v>178</v>
      </c>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2:28" x14ac:dyDescent="0.35">
      <c r="B229" s="20" t="s">
        <v>63</v>
      </c>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2:28" x14ac:dyDescent="0.35">
      <c r="B230" t="s">
        <v>175</v>
      </c>
      <c r="C230" s="16">
        <v>0.59001956947162404</v>
      </c>
      <c r="D230" s="16">
        <v>0.58222222222222197</v>
      </c>
      <c r="E230" s="16">
        <v>0.59964412811387902</v>
      </c>
      <c r="F230" s="16"/>
      <c r="G230" s="16">
        <v>0.6</v>
      </c>
      <c r="H230" s="16">
        <v>0.57142857142857095</v>
      </c>
      <c r="I230" s="16">
        <v>0.66153846153846196</v>
      </c>
      <c r="J230" s="16">
        <v>0.60655737704918</v>
      </c>
      <c r="K230" s="16">
        <v>0.63013698630137005</v>
      </c>
      <c r="L230" s="16">
        <v>0.54545454545454497</v>
      </c>
      <c r="M230" s="16">
        <v>0.41666666666666702</v>
      </c>
      <c r="N230" s="16">
        <v>0.61111111111111105</v>
      </c>
      <c r="O230" s="16">
        <v>0.59130434782608698</v>
      </c>
      <c r="P230" s="16">
        <v>0.65333333333333299</v>
      </c>
      <c r="Q230" s="16">
        <v>0.63157894736842102</v>
      </c>
      <c r="R230" s="16">
        <v>0.57894736842105299</v>
      </c>
      <c r="S230" s="16"/>
      <c r="T230" s="16">
        <v>0.596330275229358</v>
      </c>
      <c r="U230" s="16">
        <v>0.579908675799087</v>
      </c>
      <c r="V230" s="16">
        <v>0.63559322033898302</v>
      </c>
      <c r="W230" s="16">
        <v>0.51162790697674398</v>
      </c>
      <c r="X230" s="16">
        <v>0.61038961038961004</v>
      </c>
      <c r="Y230" s="16">
        <v>0.65116279069767402</v>
      </c>
      <c r="Z230" s="16"/>
      <c r="AA230" s="16">
        <v>0.56636005256241795</v>
      </c>
      <c r="AB230" s="16">
        <v>0.65900383141762497</v>
      </c>
    </row>
    <row r="231" spans="2:28" x14ac:dyDescent="0.35">
      <c r="B231" t="s">
        <v>176</v>
      </c>
      <c r="C231" s="16">
        <v>0.38943248532289598</v>
      </c>
      <c r="D231" s="16">
        <v>0.39555555555555599</v>
      </c>
      <c r="E231" s="16">
        <v>0.382562277580071</v>
      </c>
      <c r="F231" s="16"/>
      <c r="G231" s="16">
        <v>0.39245283018867899</v>
      </c>
      <c r="H231" s="16">
        <v>0.41269841269841301</v>
      </c>
      <c r="I231" s="16">
        <v>0.32307692307692298</v>
      </c>
      <c r="J231" s="16">
        <v>0.34426229508196698</v>
      </c>
      <c r="K231" s="16">
        <v>0.36986301369863001</v>
      </c>
      <c r="L231" s="16">
        <v>0.40259740259740301</v>
      </c>
      <c r="M231" s="16">
        <v>0.56944444444444398</v>
      </c>
      <c r="N231" s="16">
        <v>0.38888888888888901</v>
      </c>
      <c r="O231" s="16">
        <v>0.38260869565217398</v>
      </c>
      <c r="P231" s="16">
        <v>0.32</v>
      </c>
      <c r="Q231" s="16">
        <v>0.31578947368421101</v>
      </c>
      <c r="R231" s="16">
        <v>0.36842105263157898</v>
      </c>
      <c r="S231" s="16"/>
      <c r="T231" s="16">
        <v>0.38302752293578002</v>
      </c>
      <c r="U231" s="16">
        <v>0.397260273972603</v>
      </c>
      <c r="V231" s="16">
        <v>0.338983050847458</v>
      </c>
      <c r="W231" s="16">
        <v>0.46511627906976699</v>
      </c>
      <c r="X231" s="16">
        <v>0.37662337662337703</v>
      </c>
      <c r="Y231" s="16">
        <v>0.34883720930232598</v>
      </c>
      <c r="Z231" s="16"/>
      <c r="AA231" s="16">
        <v>0.413929040735874</v>
      </c>
      <c r="AB231" s="16">
        <v>0.31800766283524901</v>
      </c>
    </row>
    <row r="232" spans="2:28" x14ac:dyDescent="0.35">
      <c r="B232" t="s">
        <v>101</v>
      </c>
      <c r="C232" s="16">
        <v>2.0547945205479499E-2</v>
      </c>
      <c r="D232" s="16">
        <v>2.2222222222222199E-2</v>
      </c>
      <c r="E232" s="16">
        <v>1.7793594306049799E-2</v>
      </c>
      <c r="F232" s="16"/>
      <c r="G232" s="16">
        <v>7.5471698113207496E-3</v>
      </c>
      <c r="H232" s="16">
        <v>1.58730158730159E-2</v>
      </c>
      <c r="I232" s="16">
        <v>1.5384615384615399E-2</v>
      </c>
      <c r="J232" s="16">
        <v>4.91803278688525E-2</v>
      </c>
      <c r="K232" s="16">
        <v>0</v>
      </c>
      <c r="L232" s="16">
        <v>5.1948051948052E-2</v>
      </c>
      <c r="M232" s="16">
        <v>1.38888888888889E-2</v>
      </c>
      <c r="N232" s="16">
        <v>0</v>
      </c>
      <c r="O232" s="16">
        <v>2.6086956521739101E-2</v>
      </c>
      <c r="P232" s="16">
        <v>2.66666666666667E-2</v>
      </c>
      <c r="Q232" s="16">
        <v>5.2631578947368397E-2</v>
      </c>
      <c r="R232" s="16">
        <v>5.2631578947368397E-2</v>
      </c>
      <c r="S232" s="16"/>
      <c r="T232" s="16">
        <v>2.06422018348624E-2</v>
      </c>
      <c r="U232" s="16">
        <v>2.2831050228310501E-2</v>
      </c>
      <c r="V232" s="16">
        <v>2.5423728813559299E-2</v>
      </c>
      <c r="W232" s="16">
        <v>2.32558139534884E-2</v>
      </c>
      <c r="X232" s="16">
        <v>1.2987012987013E-2</v>
      </c>
      <c r="Y232" s="16">
        <v>0</v>
      </c>
      <c r="Z232" s="16"/>
      <c r="AA232" s="16">
        <v>1.9710906701708299E-2</v>
      </c>
      <c r="AB232" s="16">
        <v>2.2988505747126398E-2</v>
      </c>
    </row>
    <row r="233" spans="2:28" x14ac:dyDescent="0.35">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2:28" x14ac:dyDescent="0.35">
      <c r="B234" s="6" t="s">
        <v>179</v>
      </c>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2:28" x14ac:dyDescent="0.35">
      <c r="B235" s="20" t="s">
        <v>63</v>
      </c>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2:28" x14ac:dyDescent="0.35">
      <c r="B236" t="s">
        <v>175</v>
      </c>
      <c r="C236" s="16">
        <v>0.45890410958904099</v>
      </c>
      <c r="D236" s="16">
        <v>0.44222222222222202</v>
      </c>
      <c r="E236" s="16">
        <v>0.47330960854092502</v>
      </c>
      <c r="F236" s="16"/>
      <c r="G236" s="16">
        <v>0.4</v>
      </c>
      <c r="H236" s="16">
        <v>0.44444444444444398</v>
      </c>
      <c r="I236" s="16">
        <v>0.38461538461538503</v>
      </c>
      <c r="J236" s="16">
        <v>0.50819672131147497</v>
      </c>
      <c r="K236" s="16">
        <v>0.43835616438356201</v>
      </c>
      <c r="L236" s="16">
        <v>0.51948051948051899</v>
      </c>
      <c r="M236" s="16">
        <v>0.55555555555555602</v>
      </c>
      <c r="N236" s="16">
        <v>0.5</v>
      </c>
      <c r="O236" s="16">
        <v>0.53913043478260902</v>
      </c>
      <c r="P236" s="16">
        <v>0.42666666666666703</v>
      </c>
      <c r="Q236" s="16">
        <v>0.52631578947368396</v>
      </c>
      <c r="R236" s="16">
        <v>0.36842105263157898</v>
      </c>
      <c r="S236" s="16"/>
      <c r="T236" s="16">
        <v>0.48623853211009199</v>
      </c>
      <c r="U236" s="16">
        <v>0.42922374429223698</v>
      </c>
      <c r="V236" s="16">
        <v>0.45762711864406802</v>
      </c>
      <c r="W236" s="16">
        <v>0.49612403100775199</v>
      </c>
      <c r="X236" s="16">
        <v>0.44155844155844198</v>
      </c>
      <c r="Y236" s="16">
        <v>0.25581395348837199</v>
      </c>
      <c r="Z236" s="16"/>
      <c r="AA236" s="16">
        <v>0.42969776609723997</v>
      </c>
      <c r="AB236" s="16">
        <v>0.54406130268199204</v>
      </c>
    </row>
    <row r="237" spans="2:28" x14ac:dyDescent="0.35">
      <c r="B237" t="s">
        <v>176</v>
      </c>
      <c r="C237" s="16">
        <v>0.51467710371819997</v>
      </c>
      <c r="D237" s="16">
        <v>0.53111111111111098</v>
      </c>
      <c r="E237" s="16">
        <v>0.50177935943060503</v>
      </c>
      <c r="F237" s="16"/>
      <c r="G237" s="16">
        <v>0.57735849056603805</v>
      </c>
      <c r="H237" s="16">
        <v>0.52380952380952395</v>
      </c>
      <c r="I237" s="16">
        <v>0.6</v>
      </c>
      <c r="J237" s="16">
        <v>0.45901639344262302</v>
      </c>
      <c r="K237" s="16">
        <v>0.52054794520547898</v>
      </c>
      <c r="L237" s="16">
        <v>0.42857142857142899</v>
      </c>
      <c r="M237" s="16">
        <v>0.43055555555555602</v>
      </c>
      <c r="N237" s="16">
        <v>0.5</v>
      </c>
      <c r="O237" s="16">
        <v>0.434782608695652</v>
      </c>
      <c r="P237" s="16">
        <v>0.53333333333333299</v>
      </c>
      <c r="Q237" s="16">
        <v>0.47368421052631599</v>
      </c>
      <c r="R237" s="16">
        <v>0.63157894736842102</v>
      </c>
      <c r="S237" s="16"/>
      <c r="T237" s="16">
        <v>0.490825688073394</v>
      </c>
      <c r="U237" s="16">
        <v>0.53881278538812805</v>
      </c>
      <c r="V237" s="16">
        <v>0.5</v>
      </c>
      <c r="W237" s="16">
        <v>0.48837209302325602</v>
      </c>
      <c r="X237" s="16">
        <v>0.53246753246753198</v>
      </c>
      <c r="Y237" s="16">
        <v>0.72093023255813904</v>
      </c>
      <c r="Z237" s="16"/>
      <c r="AA237" s="16">
        <v>0.54796320630748996</v>
      </c>
      <c r="AB237" s="16">
        <v>0.41762452107279702</v>
      </c>
    </row>
    <row r="238" spans="2:28" x14ac:dyDescent="0.35">
      <c r="B238" t="s">
        <v>101</v>
      </c>
      <c r="C238" s="16">
        <v>2.6418786692759301E-2</v>
      </c>
      <c r="D238" s="16">
        <v>2.66666666666667E-2</v>
      </c>
      <c r="E238" s="16">
        <v>2.4911032028469799E-2</v>
      </c>
      <c r="F238" s="16"/>
      <c r="G238" s="16">
        <v>2.2641509433962301E-2</v>
      </c>
      <c r="H238" s="16">
        <v>3.1746031746031703E-2</v>
      </c>
      <c r="I238" s="16">
        <v>1.5384615384615399E-2</v>
      </c>
      <c r="J238" s="16">
        <v>3.2786885245901599E-2</v>
      </c>
      <c r="K238" s="16">
        <v>4.1095890410958902E-2</v>
      </c>
      <c r="L238" s="16">
        <v>5.1948051948052E-2</v>
      </c>
      <c r="M238" s="16">
        <v>1.38888888888889E-2</v>
      </c>
      <c r="N238" s="16">
        <v>0</v>
      </c>
      <c r="O238" s="16">
        <v>2.6086956521739101E-2</v>
      </c>
      <c r="P238" s="16">
        <v>0.04</v>
      </c>
      <c r="Q238" s="16">
        <v>0</v>
      </c>
      <c r="R238" s="16">
        <v>0</v>
      </c>
      <c r="S238" s="16"/>
      <c r="T238" s="16">
        <v>2.2935779816513801E-2</v>
      </c>
      <c r="U238" s="16">
        <v>3.1963470319634701E-2</v>
      </c>
      <c r="V238" s="16">
        <v>4.2372881355932202E-2</v>
      </c>
      <c r="W238" s="16">
        <v>1.5503875968992199E-2</v>
      </c>
      <c r="X238" s="16">
        <v>2.5974025974026E-2</v>
      </c>
      <c r="Y238" s="16">
        <v>2.32558139534884E-2</v>
      </c>
      <c r="Z238" s="16"/>
      <c r="AA238" s="16">
        <v>2.2339027595269401E-2</v>
      </c>
      <c r="AB238" s="16">
        <v>3.8314176245210697E-2</v>
      </c>
    </row>
    <row r="239" spans="2:28" x14ac:dyDescent="0.35">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2:28" x14ac:dyDescent="0.35">
      <c r="B240" s="6" t="s">
        <v>180</v>
      </c>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2:28" x14ac:dyDescent="0.35">
      <c r="B241" s="20" t="s">
        <v>63</v>
      </c>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2:28" x14ac:dyDescent="0.35">
      <c r="B242" t="s">
        <v>175</v>
      </c>
      <c r="C242" s="16">
        <v>0.33757338551859101</v>
      </c>
      <c r="D242" s="16">
        <v>0.31111111111111101</v>
      </c>
      <c r="E242" s="16">
        <v>0.35943060498220603</v>
      </c>
      <c r="F242" s="16"/>
      <c r="G242" s="16">
        <v>0.35849056603773599</v>
      </c>
      <c r="H242" s="16">
        <v>0.30158730158730201</v>
      </c>
      <c r="I242" s="16">
        <v>0.32307692307692298</v>
      </c>
      <c r="J242" s="16">
        <v>0.31147540983606598</v>
      </c>
      <c r="K242" s="16">
        <v>0.36986301369863001</v>
      </c>
      <c r="L242" s="16">
        <v>0.32467532467532501</v>
      </c>
      <c r="M242" s="16">
        <v>0.27777777777777801</v>
      </c>
      <c r="N242" s="16">
        <v>0.27777777777777801</v>
      </c>
      <c r="O242" s="16">
        <v>0.4</v>
      </c>
      <c r="P242" s="16">
        <v>0.38666666666666699</v>
      </c>
      <c r="Q242" s="16">
        <v>0.34210526315789502</v>
      </c>
      <c r="R242" s="16">
        <v>0.105263157894737</v>
      </c>
      <c r="S242" s="16"/>
      <c r="T242" s="16">
        <v>0.33944954128440402</v>
      </c>
      <c r="U242" s="16">
        <v>0.33789954337899503</v>
      </c>
      <c r="V242" s="16">
        <v>0.36440677966101698</v>
      </c>
      <c r="W242" s="16">
        <v>0.27906976744186002</v>
      </c>
      <c r="X242" s="16">
        <v>0.35064935064935099</v>
      </c>
      <c r="Y242" s="16">
        <v>0.39534883720930197</v>
      </c>
      <c r="Z242" s="16"/>
      <c r="AA242" s="16">
        <v>0.32720105124835702</v>
      </c>
      <c r="AB242" s="16">
        <v>0.36781609195402298</v>
      </c>
    </row>
    <row r="243" spans="2:28" x14ac:dyDescent="0.35">
      <c r="B243" t="s">
        <v>176</v>
      </c>
      <c r="C243" s="16">
        <v>0.631115459882583</v>
      </c>
      <c r="D243" s="16">
        <v>0.65777777777777802</v>
      </c>
      <c r="E243" s="16">
        <v>0.60854092526690395</v>
      </c>
      <c r="F243" s="16"/>
      <c r="G243" s="16">
        <v>0.59622641509434005</v>
      </c>
      <c r="H243" s="16">
        <v>0.66666666666666696</v>
      </c>
      <c r="I243" s="16">
        <v>0.66153846153846196</v>
      </c>
      <c r="J243" s="16">
        <v>0.67213114754098402</v>
      </c>
      <c r="K243" s="16">
        <v>0.63013698630137005</v>
      </c>
      <c r="L243" s="16">
        <v>0.63636363636363602</v>
      </c>
      <c r="M243" s="16">
        <v>0.68055555555555602</v>
      </c>
      <c r="N243" s="16">
        <v>0.66666666666666696</v>
      </c>
      <c r="O243" s="16">
        <v>0.58260869565217399</v>
      </c>
      <c r="P243" s="16">
        <v>0.586666666666667</v>
      </c>
      <c r="Q243" s="16">
        <v>0.60526315789473695</v>
      </c>
      <c r="R243" s="16">
        <v>0.89473684210526305</v>
      </c>
      <c r="S243" s="16"/>
      <c r="T243" s="16">
        <v>0.62844036697247696</v>
      </c>
      <c r="U243" s="16">
        <v>0.63013698630137005</v>
      </c>
      <c r="V243" s="16">
        <v>0.61864406779660996</v>
      </c>
      <c r="W243" s="16">
        <v>0.66666666666666696</v>
      </c>
      <c r="X243" s="16">
        <v>0.62337662337662303</v>
      </c>
      <c r="Y243" s="16">
        <v>0.60465116279069797</v>
      </c>
      <c r="Z243" s="16"/>
      <c r="AA243" s="16">
        <v>0.646517739816032</v>
      </c>
      <c r="AB243" s="16">
        <v>0.58620689655172398</v>
      </c>
    </row>
    <row r="244" spans="2:28" x14ac:dyDescent="0.35">
      <c r="B244" t="s">
        <v>101</v>
      </c>
      <c r="C244" s="16">
        <v>3.1311154598825802E-2</v>
      </c>
      <c r="D244" s="16">
        <v>3.11111111111111E-2</v>
      </c>
      <c r="E244" s="16">
        <v>3.2028469750889701E-2</v>
      </c>
      <c r="F244" s="16"/>
      <c r="G244" s="16">
        <v>4.5283018867924497E-2</v>
      </c>
      <c r="H244" s="16">
        <v>3.1746031746031703E-2</v>
      </c>
      <c r="I244" s="16">
        <v>1.5384615384615399E-2</v>
      </c>
      <c r="J244" s="16">
        <v>1.63934426229508E-2</v>
      </c>
      <c r="K244" s="16">
        <v>0</v>
      </c>
      <c r="L244" s="16">
        <v>3.8961038961039002E-2</v>
      </c>
      <c r="M244" s="16">
        <v>4.1666666666666699E-2</v>
      </c>
      <c r="N244" s="16">
        <v>5.5555555555555601E-2</v>
      </c>
      <c r="O244" s="16">
        <v>1.7391304347826101E-2</v>
      </c>
      <c r="P244" s="16">
        <v>2.66666666666667E-2</v>
      </c>
      <c r="Q244" s="16">
        <v>5.2631578947368397E-2</v>
      </c>
      <c r="R244" s="16">
        <v>0</v>
      </c>
      <c r="S244" s="16"/>
      <c r="T244" s="16">
        <v>3.2110091743119303E-2</v>
      </c>
      <c r="U244" s="16">
        <v>3.1963470319634701E-2</v>
      </c>
      <c r="V244" s="16">
        <v>1.6949152542372899E-2</v>
      </c>
      <c r="W244" s="16">
        <v>5.4263565891472902E-2</v>
      </c>
      <c r="X244" s="16">
        <v>2.5974025974026E-2</v>
      </c>
      <c r="Y244" s="16">
        <v>0</v>
      </c>
      <c r="Z244" s="16"/>
      <c r="AA244" s="16">
        <v>2.6281208935610999E-2</v>
      </c>
      <c r="AB244" s="16">
        <v>4.5977011494252901E-2</v>
      </c>
    </row>
    <row r="245" spans="2:28" x14ac:dyDescent="0.35">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2:28" x14ac:dyDescent="0.35">
      <c r="B246" s="6" t="s">
        <v>183</v>
      </c>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2:28" x14ac:dyDescent="0.35">
      <c r="B247" s="20" t="s">
        <v>63</v>
      </c>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2:28" x14ac:dyDescent="0.35">
      <c r="B248" t="s">
        <v>181</v>
      </c>
      <c r="C248" s="16">
        <v>0.80919765166340496</v>
      </c>
      <c r="D248" s="16">
        <v>0.83111111111111102</v>
      </c>
      <c r="E248" s="16">
        <v>0.79359430604982195</v>
      </c>
      <c r="F248" s="16"/>
      <c r="G248" s="16">
        <v>0.82641509433962301</v>
      </c>
      <c r="H248" s="16">
        <v>0.79365079365079405</v>
      </c>
      <c r="I248" s="16">
        <v>0.76923076923076905</v>
      </c>
      <c r="J248" s="16">
        <v>0.77049180327868805</v>
      </c>
      <c r="K248" s="16">
        <v>0.78082191780821897</v>
      </c>
      <c r="L248" s="16">
        <v>0.87012987012986998</v>
      </c>
      <c r="M248" s="16">
        <v>0.84722222222222199</v>
      </c>
      <c r="N248" s="16">
        <v>0.77777777777777801</v>
      </c>
      <c r="O248" s="16">
        <v>0.81739130434782603</v>
      </c>
      <c r="P248" s="16">
        <v>0.76</v>
      </c>
      <c r="Q248" s="16">
        <v>0.76315789473684204</v>
      </c>
      <c r="R248" s="16">
        <v>0.94736842105263197</v>
      </c>
      <c r="S248" s="16"/>
      <c r="T248" s="16">
        <v>0.81880733944954098</v>
      </c>
      <c r="U248" s="16">
        <v>0.83561643835616395</v>
      </c>
      <c r="V248" s="16">
        <v>0.81355932203389802</v>
      </c>
      <c r="W248" s="16">
        <v>0.79069767441860495</v>
      </c>
      <c r="X248" s="16">
        <v>0.74025974025973995</v>
      </c>
      <c r="Y248" s="16">
        <v>0.74418604651162801</v>
      </c>
      <c r="Z248" s="16"/>
      <c r="AA248" s="16">
        <v>0.81077529566360096</v>
      </c>
      <c r="AB248" s="16">
        <v>0.80459770114942497</v>
      </c>
    </row>
    <row r="249" spans="2:28" x14ac:dyDescent="0.35">
      <c r="B249" t="s">
        <v>182</v>
      </c>
      <c r="C249" s="16">
        <v>0.12720156555772999</v>
      </c>
      <c r="D249" s="16">
        <v>0.10888888888888899</v>
      </c>
      <c r="E249" s="16">
        <v>0.14234875444839901</v>
      </c>
      <c r="F249" s="16"/>
      <c r="G249" s="16">
        <v>9.8113207547169803E-2</v>
      </c>
      <c r="H249" s="16">
        <v>0.15079365079365101</v>
      </c>
      <c r="I249" s="16">
        <v>0.16923076923076899</v>
      </c>
      <c r="J249" s="16">
        <v>0.16393442622950799</v>
      </c>
      <c r="K249" s="16">
        <v>0.13698630136986301</v>
      </c>
      <c r="L249" s="16">
        <v>0.12987012987013</v>
      </c>
      <c r="M249" s="16">
        <v>0.11111111111111099</v>
      </c>
      <c r="N249" s="16">
        <v>0.13888888888888901</v>
      </c>
      <c r="O249" s="16">
        <v>0.104347826086957</v>
      </c>
      <c r="P249" s="16">
        <v>0.146666666666667</v>
      </c>
      <c r="Q249" s="16">
        <v>0.21052631578947401</v>
      </c>
      <c r="R249" s="16">
        <v>0</v>
      </c>
      <c r="S249" s="16"/>
      <c r="T249" s="16">
        <v>0.11697247706422</v>
      </c>
      <c r="U249" s="16">
        <v>9.1324200913242004E-2</v>
      </c>
      <c r="V249" s="16">
        <v>0.12711864406779699</v>
      </c>
      <c r="W249" s="16">
        <v>0.178294573643411</v>
      </c>
      <c r="X249" s="16">
        <v>0.19480519480519501</v>
      </c>
      <c r="Y249" s="16">
        <v>0.13953488372093001</v>
      </c>
      <c r="Z249" s="16"/>
      <c r="AA249" s="16">
        <v>0.13403416557161599</v>
      </c>
      <c r="AB249" s="16">
        <v>0.10727969348659</v>
      </c>
    </row>
    <row r="250" spans="2:28" x14ac:dyDescent="0.35">
      <c r="B250" t="s">
        <v>101</v>
      </c>
      <c r="C250" s="16">
        <v>6.3600782778864995E-2</v>
      </c>
      <c r="D250" s="16">
        <v>0.06</v>
      </c>
      <c r="E250" s="16">
        <v>6.4056939501779403E-2</v>
      </c>
      <c r="F250" s="16"/>
      <c r="G250" s="16">
        <v>7.5471698113207503E-2</v>
      </c>
      <c r="H250" s="16">
        <v>5.5555555555555601E-2</v>
      </c>
      <c r="I250" s="16">
        <v>6.15384615384615E-2</v>
      </c>
      <c r="J250" s="16">
        <v>6.5573770491803296E-2</v>
      </c>
      <c r="K250" s="16">
        <v>8.2191780821917804E-2</v>
      </c>
      <c r="L250" s="16">
        <v>0</v>
      </c>
      <c r="M250" s="16">
        <v>4.1666666666666699E-2</v>
      </c>
      <c r="N250" s="16">
        <v>8.3333333333333301E-2</v>
      </c>
      <c r="O250" s="16">
        <v>7.8260869565217397E-2</v>
      </c>
      <c r="P250" s="16">
        <v>9.3333333333333296E-2</v>
      </c>
      <c r="Q250" s="16">
        <v>2.6315789473684199E-2</v>
      </c>
      <c r="R250" s="16">
        <v>5.2631578947368397E-2</v>
      </c>
      <c r="S250" s="16"/>
      <c r="T250" s="16">
        <v>6.4220183486238494E-2</v>
      </c>
      <c r="U250" s="16">
        <v>7.3059360730593603E-2</v>
      </c>
      <c r="V250" s="16">
        <v>5.93220338983051E-2</v>
      </c>
      <c r="W250" s="16">
        <v>3.1007751937984499E-2</v>
      </c>
      <c r="X250" s="16">
        <v>6.4935064935064901E-2</v>
      </c>
      <c r="Y250" s="16">
        <v>0.116279069767442</v>
      </c>
      <c r="Z250" s="16"/>
      <c r="AA250" s="16">
        <v>5.5190538764783199E-2</v>
      </c>
      <c r="AB250" s="16">
        <v>8.8122605363984696E-2</v>
      </c>
    </row>
    <row r="251" spans="2:28" x14ac:dyDescent="0.35">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2:28" x14ac:dyDescent="0.35">
      <c r="B252" s="6" t="s">
        <v>196</v>
      </c>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2:28" x14ac:dyDescent="0.35">
      <c r="B253" s="20" t="s">
        <v>197</v>
      </c>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2:28" x14ac:dyDescent="0.35">
      <c r="B254" t="s">
        <v>184</v>
      </c>
      <c r="C254" s="16">
        <v>0.47540983606557402</v>
      </c>
      <c r="D254" s="16">
        <v>0.46478873239436602</v>
      </c>
      <c r="E254" s="16">
        <v>0.48623853211009199</v>
      </c>
      <c r="F254" s="16"/>
      <c r="G254" s="16">
        <v>0.55555555555555602</v>
      </c>
      <c r="H254" s="16">
        <v>0.26086956521739102</v>
      </c>
      <c r="I254" s="16">
        <v>0.64285714285714302</v>
      </c>
      <c r="J254" s="16">
        <v>0.58333333333333304</v>
      </c>
      <c r="K254" s="16">
        <v>0.33333333333333298</v>
      </c>
      <c r="L254" s="16">
        <v>0.7</v>
      </c>
      <c r="M254" s="16">
        <v>0.27272727272727298</v>
      </c>
      <c r="N254" s="16">
        <v>0.28571428571428598</v>
      </c>
      <c r="O254" s="16">
        <v>0.38888888888888901</v>
      </c>
      <c r="P254" s="16">
        <v>0.66666666666666696</v>
      </c>
      <c r="Q254" s="16">
        <v>0.33333333333333298</v>
      </c>
      <c r="R254" s="16">
        <v>1</v>
      </c>
      <c r="S254" s="16"/>
      <c r="T254" s="16">
        <v>0.53333333333333299</v>
      </c>
      <c r="U254" s="16">
        <v>0.4375</v>
      </c>
      <c r="V254" s="16">
        <v>0.5</v>
      </c>
      <c r="W254" s="16">
        <v>0.4</v>
      </c>
      <c r="X254" s="16">
        <v>0.45</v>
      </c>
      <c r="Y254" s="16">
        <v>0.36363636363636398</v>
      </c>
      <c r="Z254" s="16"/>
      <c r="AA254" s="16">
        <v>0.471830985915493</v>
      </c>
      <c r="AB254" s="16">
        <v>0.48780487804877998</v>
      </c>
    </row>
    <row r="255" spans="2:28" x14ac:dyDescent="0.35">
      <c r="B255" t="s">
        <v>185</v>
      </c>
      <c r="C255" s="16">
        <v>0.45355191256830601</v>
      </c>
      <c r="D255" s="16">
        <v>0.42253521126760601</v>
      </c>
      <c r="E255" s="16">
        <v>0.46788990825688098</v>
      </c>
      <c r="F255" s="16"/>
      <c r="G255" s="16">
        <v>0.46666666666666701</v>
      </c>
      <c r="H255" s="16">
        <v>0.39130434782608697</v>
      </c>
      <c r="I255" s="16">
        <v>0.57142857142857095</v>
      </c>
      <c r="J255" s="16">
        <v>0.58333333333333304</v>
      </c>
      <c r="K255" s="16">
        <v>0.53333333333333299</v>
      </c>
      <c r="L255" s="16">
        <v>0.4</v>
      </c>
      <c r="M255" s="16">
        <v>0.36363636363636398</v>
      </c>
      <c r="N255" s="16">
        <v>0.14285714285714299</v>
      </c>
      <c r="O255" s="16">
        <v>0.38888888888888901</v>
      </c>
      <c r="P255" s="16">
        <v>0.55555555555555602</v>
      </c>
      <c r="Q255" s="16">
        <v>0.44444444444444398</v>
      </c>
      <c r="R255" s="16">
        <v>0</v>
      </c>
      <c r="S255" s="16"/>
      <c r="T255" s="16">
        <v>0.45333333333333298</v>
      </c>
      <c r="U255" s="16">
        <v>0.4375</v>
      </c>
      <c r="V255" s="16">
        <v>0.2</v>
      </c>
      <c r="W255" s="16">
        <v>0.56000000000000005</v>
      </c>
      <c r="X255" s="16">
        <v>0.45</v>
      </c>
      <c r="Y255" s="16">
        <v>0.72727272727272696</v>
      </c>
      <c r="Z255" s="16"/>
      <c r="AA255" s="16">
        <v>0.45070422535211302</v>
      </c>
      <c r="AB255" s="16">
        <v>0.46341463414634099</v>
      </c>
    </row>
    <row r="256" spans="2:28" x14ac:dyDescent="0.35">
      <c r="B256" t="s">
        <v>186</v>
      </c>
      <c r="C256" s="16">
        <v>0.30054644808743203</v>
      </c>
      <c r="D256" s="16">
        <v>0.26760563380281699</v>
      </c>
      <c r="E256" s="16">
        <v>0.33027522935779802</v>
      </c>
      <c r="F256" s="16"/>
      <c r="G256" s="16">
        <v>0.24444444444444399</v>
      </c>
      <c r="H256" s="16">
        <v>0.26086956521739102</v>
      </c>
      <c r="I256" s="16">
        <v>0.42857142857142899</v>
      </c>
      <c r="J256" s="16">
        <v>0.25</v>
      </c>
      <c r="K256" s="16">
        <v>0.33333333333333298</v>
      </c>
      <c r="L256" s="16">
        <v>0.2</v>
      </c>
      <c r="M256" s="16">
        <v>0.18181818181818199</v>
      </c>
      <c r="N256" s="16">
        <v>0.28571428571428598</v>
      </c>
      <c r="O256" s="16">
        <v>0.27777777777777801</v>
      </c>
      <c r="P256" s="16">
        <v>0.55555555555555602</v>
      </c>
      <c r="Q256" s="16">
        <v>0.33333333333333298</v>
      </c>
      <c r="R256" s="16">
        <v>0</v>
      </c>
      <c r="S256" s="16"/>
      <c r="T256" s="16">
        <v>0.266666666666667</v>
      </c>
      <c r="U256" s="16">
        <v>0.3125</v>
      </c>
      <c r="V256" s="16">
        <v>0.3</v>
      </c>
      <c r="W256" s="16">
        <v>0.4</v>
      </c>
      <c r="X256" s="16">
        <v>0.35</v>
      </c>
      <c r="Y256" s="16">
        <v>0.18181818181818199</v>
      </c>
      <c r="Z256" s="16"/>
      <c r="AA256" s="16">
        <v>0.31690140845070403</v>
      </c>
      <c r="AB256" s="16">
        <v>0.24390243902438999</v>
      </c>
    </row>
    <row r="257" spans="2:28" x14ac:dyDescent="0.35">
      <c r="B257" t="s">
        <v>187</v>
      </c>
      <c r="C257" s="16">
        <v>0.25683060109289602</v>
      </c>
      <c r="D257" s="16">
        <v>0.154929577464789</v>
      </c>
      <c r="E257" s="16">
        <v>0.33027522935779802</v>
      </c>
      <c r="F257" s="16"/>
      <c r="G257" s="16">
        <v>0.28888888888888897</v>
      </c>
      <c r="H257" s="16">
        <v>0.173913043478261</v>
      </c>
      <c r="I257" s="16">
        <v>0.214285714285714</v>
      </c>
      <c r="J257" s="16">
        <v>0.33333333333333298</v>
      </c>
      <c r="K257" s="16">
        <v>0.2</v>
      </c>
      <c r="L257" s="16">
        <v>0.3</v>
      </c>
      <c r="M257" s="16">
        <v>0.18181818181818199</v>
      </c>
      <c r="N257" s="16">
        <v>0.14285714285714299</v>
      </c>
      <c r="O257" s="16">
        <v>0.22222222222222199</v>
      </c>
      <c r="P257" s="16">
        <v>0.44444444444444398</v>
      </c>
      <c r="Q257" s="16">
        <v>0.22222222222222199</v>
      </c>
      <c r="R257" s="16">
        <v>0</v>
      </c>
      <c r="S257" s="16"/>
      <c r="T257" s="16">
        <v>0.22666666666666699</v>
      </c>
      <c r="U257" s="16">
        <v>0.34375</v>
      </c>
      <c r="V257" s="16">
        <v>0.3</v>
      </c>
      <c r="W257" s="16">
        <v>0.24</v>
      </c>
      <c r="X257" s="16">
        <v>0.2</v>
      </c>
      <c r="Y257" s="16">
        <v>0.27272727272727298</v>
      </c>
      <c r="Z257" s="16"/>
      <c r="AA257" s="16">
        <v>0.28873239436619702</v>
      </c>
      <c r="AB257" s="16">
        <v>0.146341463414634</v>
      </c>
    </row>
    <row r="258" spans="2:28" x14ac:dyDescent="0.35">
      <c r="B258" t="s">
        <v>188</v>
      </c>
      <c r="C258" s="16">
        <v>0.22950819672131101</v>
      </c>
      <c r="D258" s="16">
        <v>0.169014084507042</v>
      </c>
      <c r="E258" s="16">
        <v>0.26605504587155998</v>
      </c>
      <c r="F258" s="16"/>
      <c r="G258" s="16">
        <v>0.2</v>
      </c>
      <c r="H258" s="16">
        <v>0.13043478260869601</v>
      </c>
      <c r="I258" s="16">
        <v>0.35714285714285698</v>
      </c>
      <c r="J258" s="16">
        <v>0.16666666666666699</v>
      </c>
      <c r="K258" s="16">
        <v>0.266666666666667</v>
      </c>
      <c r="L258" s="16">
        <v>0.1</v>
      </c>
      <c r="M258" s="16">
        <v>0.18181818181818199</v>
      </c>
      <c r="N258" s="16">
        <v>0</v>
      </c>
      <c r="O258" s="16">
        <v>0.33333333333333298</v>
      </c>
      <c r="P258" s="16">
        <v>0.27777777777777801</v>
      </c>
      <c r="Q258" s="16">
        <v>0.55555555555555602</v>
      </c>
      <c r="R258" s="16">
        <v>0</v>
      </c>
      <c r="S258" s="16"/>
      <c r="T258" s="16">
        <v>0.17333333333333301</v>
      </c>
      <c r="U258" s="16">
        <v>0.28125</v>
      </c>
      <c r="V258" s="16">
        <v>0.2</v>
      </c>
      <c r="W258" s="16">
        <v>0.2</v>
      </c>
      <c r="X258" s="16">
        <v>0.45</v>
      </c>
      <c r="Y258" s="16">
        <v>0.18181818181818199</v>
      </c>
      <c r="Z258" s="16"/>
      <c r="AA258" s="16">
        <v>0.26760563380281699</v>
      </c>
      <c r="AB258" s="16">
        <v>9.7560975609756101E-2</v>
      </c>
    </row>
    <row r="259" spans="2:28" x14ac:dyDescent="0.35">
      <c r="B259" t="s">
        <v>189</v>
      </c>
      <c r="C259" s="16">
        <v>0.22404371584699501</v>
      </c>
      <c r="D259" s="16">
        <v>0.183098591549296</v>
      </c>
      <c r="E259" s="16">
        <v>0.25688073394495398</v>
      </c>
      <c r="F259" s="16"/>
      <c r="G259" s="16">
        <v>0.22222222222222199</v>
      </c>
      <c r="H259" s="16">
        <v>0.34782608695652201</v>
      </c>
      <c r="I259" s="16">
        <v>7.1428571428571397E-2</v>
      </c>
      <c r="J259" s="16">
        <v>0.33333333333333298</v>
      </c>
      <c r="K259" s="16">
        <v>6.6666666666666693E-2</v>
      </c>
      <c r="L259" s="16">
        <v>0.3</v>
      </c>
      <c r="M259" s="16">
        <v>9.0909090909090898E-2</v>
      </c>
      <c r="N259" s="16">
        <v>0.42857142857142899</v>
      </c>
      <c r="O259" s="16">
        <v>0.27777777777777801</v>
      </c>
      <c r="P259" s="16">
        <v>0.16666666666666699</v>
      </c>
      <c r="Q259" s="16">
        <v>0.22222222222222199</v>
      </c>
      <c r="R259" s="16">
        <v>0</v>
      </c>
      <c r="S259" s="16"/>
      <c r="T259" s="16">
        <v>0.21333333333333299</v>
      </c>
      <c r="U259" s="16">
        <v>0.21875</v>
      </c>
      <c r="V259" s="16">
        <v>0.25</v>
      </c>
      <c r="W259" s="16">
        <v>0.24</v>
      </c>
      <c r="X259" s="16">
        <v>0.25</v>
      </c>
      <c r="Y259" s="16">
        <v>0.18181818181818199</v>
      </c>
      <c r="Z259" s="16"/>
      <c r="AA259" s="16">
        <v>0.22535211267605601</v>
      </c>
      <c r="AB259" s="16">
        <v>0.219512195121951</v>
      </c>
    </row>
    <row r="260" spans="2:28" x14ac:dyDescent="0.35">
      <c r="B260" t="s">
        <v>190</v>
      </c>
      <c r="C260" s="16">
        <v>0.16939890710382499</v>
      </c>
      <c r="D260" s="16">
        <v>0.169014084507042</v>
      </c>
      <c r="E260" s="16">
        <v>0.17431192660550501</v>
      </c>
      <c r="F260" s="16"/>
      <c r="G260" s="16">
        <v>0.2</v>
      </c>
      <c r="H260" s="16">
        <v>0.26086956521739102</v>
      </c>
      <c r="I260" s="16">
        <v>0.14285714285714299</v>
      </c>
      <c r="J260" s="16">
        <v>8.3333333333333301E-2</v>
      </c>
      <c r="K260" s="16">
        <v>0.266666666666667</v>
      </c>
      <c r="L260" s="16">
        <v>0.2</v>
      </c>
      <c r="M260" s="16">
        <v>0.27272727272727298</v>
      </c>
      <c r="N260" s="16">
        <v>0</v>
      </c>
      <c r="O260" s="16">
        <v>0.11111111111111099</v>
      </c>
      <c r="P260" s="16">
        <v>5.5555555555555601E-2</v>
      </c>
      <c r="Q260" s="16">
        <v>0.11111111111111099</v>
      </c>
      <c r="R260" s="16">
        <v>0</v>
      </c>
      <c r="S260" s="16"/>
      <c r="T260" s="16">
        <v>0.22666666666666699</v>
      </c>
      <c r="U260" s="16">
        <v>0.21875</v>
      </c>
      <c r="V260" s="16">
        <v>0.1</v>
      </c>
      <c r="W260" s="16">
        <v>0.04</v>
      </c>
      <c r="X260" s="16">
        <v>0.1</v>
      </c>
      <c r="Y260" s="16">
        <v>0.18181818181818199</v>
      </c>
      <c r="Z260" s="16"/>
      <c r="AA260" s="16">
        <v>0.190140845070423</v>
      </c>
      <c r="AB260" s="16">
        <v>9.7560975609756101E-2</v>
      </c>
    </row>
    <row r="261" spans="2:28" x14ac:dyDescent="0.35">
      <c r="B261" t="s">
        <v>191</v>
      </c>
      <c r="C261" s="16">
        <v>0.16393442622950799</v>
      </c>
      <c r="D261" s="16">
        <v>0.183098591549296</v>
      </c>
      <c r="E261" s="16">
        <v>0.155963302752294</v>
      </c>
      <c r="F261" s="16"/>
      <c r="G261" s="16">
        <v>0.17777777777777801</v>
      </c>
      <c r="H261" s="16">
        <v>0.173913043478261</v>
      </c>
      <c r="I261" s="16">
        <v>0.28571428571428598</v>
      </c>
      <c r="J261" s="16">
        <v>0.16666666666666699</v>
      </c>
      <c r="K261" s="16">
        <v>0.133333333333333</v>
      </c>
      <c r="L261" s="16">
        <v>0.3</v>
      </c>
      <c r="M261" s="16">
        <v>0</v>
      </c>
      <c r="N261" s="16">
        <v>0.42857142857142899</v>
      </c>
      <c r="O261" s="16">
        <v>5.5555555555555601E-2</v>
      </c>
      <c r="P261" s="16">
        <v>0.11111111111111099</v>
      </c>
      <c r="Q261" s="16">
        <v>0.11111111111111099</v>
      </c>
      <c r="R261" s="16">
        <v>0</v>
      </c>
      <c r="S261" s="16"/>
      <c r="T261" s="16">
        <v>0.133333333333333</v>
      </c>
      <c r="U261" s="16">
        <v>0.15625</v>
      </c>
      <c r="V261" s="16">
        <v>0.3</v>
      </c>
      <c r="W261" s="16">
        <v>0.08</v>
      </c>
      <c r="X261" s="16">
        <v>0.25</v>
      </c>
      <c r="Y261" s="16">
        <v>0.18181818181818199</v>
      </c>
      <c r="Z261" s="16"/>
      <c r="AA261" s="16">
        <v>0.169014084507042</v>
      </c>
      <c r="AB261" s="16">
        <v>0.146341463414634</v>
      </c>
    </row>
    <row r="262" spans="2:28" x14ac:dyDescent="0.35">
      <c r="B262" t="s">
        <v>192</v>
      </c>
      <c r="C262" s="16">
        <v>0.13114754098360701</v>
      </c>
      <c r="D262" s="16">
        <v>0.11267605633802801</v>
      </c>
      <c r="E262" s="16">
        <v>0.146788990825688</v>
      </c>
      <c r="F262" s="16"/>
      <c r="G262" s="16">
        <v>0.155555555555556</v>
      </c>
      <c r="H262" s="16">
        <v>0.13043478260869601</v>
      </c>
      <c r="I262" s="16">
        <v>7.1428571428571397E-2</v>
      </c>
      <c r="J262" s="16">
        <v>0</v>
      </c>
      <c r="K262" s="16">
        <v>0.133333333333333</v>
      </c>
      <c r="L262" s="16">
        <v>0.2</v>
      </c>
      <c r="M262" s="16">
        <v>0.36363636363636398</v>
      </c>
      <c r="N262" s="16">
        <v>0.14285714285714299</v>
      </c>
      <c r="O262" s="16">
        <v>0.11111111111111099</v>
      </c>
      <c r="P262" s="16">
        <v>0.11111111111111099</v>
      </c>
      <c r="Q262" s="16">
        <v>0</v>
      </c>
      <c r="R262" s="16">
        <v>0</v>
      </c>
      <c r="S262" s="16"/>
      <c r="T262" s="16">
        <v>0.12</v>
      </c>
      <c r="U262" s="16">
        <v>0.15625</v>
      </c>
      <c r="V262" s="16">
        <v>0.1</v>
      </c>
      <c r="W262" s="16">
        <v>0.08</v>
      </c>
      <c r="X262" s="16">
        <v>0.25</v>
      </c>
      <c r="Y262" s="16">
        <v>9.0909090909090898E-2</v>
      </c>
      <c r="Z262" s="16"/>
      <c r="AA262" s="16">
        <v>0.154929577464789</v>
      </c>
      <c r="AB262" s="16">
        <v>4.8780487804878099E-2</v>
      </c>
    </row>
    <row r="263" spans="2:28" x14ac:dyDescent="0.35">
      <c r="B263" t="s">
        <v>193</v>
      </c>
      <c r="C263" s="16">
        <v>9.8360655737704902E-2</v>
      </c>
      <c r="D263" s="16">
        <v>5.63380281690141E-2</v>
      </c>
      <c r="E263" s="16">
        <v>0.12844036697247699</v>
      </c>
      <c r="F263" s="16"/>
      <c r="G263" s="16">
        <v>0.11111111111111099</v>
      </c>
      <c r="H263" s="16">
        <v>0</v>
      </c>
      <c r="I263" s="16">
        <v>0.214285714285714</v>
      </c>
      <c r="J263" s="16">
        <v>0</v>
      </c>
      <c r="K263" s="16">
        <v>6.6666666666666693E-2</v>
      </c>
      <c r="L263" s="16">
        <v>0.1</v>
      </c>
      <c r="M263" s="16">
        <v>0.36363636363636398</v>
      </c>
      <c r="N263" s="16">
        <v>0.14285714285714299</v>
      </c>
      <c r="O263" s="16">
        <v>5.5555555555555601E-2</v>
      </c>
      <c r="P263" s="16">
        <v>5.5555555555555601E-2</v>
      </c>
      <c r="Q263" s="16">
        <v>0.11111111111111099</v>
      </c>
      <c r="R263" s="16">
        <v>0</v>
      </c>
      <c r="S263" s="16"/>
      <c r="T263" s="16">
        <v>9.3333333333333296E-2</v>
      </c>
      <c r="U263" s="16">
        <v>9.375E-2</v>
      </c>
      <c r="V263" s="16">
        <v>0.1</v>
      </c>
      <c r="W263" s="16">
        <v>0.12</v>
      </c>
      <c r="X263" s="16">
        <v>0.1</v>
      </c>
      <c r="Y263" s="16">
        <v>9.0909090909090898E-2</v>
      </c>
      <c r="Z263" s="16"/>
      <c r="AA263" s="16">
        <v>8.4507042253521097E-2</v>
      </c>
      <c r="AB263" s="16">
        <v>0.146341463414634</v>
      </c>
    </row>
    <row r="264" spans="2:28" x14ac:dyDescent="0.35">
      <c r="B264" t="s">
        <v>194</v>
      </c>
      <c r="C264" s="16">
        <v>7.10382513661202E-2</v>
      </c>
      <c r="D264" s="16">
        <v>8.4507042253521097E-2</v>
      </c>
      <c r="E264" s="16">
        <v>6.4220183486238494E-2</v>
      </c>
      <c r="F264" s="16"/>
      <c r="G264" s="16">
        <v>6.6666666666666693E-2</v>
      </c>
      <c r="H264" s="16">
        <v>4.3478260869565202E-2</v>
      </c>
      <c r="I264" s="16">
        <v>0.214285714285714</v>
      </c>
      <c r="J264" s="16">
        <v>8.3333333333333301E-2</v>
      </c>
      <c r="K264" s="16">
        <v>6.6666666666666693E-2</v>
      </c>
      <c r="L264" s="16">
        <v>0</v>
      </c>
      <c r="M264" s="16">
        <v>0.18181818181818199</v>
      </c>
      <c r="N264" s="16">
        <v>0</v>
      </c>
      <c r="O264" s="16">
        <v>0</v>
      </c>
      <c r="P264" s="16">
        <v>0.11111111111111099</v>
      </c>
      <c r="Q264" s="16">
        <v>0</v>
      </c>
      <c r="R264" s="16">
        <v>0</v>
      </c>
      <c r="S264" s="16"/>
      <c r="T264" s="16">
        <v>6.6666666666666693E-2</v>
      </c>
      <c r="U264" s="16">
        <v>0.125</v>
      </c>
      <c r="V264" s="16">
        <v>0.1</v>
      </c>
      <c r="W264" s="16">
        <v>0</v>
      </c>
      <c r="X264" s="16">
        <v>0</v>
      </c>
      <c r="Y264" s="16">
        <v>0.18181818181818199</v>
      </c>
      <c r="Z264" s="16"/>
      <c r="AA264" s="16">
        <v>6.3380281690140802E-2</v>
      </c>
      <c r="AB264" s="16">
        <v>9.7560975609756101E-2</v>
      </c>
    </row>
    <row r="265" spans="2:28" x14ac:dyDescent="0.35">
      <c r="B265" t="s">
        <v>101</v>
      </c>
      <c r="C265" s="16">
        <v>2.7322404371584699E-2</v>
      </c>
      <c r="D265" s="16">
        <v>2.8169014084507001E-2</v>
      </c>
      <c r="E265" s="16">
        <v>1.8348623853211E-2</v>
      </c>
      <c r="F265" s="16"/>
      <c r="G265" s="16">
        <v>4.4444444444444398E-2</v>
      </c>
      <c r="H265" s="16">
        <v>4.3478260869565202E-2</v>
      </c>
      <c r="I265" s="16">
        <v>0</v>
      </c>
      <c r="J265" s="16">
        <v>0</v>
      </c>
      <c r="K265" s="16">
        <v>0</v>
      </c>
      <c r="L265" s="16">
        <v>0</v>
      </c>
      <c r="M265" s="16">
        <v>0</v>
      </c>
      <c r="N265" s="16">
        <v>0</v>
      </c>
      <c r="O265" s="16">
        <v>5.5555555555555601E-2</v>
      </c>
      <c r="P265" s="16">
        <v>5.5555555555555601E-2</v>
      </c>
      <c r="Q265" s="16">
        <v>0</v>
      </c>
      <c r="R265" s="16">
        <v>0</v>
      </c>
      <c r="S265" s="16"/>
      <c r="T265" s="16">
        <v>5.3333333333333302E-2</v>
      </c>
      <c r="U265" s="16">
        <v>3.125E-2</v>
      </c>
      <c r="V265" s="16">
        <v>0</v>
      </c>
      <c r="W265" s="16">
        <v>0</v>
      </c>
      <c r="X265" s="16">
        <v>0</v>
      </c>
      <c r="Y265" s="16">
        <v>0</v>
      </c>
      <c r="Z265" s="16"/>
      <c r="AA265" s="16">
        <v>7.0422535211267599E-3</v>
      </c>
      <c r="AB265" s="16">
        <v>9.7560975609756101E-2</v>
      </c>
    </row>
    <row r="266" spans="2:28" x14ac:dyDescent="0.35">
      <c r="B266" t="s">
        <v>195</v>
      </c>
      <c r="C266" s="16">
        <v>7.6502732240437202E-2</v>
      </c>
      <c r="D266" s="16">
        <v>9.85915492957746E-2</v>
      </c>
      <c r="E266" s="16">
        <v>6.4220183486238494E-2</v>
      </c>
      <c r="F266" s="16"/>
      <c r="G266" s="16">
        <v>2.2222222222222199E-2</v>
      </c>
      <c r="H266" s="16">
        <v>8.6956521739130405E-2</v>
      </c>
      <c r="I266" s="16">
        <v>0.14285714285714299</v>
      </c>
      <c r="J266" s="16">
        <v>0</v>
      </c>
      <c r="K266" s="16">
        <v>0.133333333333333</v>
      </c>
      <c r="L266" s="16">
        <v>0</v>
      </c>
      <c r="M266" s="16">
        <v>9.0909090909090898E-2</v>
      </c>
      <c r="N266" s="16">
        <v>0</v>
      </c>
      <c r="O266" s="16">
        <v>0.22222222222222199</v>
      </c>
      <c r="P266" s="16">
        <v>5.5555555555555601E-2</v>
      </c>
      <c r="Q266" s="16">
        <v>0.11111111111111099</v>
      </c>
      <c r="R266" s="16">
        <v>0</v>
      </c>
      <c r="S266" s="16"/>
      <c r="T266" s="16">
        <v>5.3333333333333302E-2</v>
      </c>
      <c r="U266" s="16">
        <v>6.25E-2</v>
      </c>
      <c r="V266" s="16">
        <v>0.05</v>
      </c>
      <c r="W266" s="16">
        <v>0.08</v>
      </c>
      <c r="X266" s="16">
        <v>0.2</v>
      </c>
      <c r="Y266" s="16">
        <v>9.0909090909090898E-2</v>
      </c>
      <c r="Z266" s="16"/>
      <c r="AA266" s="16">
        <v>9.1549295774647904E-2</v>
      </c>
      <c r="AB266" s="16">
        <v>2.4390243902439001E-2</v>
      </c>
    </row>
    <row r="267" spans="2:28" x14ac:dyDescent="0.35">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2:28" x14ac:dyDescent="0.35">
      <c r="B268" s="6" t="s">
        <v>217</v>
      </c>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2:28" x14ac:dyDescent="0.35">
      <c r="B269" s="20" t="s">
        <v>63</v>
      </c>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2:28" x14ac:dyDescent="0.35">
      <c r="B270" t="s">
        <v>212</v>
      </c>
      <c r="C270" s="16">
        <v>0.47260273972602701</v>
      </c>
      <c r="D270" s="16">
        <v>0.41777777777777803</v>
      </c>
      <c r="E270" s="16">
        <v>0.51423487544484003</v>
      </c>
      <c r="F270" s="16"/>
      <c r="G270" s="16">
        <v>0.47924528301886798</v>
      </c>
      <c r="H270" s="16">
        <v>0.46825396825396798</v>
      </c>
      <c r="I270" s="16">
        <v>0.507692307692308</v>
      </c>
      <c r="J270" s="16">
        <v>0.42622950819672101</v>
      </c>
      <c r="K270" s="16">
        <v>0.41095890410958902</v>
      </c>
      <c r="L270" s="16">
        <v>0.40259740259740301</v>
      </c>
      <c r="M270" s="16">
        <v>0.38888888888888901</v>
      </c>
      <c r="N270" s="16">
        <v>0.41666666666666702</v>
      </c>
      <c r="O270" s="16">
        <v>0.48695652173913001</v>
      </c>
      <c r="P270" s="16">
        <v>0.56000000000000005</v>
      </c>
      <c r="Q270" s="16">
        <v>0.60526315789473695</v>
      </c>
      <c r="R270" s="16">
        <v>0.68421052631578905</v>
      </c>
      <c r="S270" s="16"/>
      <c r="T270" s="16">
        <v>0.456422018348624</v>
      </c>
      <c r="U270" s="16">
        <v>0.54337899543378998</v>
      </c>
      <c r="V270" s="16">
        <v>0.43220338983050799</v>
      </c>
      <c r="W270" s="16">
        <v>0.403100775193798</v>
      </c>
      <c r="X270" s="16">
        <v>0.51948051948051899</v>
      </c>
      <c r="Y270" s="16">
        <v>0.51162790697674398</v>
      </c>
      <c r="Z270" s="16"/>
      <c r="AA270" s="16">
        <v>0.50591327201051295</v>
      </c>
      <c r="AB270" s="16">
        <v>0.37547892720306503</v>
      </c>
    </row>
    <row r="271" spans="2:28" x14ac:dyDescent="0.35">
      <c r="B271" t="s">
        <v>213</v>
      </c>
      <c r="C271" s="16">
        <v>0.32876712328767099</v>
      </c>
      <c r="D271" s="16">
        <v>0.34888888888888903</v>
      </c>
      <c r="E271" s="16">
        <v>0.31316725978647703</v>
      </c>
      <c r="F271" s="16"/>
      <c r="G271" s="16">
        <v>0.27924528301886797</v>
      </c>
      <c r="H271" s="16">
        <v>0.38888888888888901</v>
      </c>
      <c r="I271" s="16">
        <v>0.32307692307692298</v>
      </c>
      <c r="J271" s="16">
        <v>0.36065573770491799</v>
      </c>
      <c r="K271" s="16">
        <v>0.42465753424657499</v>
      </c>
      <c r="L271" s="16">
        <v>0.36363636363636398</v>
      </c>
      <c r="M271" s="16">
        <v>0.375</v>
      </c>
      <c r="N271" s="16">
        <v>0.27777777777777801</v>
      </c>
      <c r="O271" s="16">
        <v>0.34782608695652201</v>
      </c>
      <c r="P271" s="16">
        <v>0.30666666666666698</v>
      </c>
      <c r="Q271" s="16">
        <v>0.18421052631578899</v>
      </c>
      <c r="R271" s="16">
        <v>0.21052631578947401</v>
      </c>
      <c r="S271" s="16"/>
      <c r="T271" s="16">
        <v>0.32568807339449501</v>
      </c>
      <c r="U271" s="16">
        <v>0.278538812785388</v>
      </c>
      <c r="V271" s="16">
        <v>0.34745762711864397</v>
      </c>
      <c r="W271" s="16">
        <v>0.39534883720930197</v>
      </c>
      <c r="X271" s="16">
        <v>0.337662337662338</v>
      </c>
      <c r="Y271" s="16">
        <v>0.34883720930232598</v>
      </c>
      <c r="Z271" s="16"/>
      <c r="AA271" s="16">
        <v>0.31668856767411302</v>
      </c>
      <c r="AB271" s="16">
        <v>0.36398467432950199</v>
      </c>
    </row>
    <row r="272" spans="2:28" x14ac:dyDescent="0.35">
      <c r="B272" t="s">
        <v>214</v>
      </c>
      <c r="C272" s="16">
        <v>0.12915851272015699</v>
      </c>
      <c r="D272" s="16">
        <v>0.151111111111111</v>
      </c>
      <c r="E272" s="16">
        <v>0.112099644128114</v>
      </c>
      <c r="F272" s="16"/>
      <c r="G272" s="16">
        <v>0.15094339622641501</v>
      </c>
      <c r="H272" s="16">
        <v>0.126984126984127</v>
      </c>
      <c r="I272" s="16">
        <v>0.107692307692308</v>
      </c>
      <c r="J272" s="16">
        <v>0.14754098360655701</v>
      </c>
      <c r="K272" s="16">
        <v>0.13698630136986301</v>
      </c>
      <c r="L272" s="16">
        <v>0.12987012987013</v>
      </c>
      <c r="M272" s="16">
        <v>0.125</v>
      </c>
      <c r="N272" s="16">
        <v>0.16666666666666699</v>
      </c>
      <c r="O272" s="16">
        <v>0.11304347826087</v>
      </c>
      <c r="P272" s="16">
        <v>0.08</v>
      </c>
      <c r="Q272" s="16">
        <v>0.13157894736842099</v>
      </c>
      <c r="R272" s="16">
        <v>5.2631578947368397E-2</v>
      </c>
      <c r="S272" s="16"/>
      <c r="T272" s="16">
        <v>0.13532110091743099</v>
      </c>
      <c r="U272" s="16">
        <v>0.127853881278539</v>
      </c>
      <c r="V272" s="16">
        <v>0.13559322033898299</v>
      </c>
      <c r="W272" s="16">
        <v>0.116279069767442</v>
      </c>
      <c r="X272" s="16">
        <v>0.11688311688311701</v>
      </c>
      <c r="Y272" s="16">
        <v>0.116279069767442</v>
      </c>
      <c r="Z272" s="16"/>
      <c r="AA272" s="16">
        <v>0.113009198423127</v>
      </c>
      <c r="AB272" s="16">
        <v>0.176245210727969</v>
      </c>
    </row>
    <row r="273" spans="2:28" x14ac:dyDescent="0.35">
      <c r="B273" t="s">
        <v>215</v>
      </c>
      <c r="C273" s="16">
        <v>5.9686888454011697E-2</v>
      </c>
      <c r="D273" s="16">
        <v>6.6666666666666693E-2</v>
      </c>
      <c r="E273" s="16">
        <v>5.51601423487545E-2</v>
      </c>
      <c r="F273" s="16"/>
      <c r="G273" s="16">
        <v>7.9245283018867907E-2</v>
      </c>
      <c r="H273" s="16">
        <v>1.58730158730159E-2</v>
      </c>
      <c r="I273" s="16">
        <v>6.15384615384615E-2</v>
      </c>
      <c r="J273" s="16">
        <v>3.2786885245901599E-2</v>
      </c>
      <c r="K273" s="16">
        <v>1.3698630136986301E-2</v>
      </c>
      <c r="L273" s="16">
        <v>7.7922077922077906E-2</v>
      </c>
      <c r="M273" s="16">
        <v>9.7222222222222196E-2</v>
      </c>
      <c r="N273" s="16">
        <v>0.13888888888888901</v>
      </c>
      <c r="O273" s="16">
        <v>5.21739130434783E-2</v>
      </c>
      <c r="P273" s="16">
        <v>5.3333333333333302E-2</v>
      </c>
      <c r="Q273" s="16">
        <v>5.2631578947368397E-2</v>
      </c>
      <c r="R273" s="16">
        <v>5.2631578947368397E-2</v>
      </c>
      <c r="S273" s="16"/>
      <c r="T273" s="16">
        <v>7.1100917431192706E-2</v>
      </c>
      <c r="U273" s="16">
        <v>3.6529680365296802E-2</v>
      </c>
      <c r="V273" s="16">
        <v>8.4745762711864403E-2</v>
      </c>
      <c r="W273" s="16">
        <v>6.9767441860465101E-2</v>
      </c>
      <c r="X273" s="16">
        <v>2.5974025974026E-2</v>
      </c>
      <c r="Y273" s="16">
        <v>2.32558139534884E-2</v>
      </c>
      <c r="Z273" s="16"/>
      <c r="AA273" s="16">
        <v>5.65045992115637E-2</v>
      </c>
      <c r="AB273" s="16">
        <v>6.8965517241379296E-2</v>
      </c>
    </row>
    <row r="274" spans="2:28" x14ac:dyDescent="0.35">
      <c r="B274" t="s">
        <v>60</v>
      </c>
      <c r="C274" s="16">
        <v>9.7847358121330701E-3</v>
      </c>
      <c r="D274" s="16">
        <v>1.55555555555556E-2</v>
      </c>
      <c r="E274" s="16">
        <v>5.3380782918149502E-3</v>
      </c>
      <c r="F274" s="16"/>
      <c r="G274" s="16">
        <v>1.13207547169811E-2</v>
      </c>
      <c r="H274" s="16">
        <v>0</v>
      </c>
      <c r="I274" s="16">
        <v>0</v>
      </c>
      <c r="J274" s="16">
        <v>3.2786885245901599E-2</v>
      </c>
      <c r="K274" s="16">
        <v>1.3698630136986301E-2</v>
      </c>
      <c r="L274" s="16">
        <v>2.5974025974026E-2</v>
      </c>
      <c r="M274" s="16">
        <v>1.38888888888889E-2</v>
      </c>
      <c r="N274" s="16">
        <v>0</v>
      </c>
      <c r="O274" s="16">
        <v>0</v>
      </c>
      <c r="P274" s="16">
        <v>0</v>
      </c>
      <c r="Q274" s="16">
        <v>2.6315789473684199E-2</v>
      </c>
      <c r="R274" s="16">
        <v>0</v>
      </c>
      <c r="S274" s="16"/>
      <c r="T274" s="16">
        <v>1.14678899082569E-2</v>
      </c>
      <c r="U274" s="16">
        <v>1.3698630136986301E-2</v>
      </c>
      <c r="V274" s="16">
        <v>0</v>
      </c>
      <c r="W274" s="16">
        <v>1.5503875968992199E-2</v>
      </c>
      <c r="X274" s="16">
        <v>0</v>
      </c>
      <c r="Y274" s="16">
        <v>0</v>
      </c>
      <c r="Z274" s="16"/>
      <c r="AA274" s="16">
        <v>7.8843626806833107E-3</v>
      </c>
      <c r="AB274" s="16">
        <v>1.5325670498084301E-2</v>
      </c>
    </row>
    <row r="275" spans="2:28" x14ac:dyDescent="0.35">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2:28" x14ac:dyDescent="0.35">
      <c r="B276" s="6" t="s">
        <v>218</v>
      </c>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2:28" x14ac:dyDescent="0.35">
      <c r="B277" s="20" t="s">
        <v>63</v>
      </c>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2:28" x14ac:dyDescent="0.35">
      <c r="B278" t="s">
        <v>212</v>
      </c>
      <c r="C278" s="16">
        <v>0.22113502935420701</v>
      </c>
      <c r="D278" s="16">
        <v>0.20444444444444401</v>
      </c>
      <c r="E278" s="16">
        <v>0.23487544483985801</v>
      </c>
      <c r="F278" s="16"/>
      <c r="G278" s="16">
        <v>0.21509433962264199</v>
      </c>
      <c r="H278" s="16">
        <v>0.25396825396825401</v>
      </c>
      <c r="I278" s="16">
        <v>0.2</v>
      </c>
      <c r="J278" s="16">
        <v>0.213114754098361</v>
      </c>
      <c r="K278" s="16">
        <v>0.24657534246575299</v>
      </c>
      <c r="L278" s="16">
        <v>0.23376623376623401</v>
      </c>
      <c r="M278" s="16">
        <v>0.15277777777777801</v>
      </c>
      <c r="N278" s="16">
        <v>0.30555555555555602</v>
      </c>
      <c r="O278" s="16">
        <v>0.2</v>
      </c>
      <c r="P278" s="16">
        <v>0.18666666666666701</v>
      </c>
      <c r="Q278" s="16">
        <v>0.31578947368421101</v>
      </c>
      <c r="R278" s="16">
        <v>0.21052631578947401</v>
      </c>
      <c r="S278" s="16"/>
      <c r="T278" s="16">
        <v>0.22477064220183501</v>
      </c>
      <c r="U278" s="16">
        <v>0.20547945205479501</v>
      </c>
      <c r="V278" s="16">
        <v>0.22033898305084701</v>
      </c>
      <c r="W278" s="16">
        <v>0.224806201550388</v>
      </c>
      <c r="X278" s="16">
        <v>0.23376623376623401</v>
      </c>
      <c r="Y278" s="16">
        <v>0.232558139534884</v>
      </c>
      <c r="Z278" s="16"/>
      <c r="AA278" s="16">
        <v>0.216819973718791</v>
      </c>
      <c r="AB278" s="16">
        <v>0.233716475095785</v>
      </c>
    </row>
    <row r="279" spans="2:28" x14ac:dyDescent="0.35">
      <c r="B279" t="s">
        <v>213</v>
      </c>
      <c r="C279" s="16">
        <v>0.35812133072406999</v>
      </c>
      <c r="D279" s="16">
        <v>0.36</v>
      </c>
      <c r="E279" s="16">
        <v>0.35587188612099602</v>
      </c>
      <c r="F279" s="16"/>
      <c r="G279" s="16">
        <v>0.36981132075471701</v>
      </c>
      <c r="H279" s="16">
        <v>0.38095238095238099</v>
      </c>
      <c r="I279" s="16">
        <v>0.33846153846153798</v>
      </c>
      <c r="J279" s="16">
        <v>0.409836065573771</v>
      </c>
      <c r="K279" s="16">
        <v>0.34246575342465801</v>
      </c>
      <c r="L279" s="16">
        <v>0.38961038961039002</v>
      </c>
      <c r="M279" s="16">
        <v>0.36111111111111099</v>
      </c>
      <c r="N279" s="16">
        <v>0.25</v>
      </c>
      <c r="O279" s="16">
        <v>0.38260869565217398</v>
      </c>
      <c r="P279" s="16">
        <v>0.28000000000000003</v>
      </c>
      <c r="Q279" s="16">
        <v>0.18421052631578899</v>
      </c>
      <c r="R279" s="16">
        <v>0.57894736842105299</v>
      </c>
      <c r="S279" s="16"/>
      <c r="T279" s="16">
        <v>0.36926605504587201</v>
      </c>
      <c r="U279" s="16">
        <v>0.34703196347032</v>
      </c>
      <c r="V279" s="16">
        <v>0.36440677966101698</v>
      </c>
      <c r="W279" s="16">
        <v>0.37984496124030998</v>
      </c>
      <c r="X279" s="16">
        <v>0.29870129870129902</v>
      </c>
      <c r="Y279" s="16">
        <v>0.32558139534883701</v>
      </c>
      <c r="Z279" s="16"/>
      <c r="AA279" s="16">
        <v>0.353482260183968</v>
      </c>
      <c r="AB279" s="16">
        <v>0.37164750957854398</v>
      </c>
    </row>
    <row r="280" spans="2:28" x14ac:dyDescent="0.35">
      <c r="B280" t="s">
        <v>214</v>
      </c>
      <c r="C280" s="16">
        <v>0.24070450097847401</v>
      </c>
      <c r="D280" s="16">
        <v>0.26222222222222202</v>
      </c>
      <c r="E280" s="16">
        <v>0.222419928825623</v>
      </c>
      <c r="F280" s="16"/>
      <c r="G280" s="16">
        <v>0.25660377358490599</v>
      </c>
      <c r="H280" s="16">
        <v>0.16666666666666699</v>
      </c>
      <c r="I280" s="16">
        <v>0.261538461538462</v>
      </c>
      <c r="J280" s="16">
        <v>0.22950819672131101</v>
      </c>
      <c r="K280" s="16">
        <v>0.24657534246575299</v>
      </c>
      <c r="L280" s="16">
        <v>0.23376623376623401</v>
      </c>
      <c r="M280" s="16">
        <v>0.23611111111111099</v>
      </c>
      <c r="N280" s="16">
        <v>0.194444444444444</v>
      </c>
      <c r="O280" s="16">
        <v>0.24347826086956501</v>
      </c>
      <c r="P280" s="16">
        <v>0.34666666666666701</v>
      </c>
      <c r="Q280" s="16">
        <v>0.21052631578947401</v>
      </c>
      <c r="R280" s="16">
        <v>0.21052631578947401</v>
      </c>
      <c r="S280" s="16"/>
      <c r="T280" s="16">
        <v>0.259174311926606</v>
      </c>
      <c r="U280" s="16">
        <v>0.25114155251141601</v>
      </c>
      <c r="V280" s="16">
        <v>0.23728813559322001</v>
      </c>
      <c r="W280" s="16">
        <v>0.217054263565891</v>
      </c>
      <c r="X280" s="16">
        <v>0.207792207792208</v>
      </c>
      <c r="Y280" s="16">
        <v>0.13953488372093001</v>
      </c>
      <c r="Z280" s="16"/>
      <c r="AA280" s="16">
        <v>0.227332457293035</v>
      </c>
      <c r="AB280" s="16">
        <v>0.27969348659003801</v>
      </c>
    </row>
    <row r="281" spans="2:28" x14ac:dyDescent="0.35">
      <c r="B281" t="s">
        <v>215</v>
      </c>
      <c r="C281" s="16">
        <v>0.11252446183952999</v>
      </c>
      <c r="D281" s="16">
        <v>0.11777777777777799</v>
      </c>
      <c r="E281" s="16">
        <v>0.108540925266904</v>
      </c>
      <c r="F281" s="16"/>
      <c r="G281" s="16">
        <v>0.12075471698113199</v>
      </c>
      <c r="H281" s="16">
        <v>0.119047619047619</v>
      </c>
      <c r="I281" s="16">
        <v>0.16923076923076899</v>
      </c>
      <c r="J281" s="16">
        <v>8.1967213114754106E-2</v>
      </c>
      <c r="K281" s="16">
        <v>0.10958904109589</v>
      </c>
      <c r="L281" s="16">
        <v>6.4935064935064901E-2</v>
      </c>
      <c r="M281" s="16">
        <v>0.125</v>
      </c>
      <c r="N281" s="16">
        <v>0.13888888888888901</v>
      </c>
      <c r="O281" s="16">
        <v>9.5652173913043495E-2</v>
      </c>
      <c r="P281" s="16">
        <v>0.133333333333333</v>
      </c>
      <c r="Q281" s="16">
        <v>0.105263157894737</v>
      </c>
      <c r="R281" s="16">
        <v>0</v>
      </c>
      <c r="S281" s="16"/>
      <c r="T281" s="16">
        <v>0.103211009174312</v>
      </c>
      <c r="U281" s="16">
        <v>0.105022831050228</v>
      </c>
      <c r="V281" s="16">
        <v>0.11864406779661001</v>
      </c>
      <c r="W281" s="16">
        <v>0.124031007751938</v>
      </c>
      <c r="X281" s="16">
        <v>0.103896103896104</v>
      </c>
      <c r="Y281" s="16">
        <v>0.209302325581395</v>
      </c>
      <c r="Z281" s="16"/>
      <c r="AA281" s="16">
        <v>0.12220762155059101</v>
      </c>
      <c r="AB281" s="16">
        <v>8.4291187739463605E-2</v>
      </c>
    </row>
    <row r="282" spans="2:28" x14ac:dyDescent="0.35">
      <c r="B282" t="s">
        <v>60</v>
      </c>
      <c r="C282" s="16">
        <v>6.7514677103718196E-2</v>
      </c>
      <c r="D282" s="16">
        <v>5.5555555555555601E-2</v>
      </c>
      <c r="E282" s="16">
        <v>7.8291814946619201E-2</v>
      </c>
      <c r="F282" s="16"/>
      <c r="G282" s="16">
        <v>3.77358490566038E-2</v>
      </c>
      <c r="H282" s="16">
        <v>7.9365079365079402E-2</v>
      </c>
      <c r="I282" s="16">
        <v>3.0769230769230799E-2</v>
      </c>
      <c r="J282" s="16">
        <v>6.5573770491803296E-2</v>
      </c>
      <c r="K282" s="16">
        <v>5.4794520547945202E-2</v>
      </c>
      <c r="L282" s="16">
        <v>7.7922077922077906E-2</v>
      </c>
      <c r="M282" s="16">
        <v>0.125</v>
      </c>
      <c r="N282" s="16">
        <v>0.11111111111111099</v>
      </c>
      <c r="O282" s="16">
        <v>7.8260869565217397E-2</v>
      </c>
      <c r="P282" s="16">
        <v>5.3333333333333302E-2</v>
      </c>
      <c r="Q282" s="16">
        <v>0.18421052631578899</v>
      </c>
      <c r="R282" s="16">
        <v>0</v>
      </c>
      <c r="S282" s="16"/>
      <c r="T282" s="16">
        <v>4.3577981651376101E-2</v>
      </c>
      <c r="U282" s="16">
        <v>9.1324200913242004E-2</v>
      </c>
      <c r="V282" s="16">
        <v>5.93220338983051E-2</v>
      </c>
      <c r="W282" s="16">
        <v>5.4263565891472902E-2</v>
      </c>
      <c r="X282" s="16">
        <v>0.15584415584415601</v>
      </c>
      <c r="Y282" s="16">
        <v>9.3023255813953501E-2</v>
      </c>
      <c r="Z282" s="16"/>
      <c r="AA282" s="16">
        <v>8.0157687253613705E-2</v>
      </c>
      <c r="AB282" s="16">
        <v>3.0651340996168602E-2</v>
      </c>
    </row>
    <row r="283" spans="2:28" x14ac:dyDescent="0.35">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2:28" x14ac:dyDescent="0.35">
      <c r="B284" s="6" t="s">
        <v>219</v>
      </c>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2:28" x14ac:dyDescent="0.35">
      <c r="B285" s="20" t="s">
        <v>63</v>
      </c>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2:28" x14ac:dyDescent="0.35">
      <c r="B286" t="s">
        <v>212</v>
      </c>
      <c r="C286" s="16">
        <v>0.26908023483366</v>
      </c>
      <c r="D286" s="16">
        <v>0.23555555555555599</v>
      </c>
      <c r="E286" s="16">
        <v>0.29359430604982201</v>
      </c>
      <c r="F286" s="16"/>
      <c r="G286" s="16">
        <v>0.271698113207547</v>
      </c>
      <c r="H286" s="16">
        <v>0.293650793650794</v>
      </c>
      <c r="I286" s="16">
        <v>0.16923076923076899</v>
      </c>
      <c r="J286" s="16">
        <v>0.26229508196721302</v>
      </c>
      <c r="K286" s="16">
        <v>0.32876712328767099</v>
      </c>
      <c r="L286" s="16">
        <v>0.25974025974025999</v>
      </c>
      <c r="M286" s="16">
        <v>0.22222222222222199</v>
      </c>
      <c r="N286" s="16">
        <v>0.194444444444444</v>
      </c>
      <c r="O286" s="16">
        <v>0.32173913043478303</v>
      </c>
      <c r="P286" s="16">
        <v>0.28000000000000003</v>
      </c>
      <c r="Q286" s="16">
        <v>0.23684210526315799</v>
      </c>
      <c r="R286" s="16">
        <v>0.26315789473684198</v>
      </c>
      <c r="S286" s="16"/>
      <c r="T286" s="16">
        <v>0.27293577981651401</v>
      </c>
      <c r="U286" s="16">
        <v>0.31050228310502298</v>
      </c>
      <c r="V286" s="16">
        <v>0.21186440677966101</v>
      </c>
      <c r="W286" s="16">
        <v>0.217054263565891</v>
      </c>
      <c r="X286" s="16">
        <v>0.29870129870129902</v>
      </c>
      <c r="Y286" s="16">
        <v>0.27906976744186002</v>
      </c>
      <c r="Z286" s="16"/>
      <c r="AA286" s="16">
        <v>0.28120893561103799</v>
      </c>
      <c r="AB286" s="16">
        <v>0.233716475095785</v>
      </c>
    </row>
    <row r="287" spans="2:28" x14ac:dyDescent="0.35">
      <c r="B287" t="s">
        <v>213</v>
      </c>
      <c r="C287" s="16">
        <v>0.38356164383561597</v>
      </c>
      <c r="D287" s="16">
        <v>0.35555555555555601</v>
      </c>
      <c r="E287" s="16">
        <v>0.40569395017793602</v>
      </c>
      <c r="F287" s="16"/>
      <c r="G287" s="16">
        <v>0.37735849056603799</v>
      </c>
      <c r="H287" s="16">
        <v>0.37301587301587302</v>
      </c>
      <c r="I287" s="16">
        <v>0.47692307692307701</v>
      </c>
      <c r="J287" s="16">
        <v>0.36065573770491799</v>
      </c>
      <c r="K287" s="16">
        <v>0.35616438356164398</v>
      </c>
      <c r="L287" s="16">
        <v>0.38961038961039002</v>
      </c>
      <c r="M287" s="16">
        <v>0.45833333333333298</v>
      </c>
      <c r="N287" s="16">
        <v>0.5</v>
      </c>
      <c r="O287" s="16">
        <v>0.26956521739130401</v>
      </c>
      <c r="P287" s="16">
        <v>0.413333333333333</v>
      </c>
      <c r="Q287" s="16">
        <v>0.394736842105263</v>
      </c>
      <c r="R287" s="16">
        <v>0.42105263157894701</v>
      </c>
      <c r="S287" s="16"/>
      <c r="T287" s="16">
        <v>0.37614678899082599</v>
      </c>
      <c r="U287" s="16">
        <v>0.36529680365296802</v>
      </c>
      <c r="V287" s="16">
        <v>0.44915254237288099</v>
      </c>
      <c r="W287" s="16">
        <v>0.418604651162791</v>
      </c>
      <c r="X287" s="16">
        <v>0.37662337662337703</v>
      </c>
      <c r="Y287" s="16">
        <v>0.27906976744186002</v>
      </c>
      <c r="Z287" s="16"/>
      <c r="AA287" s="16">
        <v>0.39159001314060399</v>
      </c>
      <c r="AB287" s="16">
        <v>0.360153256704981</v>
      </c>
    </row>
    <row r="288" spans="2:28" x14ac:dyDescent="0.35">
      <c r="B288" t="s">
        <v>214</v>
      </c>
      <c r="C288" s="16">
        <v>0.21135029354207399</v>
      </c>
      <c r="D288" s="16">
        <v>0.26</v>
      </c>
      <c r="E288" s="16">
        <v>0.176156583629893</v>
      </c>
      <c r="F288" s="16"/>
      <c r="G288" s="16">
        <v>0.22641509433962301</v>
      </c>
      <c r="H288" s="16">
        <v>0.22222222222222199</v>
      </c>
      <c r="I288" s="16">
        <v>0.21538461538461501</v>
      </c>
      <c r="J288" s="16">
        <v>0.24590163934426201</v>
      </c>
      <c r="K288" s="16">
        <v>0.164383561643836</v>
      </c>
      <c r="L288" s="16">
        <v>0.246753246753247</v>
      </c>
      <c r="M288" s="16">
        <v>0.15277777777777801</v>
      </c>
      <c r="N288" s="16">
        <v>0.13888888888888901</v>
      </c>
      <c r="O288" s="16">
        <v>0.24347826086956501</v>
      </c>
      <c r="P288" s="16">
        <v>0.18666666666666701</v>
      </c>
      <c r="Q288" s="16">
        <v>0.157894736842105</v>
      </c>
      <c r="R288" s="16">
        <v>0.21052631578947401</v>
      </c>
      <c r="S288" s="16"/>
      <c r="T288" s="16">
        <v>0.22018348623853201</v>
      </c>
      <c r="U288" s="16">
        <v>0.187214611872146</v>
      </c>
      <c r="V288" s="16">
        <v>0.24576271186440701</v>
      </c>
      <c r="W288" s="16">
        <v>0.209302325581395</v>
      </c>
      <c r="X288" s="16">
        <v>0.18181818181818199</v>
      </c>
      <c r="Y288" s="16">
        <v>0.209302325581395</v>
      </c>
      <c r="Z288" s="16"/>
      <c r="AA288" s="16">
        <v>0.19316688567674101</v>
      </c>
      <c r="AB288" s="16">
        <v>0.26436781609195398</v>
      </c>
    </row>
    <row r="289" spans="2:28" x14ac:dyDescent="0.35">
      <c r="B289" t="s">
        <v>215</v>
      </c>
      <c r="C289" s="16">
        <v>8.3170254403131097E-2</v>
      </c>
      <c r="D289" s="16">
        <v>8.8888888888888906E-2</v>
      </c>
      <c r="E289" s="16">
        <v>7.8291814946619201E-2</v>
      </c>
      <c r="F289" s="16"/>
      <c r="G289" s="16">
        <v>7.1698113207547196E-2</v>
      </c>
      <c r="H289" s="16">
        <v>7.9365079365079402E-2</v>
      </c>
      <c r="I289" s="16">
        <v>0.107692307692308</v>
      </c>
      <c r="J289" s="16">
        <v>6.5573770491803296E-2</v>
      </c>
      <c r="K289" s="16">
        <v>9.5890410958904104E-2</v>
      </c>
      <c r="L289" s="16">
        <v>6.4935064935064901E-2</v>
      </c>
      <c r="M289" s="16">
        <v>9.7222222222222196E-2</v>
      </c>
      <c r="N289" s="16">
        <v>8.3333333333333301E-2</v>
      </c>
      <c r="O289" s="16">
        <v>0.11304347826087</v>
      </c>
      <c r="P289" s="16">
        <v>6.6666666666666693E-2</v>
      </c>
      <c r="Q289" s="16">
        <v>7.8947368421052599E-2</v>
      </c>
      <c r="R289" s="16">
        <v>0.105263157894737</v>
      </c>
      <c r="S289" s="16"/>
      <c r="T289" s="16">
        <v>8.4862385321100894E-2</v>
      </c>
      <c r="U289" s="16">
        <v>8.2191780821917804E-2</v>
      </c>
      <c r="V289" s="16">
        <v>6.7796610169491497E-2</v>
      </c>
      <c r="W289" s="16">
        <v>9.3023255813953501E-2</v>
      </c>
      <c r="X289" s="16">
        <v>6.4935064935064901E-2</v>
      </c>
      <c r="Y289" s="16">
        <v>0.116279069767442</v>
      </c>
      <c r="Z289" s="16"/>
      <c r="AA289" s="16">
        <v>8.1471747700394198E-2</v>
      </c>
      <c r="AB289" s="16">
        <v>8.8122605363984696E-2</v>
      </c>
    </row>
    <row r="290" spans="2:28" x14ac:dyDescent="0.35">
      <c r="B290" t="s">
        <v>60</v>
      </c>
      <c r="C290" s="16">
        <v>5.2837573385518602E-2</v>
      </c>
      <c r="D290" s="16">
        <v>0.06</v>
      </c>
      <c r="E290" s="16">
        <v>4.6263345195729499E-2</v>
      </c>
      <c r="F290" s="16"/>
      <c r="G290" s="16">
        <v>5.2830188679245299E-2</v>
      </c>
      <c r="H290" s="16">
        <v>3.1746031746031703E-2</v>
      </c>
      <c r="I290" s="16">
        <v>3.0769230769230799E-2</v>
      </c>
      <c r="J290" s="16">
        <v>6.5573770491803296E-2</v>
      </c>
      <c r="K290" s="16">
        <v>5.4794520547945202E-2</v>
      </c>
      <c r="L290" s="16">
        <v>3.8961038961039002E-2</v>
      </c>
      <c r="M290" s="16">
        <v>6.9444444444444406E-2</v>
      </c>
      <c r="N290" s="16">
        <v>8.3333333333333301E-2</v>
      </c>
      <c r="O290" s="16">
        <v>5.21739130434783E-2</v>
      </c>
      <c r="P290" s="16">
        <v>5.3333333333333302E-2</v>
      </c>
      <c r="Q290" s="16">
        <v>0.13157894736842099</v>
      </c>
      <c r="R290" s="16">
        <v>0</v>
      </c>
      <c r="S290" s="16"/>
      <c r="T290" s="16">
        <v>4.5871559633027498E-2</v>
      </c>
      <c r="U290" s="16">
        <v>5.4794520547945202E-2</v>
      </c>
      <c r="V290" s="16">
        <v>2.5423728813559299E-2</v>
      </c>
      <c r="W290" s="16">
        <v>6.2015503875968998E-2</v>
      </c>
      <c r="X290" s="16">
        <v>7.7922077922077906E-2</v>
      </c>
      <c r="Y290" s="16">
        <v>0.116279069767442</v>
      </c>
      <c r="Z290" s="16"/>
      <c r="AA290" s="16">
        <v>5.2562417871222102E-2</v>
      </c>
      <c r="AB290" s="16">
        <v>5.3639846743295E-2</v>
      </c>
    </row>
    <row r="291" spans="2:28" x14ac:dyDescent="0.35">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2:28" x14ac:dyDescent="0.35">
      <c r="B292" s="6" t="s">
        <v>220</v>
      </c>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2:28" x14ac:dyDescent="0.35">
      <c r="B293" s="20" t="s">
        <v>63</v>
      </c>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2:28" x14ac:dyDescent="0.35">
      <c r="B294" t="s">
        <v>212</v>
      </c>
      <c r="C294" s="16">
        <v>0.27299412915851301</v>
      </c>
      <c r="D294" s="16">
        <v>0.25555555555555598</v>
      </c>
      <c r="E294" s="16">
        <v>0.28291814946619198</v>
      </c>
      <c r="F294" s="16"/>
      <c r="G294" s="16">
        <v>0.237735849056604</v>
      </c>
      <c r="H294" s="16">
        <v>0.317460317460317</v>
      </c>
      <c r="I294" s="16">
        <v>0.27692307692307699</v>
      </c>
      <c r="J294" s="16">
        <v>0.22950819672131101</v>
      </c>
      <c r="K294" s="16">
        <v>0.301369863013699</v>
      </c>
      <c r="L294" s="16">
        <v>0.19480519480519501</v>
      </c>
      <c r="M294" s="16">
        <v>0.29166666666666702</v>
      </c>
      <c r="N294" s="16">
        <v>0.30555555555555602</v>
      </c>
      <c r="O294" s="16">
        <v>0.23478260869565201</v>
      </c>
      <c r="P294" s="16">
        <v>0.34666666666666701</v>
      </c>
      <c r="Q294" s="16">
        <v>0.34210526315789502</v>
      </c>
      <c r="R294" s="16">
        <v>0.47368421052631599</v>
      </c>
      <c r="S294" s="16"/>
      <c r="T294" s="16">
        <v>0.259174311926606</v>
      </c>
      <c r="U294" s="16">
        <v>0.31963470319634701</v>
      </c>
      <c r="V294" s="16">
        <v>0.305084745762712</v>
      </c>
      <c r="W294" s="16">
        <v>0.209302325581395</v>
      </c>
      <c r="X294" s="16">
        <v>0.29870129870129902</v>
      </c>
      <c r="Y294" s="16">
        <v>0.232558139534884</v>
      </c>
      <c r="Z294" s="16"/>
      <c r="AA294" s="16">
        <v>0.29040735873850199</v>
      </c>
      <c r="AB294" s="16">
        <v>0.22222222222222199</v>
      </c>
    </row>
    <row r="295" spans="2:28" x14ac:dyDescent="0.35">
      <c r="B295" t="s">
        <v>213</v>
      </c>
      <c r="C295" s="16">
        <v>0.42270058708414898</v>
      </c>
      <c r="D295" s="16">
        <v>0.43333333333333302</v>
      </c>
      <c r="E295" s="16">
        <v>0.41637010676156599</v>
      </c>
      <c r="F295" s="16"/>
      <c r="G295" s="16">
        <v>0.43018867924528298</v>
      </c>
      <c r="H295" s="16">
        <v>0.38095238095238099</v>
      </c>
      <c r="I295" s="16">
        <v>0.46153846153846201</v>
      </c>
      <c r="J295" s="16">
        <v>0.39344262295082</v>
      </c>
      <c r="K295" s="16">
        <v>0.41095890410958902</v>
      </c>
      <c r="L295" s="16">
        <v>0.51948051948051899</v>
      </c>
      <c r="M295" s="16">
        <v>0.41666666666666702</v>
      </c>
      <c r="N295" s="16">
        <v>0.41666666666666702</v>
      </c>
      <c r="O295" s="16">
        <v>0.44347826086956499</v>
      </c>
      <c r="P295" s="16">
        <v>0.38666666666666699</v>
      </c>
      <c r="Q295" s="16">
        <v>0.36842105263157898</v>
      </c>
      <c r="R295" s="16">
        <v>0.36842105263157898</v>
      </c>
      <c r="S295" s="16"/>
      <c r="T295" s="16">
        <v>0.41513761467889898</v>
      </c>
      <c r="U295" s="16">
        <v>0.41095890410958902</v>
      </c>
      <c r="V295" s="16">
        <v>0.43220338983050799</v>
      </c>
      <c r="W295" s="16">
        <v>0.403100775193798</v>
      </c>
      <c r="X295" s="16">
        <v>0.45454545454545497</v>
      </c>
      <c r="Y295" s="16">
        <v>0.53488372093023295</v>
      </c>
      <c r="Z295" s="16"/>
      <c r="AA295" s="16">
        <v>0.41524310118265401</v>
      </c>
      <c r="AB295" s="16">
        <v>0.44444444444444398</v>
      </c>
    </row>
    <row r="296" spans="2:28" x14ac:dyDescent="0.35">
      <c r="B296" t="s">
        <v>214</v>
      </c>
      <c r="C296" s="16">
        <v>0.18786692759295501</v>
      </c>
      <c r="D296" s="16">
        <v>0.19555555555555601</v>
      </c>
      <c r="E296" s="16">
        <v>0.18327402135231299</v>
      </c>
      <c r="F296" s="16"/>
      <c r="G296" s="16">
        <v>0.22264150943396199</v>
      </c>
      <c r="H296" s="16">
        <v>0.158730158730159</v>
      </c>
      <c r="I296" s="16">
        <v>0.138461538461538</v>
      </c>
      <c r="J296" s="16">
        <v>0.29508196721311503</v>
      </c>
      <c r="K296" s="16">
        <v>0.164383561643836</v>
      </c>
      <c r="L296" s="16">
        <v>0.18181818181818199</v>
      </c>
      <c r="M296" s="16">
        <v>0.16666666666666699</v>
      </c>
      <c r="N296" s="16">
        <v>0.16666666666666699</v>
      </c>
      <c r="O296" s="16">
        <v>0.173913043478261</v>
      </c>
      <c r="P296" s="16">
        <v>0.17333333333333301</v>
      </c>
      <c r="Q296" s="16">
        <v>0.18421052631578899</v>
      </c>
      <c r="R296" s="16">
        <v>0.105263157894737</v>
      </c>
      <c r="S296" s="16"/>
      <c r="T296" s="16">
        <v>0.23394495412843999</v>
      </c>
      <c r="U296" s="16">
        <v>0.15525114155251099</v>
      </c>
      <c r="V296" s="16">
        <v>0.169491525423729</v>
      </c>
      <c r="W296" s="16">
        <v>0.201550387596899</v>
      </c>
      <c r="X296" s="16">
        <v>7.7922077922077906E-2</v>
      </c>
      <c r="Y296" s="16">
        <v>9.3023255813953501E-2</v>
      </c>
      <c r="Z296" s="16"/>
      <c r="AA296" s="16">
        <v>0.17082785808147199</v>
      </c>
      <c r="AB296" s="16">
        <v>0.23754789272030699</v>
      </c>
    </row>
    <row r="297" spans="2:28" x14ac:dyDescent="0.35">
      <c r="B297" t="s">
        <v>215</v>
      </c>
      <c r="C297" s="16">
        <v>6.4579256360078302E-2</v>
      </c>
      <c r="D297" s="16">
        <v>5.7777777777777803E-2</v>
      </c>
      <c r="E297" s="16">
        <v>7.1174377224199295E-2</v>
      </c>
      <c r="F297" s="16"/>
      <c r="G297" s="16">
        <v>6.0377358490565997E-2</v>
      </c>
      <c r="H297" s="16">
        <v>4.7619047619047603E-2</v>
      </c>
      <c r="I297" s="16">
        <v>7.69230769230769E-2</v>
      </c>
      <c r="J297" s="16">
        <v>4.91803278688525E-2</v>
      </c>
      <c r="K297" s="16">
        <v>5.4794520547945202E-2</v>
      </c>
      <c r="L297" s="16">
        <v>6.4935064935064901E-2</v>
      </c>
      <c r="M297" s="16">
        <v>5.5555555555555601E-2</v>
      </c>
      <c r="N297" s="16">
        <v>0.11111111111111099</v>
      </c>
      <c r="O297" s="16">
        <v>8.6956521739130405E-2</v>
      </c>
      <c r="P297" s="16">
        <v>6.6666666666666693E-2</v>
      </c>
      <c r="Q297" s="16">
        <v>7.8947368421052599E-2</v>
      </c>
      <c r="R297" s="16">
        <v>5.2631578947368397E-2</v>
      </c>
      <c r="S297" s="16"/>
      <c r="T297" s="16">
        <v>5.9633027522935797E-2</v>
      </c>
      <c r="U297" s="16">
        <v>4.5662100456621002E-2</v>
      </c>
      <c r="V297" s="16">
        <v>5.0847457627118599E-2</v>
      </c>
      <c r="W297" s="16">
        <v>0.116279069767442</v>
      </c>
      <c r="X297" s="16">
        <v>7.7922077922077906E-2</v>
      </c>
      <c r="Y297" s="16">
        <v>6.9767441860465101E-2</v>
      </c>
      <c r="Z297" s="16"/>
      <c r="AA297" s="16">
        <v>6.9645203679369203E-2</v>
      </c>
      <c r="AB297" s="16">
        <v>4.9808429118773902E-2</v>
      </c>
    </row>
    <row r="298" spans="2:28" x14ac:dyDescent="0.35">
      <c r="B298" t="s">
        <v>60</v>
      </c>
      <c r="C298" s="16">
        <v>5.1859099804305302E-2</v>
      </c>
      <c r="D298" s="16">
        <v>5.7777777777777803E-2</v>
      </c>
      <c r="E298" s="16">
        <v>4.6263345195729499E-2</v>
      </c>
      <c r="F298" s="16"/>
      <c r="G298" s="16">
        <v>4.9056603773584902E-2</v>
      </c>
      <c r="H298" s="16">
        <v>9.5238095238095205E-2</v>
      </c>
      <c r="I298" s="16">
        <v>4.6153846153846198E-2</v>
      </c>
      <c r="J298" s="16">
        <v>3.2786885245901599E-2</v>
      </c>
      <c r="K298" s="16">
        <v>6.8493150684931503E-2</v>
      </c>
      <c r="L298" s="16">
        <v>3.8961038961039002E-2</v>
      </c>
      <c r="M298" s="16">
        <v>6.9444444444444406E-2</v>
      </c>
      <c r="N298" s="16">
        <v>0</v>
      </c>
      <c r="O298" s="16">
        <v>6.08695652173913E-2</v>
      </c>
      <c r="P298" s="16">
        <v>2.66666666666667E-2</v>
      </c>
      <c r="Q298" s="16">
        <v>2.6315789473684199E-2</v>
      </c>
      <c r="R298" s="16">
        <v>0</v>
      </c>
      <c r="S298" s="16"/>
      <c r="T298" s="16">
        <v>3.2110091743119303E-2</v>
      </c>
      <c r="U298" s="16">
        <v>6.8493150684931503E-2</v>
      </c>
      <c r="V298" s="16">
        <v>4.2372881355932202E-2</v>
      </c>
      <c r="W298" s="16">
        <v>6.9767441860465101E-2</v>
      </c>
      <c r="X298" s="16">
        <v>9.0909090909090898E-2</v>
      </c>
      <c r="Y298" s="16">
        <v>6.9767441860465101E-2</v>
      </c>
      <c r="Z298" s="16"/>
      <c r="AA298" s="16">
        <v>5.3876478318002602E-2</v>
      </c>
      <c r="AB298" s="16">
        <v>4.5977011494252901E-2</v>
      </c>
    </row>
    <row r="299" spans="2:28" x14ac:dyDescent="0.35">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2:28" x14ac:dyDescent="0.35">
      <c r="B300" s="6" t="s">
        <v>221</v>
      </c>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2:28" x14ac:dyDescent="0.35">
      <c r="B301" s="20" t="s">
        <v>63</v>
      </c>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2:28" x14ac:dyDescent="0.35">
      <c r="B302" t="s">
        <v>212</v>
      </c>
      <c r="C302" s="16">
        <v>0.20450097847358101</v>
      </c>
      <c r="D302" s="16">
        <v>0.202222222222222</v>
      </c>
      <c r="E302" s="16">
        <v>0.20640569395017799</v>
      </c>
      <c r="F302" s="16"/>
      <c r="G302" s="16">
        <v>0.17358490566037699</v>
      </c>
      <c r="H302" s="16">
        <v>0.182539682539683</v>
      </c>
      <c r="I302" s="16">
        <v>0.18461538461538499</v>
      </c>
      <c r="J302" s="16">
        <v>0.18032786885245899</v>
      </c>
      <c r="K302" s="16">
        <v>0.232876712328767</v>
      </c>
      <c r="L302" s="16">
        <v>0.11688311688311701</v>
      </c>
      <c r="M302" s="16">
        <v>0.194444444444444</v>
      </c>
      <c r="N302" s="16">
        <v>0.22222222222222199</v>
      </c>
      <c r="O302" s="16">
        <v>0.24347826086956501</v>
      </c>
      <c r="P302" s="16">
        <v>0.22666666666666699</v>
      </c>
      <c r="Q302" s="16">
        <v>0.42105263157894701</v>
      </c>
      <c r="R302" s="16">
        <v>0.42105263157894701</v>
      </c>
      <c r="S302" s="16"/>
      <c r="T302" s="16">
        <v>0.20871559633027501</v>
      </c>
      <c r="U302" s="16">
        <v>0.20091324200913199</v>
      </c>
      <c r="V302" s="16">
        <v>0.20338983050847501</v>
      </c>
      <c r="W302" s="16">
        <v>0.178294573643411</v>
      </c>
      <c r="X302" s="16">
        <v>0.207792207792208</v>
      </c>
      <c r="Y302" s="16">
        <v>0.25581395348837199</v>
      </c>
      <c r="Z302" s="16"/>
      <c r="AA302" s="16">
        <v>0.206307490144547</v>
      </c>
      <c r="AB302" s="16">
        <v>0.199233716475096</v>
      </c>
    </row>
    <row r="303" spans="2:28" x14ac:dyDescent="0.35">
      <c r="B303" t="s">
        <v>213</v>
      </c>
      <c r="C303" s="16">
        <v>0.42172211350293498</v>
      </c>
      <c r="D303" s="16">
        <v>0.37777777777777799</v>
      </c>
      <c r="E303" s="16">
        <v>0.45373665480427</v>
      </c>
      <c r="F303" s="16"/>
      <c r="G303" s="16">
        <v>0.39622641509433998</v>
      </c>
      <c r="H303" s="16">
        <v>0.43650793650793701</v>
      </c>
      <c r="I303" s="16">
        <v>0.507692307692308</v>
      </c>
      <c r="J303" s="16">
        <v>0.37704918032786899</v>
      </c>
      <c r="K303" s="16">
        <v>0.50684931506849296</v>
      </c>
      <c r="L303" s="16">
        <v>0.493506493506494</v>
      </c>
      <c r="M303" s="16">
        <v>0.44444444444444398</v>
      </c>
      <c r="N303" s="16">
        <v>0.33333333333333298</v>
      </c>
      <c r="O303" s="16">
        <v>0.45217391304347798</v>
      </c>
      <c r="P303" s="16">
        <v>0.33333333333333298</v>
      </c>
      <c r="Q303" s="16">
        <v>0.28947368421052599</v>
      </c>
      <c r="R303" s="16">
        <v>0.42105263157894701</v>
      </c>
      <c r="S303" s="16"/>
      <c r="T303" s="16">
        <v>0.394495412844037</v>
      </c>
      <c r="U303" s="16">
        <v>0.42465753424657499</v>
      </c>
      <c r="V303" s="16">
        <v>0.44915254237288099</v>
      </c>
      <c r="W303" s="16">
        <v>0.44961240310077499</v>
      </c>
      <c r="X303" s="16">
        <v>0.45454545454545497</v>
      </c>
      <c r="Y303" s="16">
        <v>0.46511627906976699</v>
      </c>
      <c r="Z303" s="16"/>
      <c r="AA303" s="16">
        <v>0.433639947437582</v>
      </c>
      <c r="AB303" s="16">
        <v>0.38697318007662801</v>
      </c>
    </row>
    <row r="304" spans="2:28" x14ac:dyDescent="0.35">
      <c r="B304" t="s">
        <v>214</v>
      </c>
      <c r="C304" s="16">
        <v>0.23385518590998</v>
      </c>
      <c r="D304" s="16">
        <v>0.26444444444444398</v>
      </c>
      <c r="E304" s="16">
        <v>0.209964412811388</v>
      </c>
      <c r="F304" s="16"/>
      <c r="G304" s="16">
        <v>0.245283018867925</v>
      </c>
      <c r="H304" s="16">
        <v>0.24603174603174599</v>
      </c>
      <c r="I304" s="16">
        <v>0.18461538461538499</v>
      </c>
      <c r="J304" s="16">
        <v>0.26229508196721302</v>
      </c>
      <c r="K304" s="16">
        <v>0.17808219178082199</v>
      </c>
      <c r="L304" s="16">
        <v>0.23376623376623401</v>
      </c>
      <c r="M304" s="16">
        <v>0.30555555555555602</v>
      </c>
      <c r="N304" s="16">
        <v>0.22222222222222199</v>
      </c>
      <c r="O304" s="16">
        <v>0.2</v>
      </c>
      <c r="P304" s="16">
        <v>0.32</v>
      </c>
      <c r="Q304" s="16">
        <v>0.157894736842105</v>
      </c>
      <c r="R304" s="16">
        <v>5.2631578947368397E-2</v>
      </c>
      <c r="S304" s="16"/>
      <c r="T304" s="16">
        <v>0.26605504587155998</v>
      </c>
      <c r="U304" s="16">
        <v>0.25114155251141601</v>
      </c>
      <c r="V304" s="16">
        <v>0.194915254237288</v>
      </c>
      <c r="W304" s="16">
        <v>0.201550387596899</v>
      </c>
      <c r="X304" s="16">
        <v>0.168831168831169</v>
      </c>
      <c r="Y304" s="16">
        <v>0.13953488372093001</v>
      </c>
      <c r="Z304" s="16"/>
      <c r="AA304" s="16">
        <v>0.23521681997371899</v>
      </c>
      <c r="AB304" s="16">
        <v>0.229885057471264</v>
      </c>
    </row>
    <row r="305" spans="2:28" x14ac:dyDescent="0.35">
      <c r="B305" t="s">
        <v>215</v>
      </c>
      <c r="C305" s="16">
        <v>9.9804305283757305E-2</v>
      </c>
      <c r="D305" s="16">
        <v>0.12</v>
      </c>
      <c r="E305" s="16">
        <v>8.5409252669039107E-2</v>
      </c>
      <c r="F305" s="16"/>
      <c r="G305" s="16">
        <v>0.135849056603774</v>
      </c>
      <c r="H305" s="16">
        <v>8.7301587301587297E-2</v>
      </c>
      <c r="I305" s="16">
        <v>9.2307692307692299E-2</v>
      </c>
      <c r="J305" s="16">
        <v>9.8360655737704902E-2</v>
      </c>
      <c r="K305" s="16">
        <v>5.4794520547945202E-2</v>
      </c>
      <c r="L305" s="16">
        <v>0.11688311688311701</v>
      </c>
      <c r="M305" s="16">
        <v>2.7777777777777801E-2</v>
      </c>
      <c r="N305" s="16">
        <v>0.22222222222222199</v>
      </c>
      <c r="O305" s="16">
        <v>7.8260869565217397E-2</v>
      </c>
      <c r="P305" s="16">
        <v>0.08</v>
      </c>
      <c r="Q305" s="16">
        <v>7.8947368421052599E-2</v>
      </c>
      <c r="R305" s="16">
        <v>0.105263157894737</v>
      </c>
      <c r="S305" s="16"/>
      <c r="T305" s="16">
        <v>0.105504587155963</v>
      </c>
      <c r="U305" s="16">
        <v>6.3926940639269403E-2</v>
      </c>
      <c r="V305" s="16">
        <v>0.101694915254237</v>
      </c>
      <c r="W305" s="16">
        <v>0.13178294573643401</v>
      </c>
      <c r="X305" s="16">
        <v>0.103896103896104</v>
      </c>
      <c r="Y305" s="16">
        <v>0.116279069767442</v>
      </c>
      <c r="Z305" s="16"/>
      <c r="AA305" s="16">
        <v>8.0157687253613705E-2</v>
      </c>
      <c r="AB305" s="16">
        <v>0.15708812260536401</v>
      </c>
    </row>
    <row r="306" spans="2:28" x14ac:dyDescent="0.35">
      <c r="B306" t="s">
        <v>60</v>
      </c>
      <c r="C306" s="16">
        <v>4.0117416829745602E-2</v>
      </c>
      <c r="D306" s="16">
        <v>3.5555555555555597E-2</v>
      </c>
      <c r="E306" s="16">
        <v>4.4483985765124599E-2</v>
      </c>
      <c r="F306" s="16"/>
      <c r="G306" s="16">
        <v>4.9056603773584902E-2</v>
      </c>
      <c r="H306" s="16">
        <v>4.7619047619047603E-2</v>
      </c>
      <c r="I306" s="16">
        <v>3.0769230769230799E-2</v>
      </c>
      <c r="J306" s="16">
        <v>8.1967213114754106E-2</v>
      </c>
      <c r="K306" s="16">
        <v>2.7397260273972601E-2</v>
      </c>
      <c r="L306" s="16">
        <v>3.8961038961039002E-2</v>
      </c>
      <c r="M306" s="16">
        <v>2.7777777777777801E-2</v>
      </c>
      <c r="N306" s="16">
        <v>0</v>
      </c>
      <c r="O306" s="16">
        <v>2.6086956521739101E-2</v>
      </c>
      <c r="P306" s="16">
        <v>0.04</v>
      </c>
      <c r="Q306" s="16">
        <v>5.2631578947368397E-2</v>
      </c>
      <c r="R306" s="16">
        <v>0</v>
      </c>
      <c r="S306" s="16"/>
      <c r="T306" s="16">
        <v>2.5229357798165101E-2</v>
      </c>
      <c r="U306" s="16">
        <v>5.9360730593607303E-2</v>
      </c>
      <c r="V306" s="16">
        <v>5.0847457627118599E-2</v>
      </c>
      <c r="W306" s="16">
        <v>3.8759689922480599E-2</v>
      </c>
      <c r="X306" s="16">
        <v>6.4935064935064901E-2</v>
      </c>
      <c r="Y306" s="16">
        <v>2.32558139534884E-2</v>
      </c>
      <c r="Z306" s="16"/>
      <c r="AA306" s="16">
        <v>4.4678055190538801E-2</v>
      </c>
      <c r="AB306" s="16">
        <v>2.68199233716475E-2</v>
      </c>
    </row>
    <row r="307" spans="2:28" x14ac:dyDescent="0.35">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2:28" x14ac:dyDescent="0.35">
      <c r="B308" s="6" t="s">
        <v>222</v>
      </c>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2:28" x14ac:dyDescent="0.35">
      <c r="B309" s="20" t="s">
        <v>63</v>
      </c>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2:28" x14ac:dyDescent="0.35">
      <c r="B310" t="s">
        <v>212</v>
      </c>
      <c r="C310" s="16">
        <v>0.18786692759295501</v>
      </c>
      <c r="D310" s="16">
        <v>0.16</v>
      </c>
      <c r="E310" s="16">
        <v>0.209964412811388</v>
      </c>
      <c r="F310" s="16"/>
      <c r="G310" s="16">
        <v>0.18490566037735801</v>
      </c>
      <c r="H310" s="16">
        <v>0.25396825396825401</v>
      </c>
      <c r="I310" s="16">
        <v>0.138461538461538</v>
      </c>
      <c r="J310" s="16">
        <v>0.18032786885245899</v>
      </c>
      <c r="K310" s="16">
        <v>0.19178082191780799</v>
      </c>
      <c r="L310" s="16">
        <v>0.18181818181818199</v>
      </c>
      <c r="M310" s="16">
        <v>0.11111111111111099</v>
      </c>
      <c r="N310" s="16">
        <v>0.16666666666666699</v>
      </c>
      <c r="O310" s="16">
        <v>0.208695652173913</v>
      </c>
      <c r="P310" s="16">
        <v>0.16</v>
      </c>
      <c r="Q310" s="16">
        <v>0.23684210526315799</v>
      </c>
      <c r="R310" s="16">
        <v>0.21052631578947401</v>
      </c>
      <c r="S310" s="16"/>
      <c r="T310" s="16">
        <v>0.18577981651376099</v>
      </c>
      <c r="U310" s="16">
        <v>0.20091324200913199</v>
      </c>
      <c r="V310" s="16">
        <v>0.177966101694915</v>
      </c>
      <c r="W310" s="16">
        <v>0.15503875968992201</v>
      </c>
      <c r="X310" s="16">
        <v>0.23376623376623401</v>
      </c>
      <c r="Y310" s="16">
        <v>0.186046511627907</v>
      </c>
      <c r="Z310" s="16"/>
      <c r="AA310" s="16">
        <v>0.18396846254927701</v>
      </c>
      <c r="AB310" s="16">
        <v>0.199233716475096</v>
      </c>
    </row>
    <row r="311" spans="2:28" x14ac:dyDescent="0.35">
      <c r="B311" t="s">
        <v>213</v>
      </c>
      <c r="C311" s="16">
        <v>0.31898238747553798</v>
      </c>
      <c r="D311" s="16">
        <v>0.35555555555555601</v>
      </c>
      <c r="E311" s="16">
        <v>0.29181494661921697</v>
      </c>
      <c r="F311" s="16"/>
      <c r="G311" s="16">
        <v>0.34716981132075497</v>
      </c>
      <c r="H311" s="16">
        <v>0.30952380952380998</v>
      </c>
      <c r="I311" s="16">
        <v>0.30769230769230799</v>
      </c>
      <c r="J311" s="16">
        <v>0.37704918032786899</v>
      </c>
      <c r="K311" s="16">
        <v>0.397260273972603</v>
      </c>
      <c r="L311" s="16">
        <v>0.29870129870129902</v>
      </c>
      <c r="M311" s="16">
        <v>0.29166666666666702</v>
      </c>
      <c r="N311" s="16">
        <v>0.30555555555555602</v>
      </c>
      <c r="O311" s="16">
        <v>0.30434782608695699</v>
      </c>
      <c r="P311" s="16">
        <v>0.266666666666667</v>
      </c>
      <c r="Q311" s="16">
        <v>0.28947368421052599</v>
      </c>
      <c r="R311" s="16">
        <v>0.105263157894737</v>
      </c>
      <c r="S311" s="16"/>
      <c r="T311" s="16">
        <v>0.34862385321100903</v>
      </c>
      <c r="U311" s="16">
        <v>0.301369863013699</v>
      </c>
      <c r="V311" s="16">
        <v>0.31355932203389802</v>
      </c>
      <c r="W311" s="16">
        <v>0.36434108527131798</v>
      </c>
      <c r="X311" s="16">
        <v>0.19480519480519501</v>
      </c>
      <c r="Y311" s="16">
        <v>0.209302325581395</v>
      </c>
      <c r="Z311" s="16"/>
      <c r="AA311" s="16">
        <v>0.30091984231274599</v>
      </c>
      <c r="AB311" s="16">
        <v>0.37164750957854398</v>
      </c>
    </row>
    <row r="312" spans="2:28" x14ac:dyDescent="0.35">
      <c r="B312" t="s">
        <v>214</v>
      </c>
      <c r="C312" s="16">
        <v>0.30724070450097801</v>
      </c>
      <c r="D312" s="16">
        <v>0.31333333333333302</v>
      </c>
      <c r="E312" s="16">
        <v>0.302491103202847</v>
      </c>
      <c r="F312" s="16"/>
      <c r="G312" s="16">
        <v>0.33207547169811302</v>
      </c>
      <c r="H312" s="16">
        <v>0.26984126984126999</v>
      </c>
      <c r="I312" s="16">
        <v>0.38461538461538503</v>
      </c>
      <c r="J312" s="16">
        <v>0.26229508196721302</v>
      </c>
      <c r="K312" s="16">
        <v>0.24657534246575299</v>
      </c>
      <c r="L312" s="16">
        <v>0.31168831168831201</v>
      </c>
      <c r="M312" s="16">
        <v>0.34722222222222199</v>
      </c>
      <c r="N312" s="16">
        <v>0.30555555555555602</v>
      </c>
      <c r="O312" s="16">
        <v>0.25217391304347803</v>
      </c>
      <c r="P312" s="16">
        <v>0.33333333333333298</v>
      </c>
      <c r="Q312" s="16">
        <v>0.31578947368421101</v>
      </c>
      <c r="R312" s="16">
        <v>0.36842105263157898</v>
      </c>
      <c r="S312" s="16"/>
      <c r="T312" s="16">
        <v>0.31192660550458701</v>
      </c>
      <c r="U312" s="16">
        <v>0.28767123287671198</v>
      </c>
      <c r="V312" s="16">
        <v>0.338983050847458</v>
      </c>
      <c r="W312" s="16">
        <v>0.28682170542635699</v>
      </c>
      <c r="X312" s="16">
        <v>0.32467532467532501</v>
      </c>
      <c r="Y312" s="16">
        <v>0.30232558139534899</v>
      </c>
      <c r="Z312" s="16"/>
      <c r="AA312" s="16">
        <v>0.31406044678055201</v>
      </c>
      <c r="AB312" s="16">
        <v>0.28735632183908</v>
      </c>
    </row>
    <row r="313" spans="2:28" x14ac:dyDescent="0.35">
      <c r="B313" t="s">
        <v>215</v>
      </c>
      <c r="C313" s="16">
        <v>0.15851272015655599</v>
      </c>
      <c r="D313" s="16">
        <v>0.15333333333333299</v>
      </c>
      <c r="E313" s="16">
        <v>0.16014234875444799</v>
      </c>
      <c r="F313" s="16"/>
      <c r="G313" s="16">
        <v>0.109433962264151</v>
      </c>
      <c r="H313" s="16">
        <v>0.126984126984127</v>
      </c>
      <c r="I313" s="16">
        <v>0.15384615384615399</v>
      </c>
      <c r="J313" s="16">
        <v>0.13114754098360701</v>
      </c>
      <c r="K313" s="16">
        <v>0.13698630136986301</v>
      </c>
      <c r="L313" s="16">
        <v>0.19480519480519501</v>
      </c>
      <c r="M313" s="16">
        <v>0.25</v>
      </c>
      <c r="N313" s="16">
        <v>0.194444444444444</v>
      </c>
      <c r="O313" s="16">
        <v>0.19130434782608699</v>
      </c>
      <c r="P313" s="16">
        <v>0.21333333333333299</v>
      </c>
      <c r="Q313" s="16">
        <v>0.13157894736842099</v>
      </c>
      <c r="R313" s="16">
        <v>0.31578947368421101</v>
      </c>
      <c r="S313" s="16"/>
      <c r="T313" s="16">
        <v>0.142201834862385</v>
      </c>
      <c r="U313" s="16">
        <v>0.15525114155251099</v>
      </c>
      <c r="V313" s="16">
        <v>0.13559322033898299</v>
      </c>
      <c r="W313" s="16">
        <v>0.170542635658915</v>
      </c>
      <c r="X313" s="16">
        <v>0.207792207792208</v>
      </c>
      <c r="Y313" s="16">
        <v>0.27906976744186002</v>
      </c>
      <c r="Z313" s="16"/>
      <c r="AA313" s="16">
        <v>0.17082785808147199</v>
      </c>
      <c r="AB313" s="16">
        <v>0.122605363984674</v>
      </c>
    </row>
    <row r="314" spans="2:28" x14ac:dyDescent="0.35">
      <c r="B314" t="s">
        <v>60</v>
      </c>
      <c r="C314" s="16">
        <v>2.7397260273972601E-2</v>
      </c>
      <c r="D314" s="16">
        <v>1.7777777777777799E-2</v>
      </c>
      <c r="E314" s="16">
        <v>3.5587188612099599E-2</v>
      </c>
      <c r="F314" s="16"/>
      <c r="G314" s="16">
        <v>2.6415094339622601E-2</v>
      </c>
      <c r="H314" s="16">
        <v>3.9682539682539701E-2</v>
      </c>
      <c r="I314" s="16">
        <v>1.5384615384615399E-2</v>
      </c>
      <c r="J314" s="16">
        <v>4.91803278688525E-2</v>
      </c>
      <c r="K314" s="16">
        <v>2.7397260273972601E-2</v>
      </c>
      <c r="L314" s="16">
        <v>1.2987012987013E-2</v>
      </c>
      <c r="M314" s="16">
        <v>0</v>
      </c>
      <c r="N314" s="16">
        <v>2.7777777777777801E-2</v>
      </c>
      <c r="O314" s="16">
        <v>4.3478260869565202E-2</v>
      </c>
      <c r="P314" s="16">
        <v>2.66666666666667E-2</v>
      </c>
      <c r="Q314" s="16">
        <v>2.6315789473684199E-2</v>
      </c>
      <c r="R314" s="16">
        <v>0</v>
      </c>
      <c r="S314" s="16"/>
      <c r="T314" s="16">
        <v>1.14678899082569E-2</v>
      </c>
      <c r="U314" s="16">
        <v>5.4794520547945202E-2</v>
      </c>
      <c r="V314" s="16">
        <v>3.3898305084745797E-2</v>
      </c>
      <c r="W314" s="16">
        <v>2.32558139534884E-2</v>
      </c>
      <c r="X314" s="16">
        <v>3.8961038961039002E-2</v>
      </c>
      <c r="Y314" s="16">
        <v>2.32558139534884E-2</v>
      </c>
      <c r="Z314" s="16"/>
      <c r="AA314" s="16">
        <v>3.0223390275952701E-2</v>
      </c>
      <c r="AB314" s="16">
        <v>1.9157088122605401E-2</v>
      </c>
    </row>
    <row r="315" spans="2:28" x14ac:dyDescent="0.35">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2:28" x14ac:dyDescent="0.35">
      <c r="B316" s="6" t="s">
        <v>223</v>
      </c>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2:28" x14ac:dyDescent="0.35">
      <c r="B317" s="20" t="s">
        <v>63</v>
      </c>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2:28" x14ac:dyDescent="0.35">
      <c r="B318" t="s">
        <v>212</v>
      </c>
      <c r="C318" s="16">
        <v>0.184931506849315</v>
      </c>
      <c r="D318" s="16">
        <v>0.16222222222222199</v>
      </c>
      <c r="E318" s="16">
        <v>0.20640569395017799</v>
      </c>
      <c r="F318" s="16"/>
      <c r="G318" s="16">
        <v>0.18867924528301899</v>
      </c>
      <c r="H318" s="16">
        <v>0.14285714285714299</v>
      </c>
      <c r="I318" s="16">
        <v>0.123076923076923</v>
      </c>
      <c r="J318" s="16">
        <v>0.26229508196721302</v>
      </c>
      <c r="K318" s="16">
        <v>0.219178082191781</v>
      </c>
      <c r="L318" s="16">
        <v>0.15584415584415601</v>
      </c>
      <c r="M318" s="16">
        <v>0.13888888888888901</v>
      </c>
      <c r="N318" s="16">
        <v>0.194444444444444</v>
      </c>
      <c r="O318" s="16">
        <v>0.217391304347826</v>
      </c>
      <c r="P318" s="16">
        <v>0.16</v>
      </c>
      <c r="Q318" s="16">
        <v>0.31578947368421101</v>
      </c>
      <c r="R318" s="16">
        <v>0.157894736842105</v>
      </c>
      <c r="S318" s="16"/>
      <c r="T318" s="16">
        <v>0.204128440366972</v>
      </c>
      <c r="U318" s="16">
        <v>0.15981735159817401</v>
      </c>
      <c r="V318" s="16">
        <v>0.20338983050847501</v>
      </c>
      <c r="W318" s="16">
        <v>0.162790697674419</v>
      </c>
      <c r="X318" s="16">
        <v>0.12987012987013</v>
      </c>
      <c r="Y318" s="16">
        <v>0.232558139534884</v>
      </c>
      <c r="Z318" s="16"/>
      <c r="AA318" s="16">
        <v>0.16688567674113</v>
      </c>
      <c r="AB318" s="16">
        <v>0.23754789272030699</v>
      </c>
    </row>
    <row r="319" spans="2:28" x14ac:dyDescent="0.35">
      <c r="B319" t="s">
        <v>213</v>
      </c>
      <c r="C319" s="16">
        <v>0.35029354207436397</v>
      </c>
      <c r="D319" s="16">
        <v>0.344444444444444</v>
      </c>
      <c r="E319" s="16">
        <v>0.35231316725978601</v>
      </c>
      <c r="F319" s="16"/>
      <c r="G319" s="16">
        <v>0.32830188679245298</v>
      </c>
      <c r="H319" s="16">
        <v>0.40476190476190499</v>
      </c>
      <c r="I319" s="16">
        <v>0.41538461538461502</v>
      </c>
      <c r="J319" s="16">
        <v>0.31147540983606598</v>
      </c>
      <c r="K319" s="16">
        <v>0.38356164383561597</v>
      </c>
      <c r="L319" s="16">
        <v>0.37662337662337703</v>
      </c>
      <c r="M319" s="16">
        <v>0.38888888888888901</v>
      </c>
      <c r="N319" s="16">
        <v>0.27777777777777801</v>
      </c>
      <c r="O319" s="16">
        <v>0.29565217391304299</v>
      </c>
      <c r="P319" s="16">
        <v>0.32</v>
      </c>
      <c r="Q319" s="16">
        <v>0.34210526315789502</v>
      </c>
      <c r="R319" s="16">
        <v>0.42105263157894701</v>
      </c>
      <c r="S319" s="16"/>
      <c r="T319" s="16">
        <v>0.32798165137614699</v>
      </c>
      <c r="U319" s="16">
        <v>0.34703196347032</v>
      </c>
      <c r="V319" s="16">
        <v>0.39830508474576298</v>
      </c>
      <c r="W319" s="16">
        <v>0.39534883720930197</v>
      </c>
      <c r="X319" s="16">
        <v>0.38961038961039002</v>
      </c>
      <c r="Y319" s="16">
        <v>0.25581395348837199</v>
      </c>
      <c r="Z319" s="16"/>
      <c r="AA319" s="16">
        <v>0.35216819973718799</v>
      </c>
      <c r="AB319" s="16">
        <v>0.34482758620689702</v>
      </c>
    </row>
    <row r="320" spans="2:28" x14ac:dyDescent="0.35">
      <c r="B320" t="s">
        <v>214</v>
      </c>
      <c r="C320" s="16">
        <v>0.29060665362035198</v>
      </c>
      <c r="D320" s="16">
        <v>0.3</v>
      </c>
      <c r="E320" s="16">
        <v>0.28291814946619198</v>
      </c>
      <c r="F320" s="16"/>
      <c r="G320" s="16">
        <v>0.30943396226415099</v>
      </c>
      <c r="H320" s="16">
        <v>0.32539682539682502</v>
      </c>
      <c r="I320" s="16">
        <v>0.261538461538462</v>
      </c>
      <c r="J320" s="16">
        <v>0.24590163934426201</v>
      </c>
      <c r="K320" s="16">
        <v>0.219178082191781</v>
      </c>
      <c r="L320" s="16">
        <v>0.27272727272727298</v>
      </c>
      <c r="M320" s="16">
        <v>0.30555555555555602</v>
      </c>
      <c r="N320" s="16">
        <v>0.27777777777777801</v>
      </c>
      <c r="O320" s="16">
        <v>0.356521739130435</v>
      </c>
      <c r="P320" s="16">
        <v>0.30666666666666698</v>
      </c>
      <c r="Q320" s="16">
        <v>0.13157894736842099</v>
      </c>
      <c r="R320" s="16">
        <v>0.21052631578947401</v>
      </c>
      <c r="S320" s="16"/>
      <c r="T320" s="16">
        <v>0.31422018348623898</v>
      </c>
      <c r="U320" s="16">
        <v>0.301369863013699</v>
      </c>
      <c r="V320" s="16">
        <v>0.22881355932203401</v>
      </c>
      <c r="W320" s="16">
        <v>0.232558139534884</v>
      </c>
      <c r="X320" s="16">
        <v>0.32467532467532501</v>
      </c>
      <c r="Y320" s="16">
        <v>0.27906976744186002</v>
      </c>
      <c r="Z320" s="16"/>
      <c r="AA320" s="16">
        <v>0.29697766097240502</v>
      </c>
      <c r="AB320" s="16">
        <v>0.27203065134099602</v>
      </c>
    </row>
    <row r="321" spans="2:28" x14ac:dyDescent="0.35">
      <c r="B321" t="s">
        <v>215</v>
      </c>
      <c r="C321" s="16">
        <v>0.13307240704501</v>
      </c>
      <c r="D321" s="16">
        <v>0.155555555555556</v>
      </c>
      <c r="E321" s="16">
        <v>0.11387900355871899</v>
      </c>
      <c r="F321" s="16"/>
      <c r="G321" s="16">
        <v>0.12452830188679199</v>
      </c>
      <c r="H321" s="16">
        <v>0.103174603174603</v>
      </c>
      <c r="I321" s="16">
        <v>0.15384615384615399</v>
      </c>
      <c r="J321" s="16">
        <v>0.114754098360656</v>
      </c>
      <c r="K321" s="16">
        <v>0.150684931506849</v>
      </c>
      <c r="L321" s="16">
        <v>0.14285714285714299</v>
      </c>
      <c r="M321" s="16">
        <v>0.125</v>
      </c>
      <c r="N321" s="16">
        <v>0.16666666666666699</v>
      </c>
      <c r="O321" s="16">
        <v>0.11304347826087</v>
      </c>
      <c r="P321" s="16">
        <v>0.18666666666666701</v>
      </c>
      <c r="Q321" s="16">
        <v>0.13157894736842099</v>
      </c>
      <c r="R321" s="16">
        <v>0.21052631578947401</v>
      </c>
      <c r="S321" s="16"/>
      <c r="T321" s="16">
        <v>0.13761467889908299</v>
      </c>
      <c r="U321" s="16">
        <v>0.114155251141553</v>
      </c>
      <c r="V321" s="16">
        <v>0.110169491525424</v>
      </c>
      <c r="W321" s="16">
        <v>0.170542635658915</v>
      </c>
      <c r="X321" s="16">
        <v>0.103896103896104</v>
      </c>
      <c r="Y321" s="16">
        <v>0.186046511627907</v>
      </c>
      <c r="Z321" s="16"/>
      <c r="AA321" s="16">
        <v>0.136662286465177</v>
      </c>
      <c r="AB321" s="16">
        <v>0.122605363984674</v>
      </c>
    </row>
    <row r="322" spans="2:28" x14ac:dyDescent="0.35">
      <c r="B322" t="s">
        <v>60</v>
      </c>
      <c r="C322" s="16">
        <v>4.1095890410958902E-2</v>
      </c>
      <c r="D322" s="16">
        <v>3.7777777777777799E-2</v>
      </c>
      <c r="E322" s="16">
        <v>4.4483985765124599E-2</v>
      </c>
      <c r="F322" s="16"/>
      <c r="G322" s="16">
        <v>4.9056603773584902E-2</v>
      </c>
      <c r="H322" s="16">
        <v>2.3809523809523801E-2</v>
      </c>
      <c r="I322" s="16">
        <v>4.6153846153846198E-2</v>
      </c>
      <c r="J322" s="16">
        <v>6.5573770491803296E-2</v>
      </c>
      <c r="K322" s="16">
        <v>2.7397260273972601E-2</v>
      </c>
      <c r="L322" s="16">
        <v>5.1948051948052E-2</v>
      </c>
      <c r="M322" s="16">
        <v>4.1666666666666699E-2</v>
      </c>
      <c r="N322" s="16">
        <v>8.3333333333333301E-2</v>
      </c>
      <c r="O322" s="16">
        <v>1.7391304347826101E-2</v>
      </c>
      <c r="P322" s="16">
        <v>2.66666666666667E-2</v>
      </c>
      <c r="Q322" s="16">
        <v>7.8947368421052599E-2</v>
      </c>
      <c r="R322" s="16">
        <v>0</v>
      </c>
      <c r="S322" s="16"/>
      <c r="T322" s="16">
        <v>1.6055045871559599E-2</v>
      </c>
      <c r="U322" s="16">
        <v>7.7625570776255703E-2</v>
      </c>
      <c r="V322" s="16">
        <v>5.93220338983051E-2</v>
      </c>
      <c r="W322" s="16">
        <v>3.8759689922480599E-2</v>
      </c>
      <c r="X322" s="16">
        <v>5.1948051948052E-2</v>
      </c>
      <c r="Y322" s="16">
        <v>4.6511627906976702E-2</v>
      </c>
      <c r="Z322" s="16"/>
      <c r="AA322" s="16">
        <v>4.7306176084099899E-2</v>
      </c>
      <c r="AB322" s="16">
        <v>2.2988505747126398E-2</v>
      </c>
    </row>
    <row r="323" spans="2:28" x14ac:dyDescent="0.35">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2:28" x14ac:dyDescent="0.35">
      <c r="B324" s="6" t="s">
        <v>224</v>
      </c>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2:28" x14ac:dyDescent="0.35">
      <c r="B325" s="20" t="s">
        <v>63</v>
      </c>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2:28" x14ac:dyDescent="0.35">
      <c r="B326" t="s">
        <v>212</v>
      </c>
      <c r="C326" s="16">
        <v>0.35812133072406999</v>
      </c>
      <c r="D326" s="16">
        <v>0.302222222222222</v>
      </c>
      <c r="E326" s="16">
        <v>0.40213523131672602</v>
      </c>
      <c r="F326" s="16"/>
      <c r="G326" s="16">
        <v>0.33584905660377401</v>
      </c>
      <c r="H326" s="16">
        <v>0.38888888888888901</v>
      </c>
      <c r="I326" s="16">
        <v>0.43076923076923102</v>
      </c>
      <c r="J326" s="16">
        <v>0.26229508196721302</v>
      </c>
      <c r="K326" s="16">
        <v>0.35616438356164398</v>
      </c>
      <c r="L326" s="16">
        <v>0.35064935064935099</v>
      </c>
      <c r="M326" s="16">
        <v>0.25</v>
      </c>
      <c r="N326" s="16">
        <v>0.36111111111111099</v>
      </c>
      <c r="O326" s="16">
        <v>0.41739130434782601</v>
      </c>
      <c r="P326" s="16">
        <v>0.33333333333333298</v>
      </c>
      <c r="Q326" s="16">
        <v>0.44736842105263203</v>
      </c>
      <c r="R326" s="16">
        <v>0.52631578947368396</v>
      </c>
      <c r="S326" s="16"/>
      <c r="T326" s="16">
        <v>0.307339449541284</v>
      </c>
      <c r="U326" s="16">
        <v>0.41552511415525101</v>
      </c>
      <c r="V326" s="16">
        <v>0.41525423728813599</v>
      </c>
      <c r="W326" s="16">
        <v>0.34108527131782901</v>
      </c>
      <c r="X326" s="16">
        <v>0.415584415584416</v>
      </c>
      <c r="Y326" s="16">
        <v>0.372093023255814</v>
      </c>
      <c r="Z326" s="16"/>
      <c r="AA326" s="16">
        <v>0.37056504599211598</v>
      </c>
      <c r="AB326" s="16">
        <v>0.32183908045977</v>
      </c>
    </row>
    <row r="327" spans="2:28" x14ac:dyDescent="0.35">
      <c r="B327" t="s">
        <v>213</v>
      </c>
      <c r="C327" s="16">
        <v>0.37866927592955002</v>
      </c>
      <c r="D327" s="16">
        <v>0.39777777777777801</v>
      </c>
      <c r="E327" s="16">
        <v>0.36298932384341598</v>
      </c>
      <c r="F327" s="16"/>
      <c r="G327" s="16">
        <v>0.354716981132075</v>
      </c>
      <c r="H327" s="16">
        <v>0.35714285714285698</v>
      </c>
      <c r="I327" s="16">
        <v>0.38461538461538503</v>
      </c>
      <c r="J327" s="16">
        <v>0.42622950819672101</v>
      </c>
      <c r="K327" s="16">
        <v>0.38356164383561597</v>
      </c>
      <c r="L327" s="16">
        <v>0.37662337662337703</v>
      </c>
      <c r="M327" s="16">
        <v>0.5</v>
      </c>
      <c r="N327" s="16">
        <v>0.36111111111111099</v>
      </c>
      <c r="O327" s="16">
        <v>0.33043478260869602</v>
      </c>
      <c r="P327" s="16">
        <v>0.45333333333333298</v>
      </c>
      <c r="Q327" s="16">
        <v>0.31578947368421101</v>
      </c>
      <c r="R327" s="16">
        <v>0.36842105263157898</v>
      </c>
      <c r="S327" s="16"/>
      <c r="T327" s="16">
        <v>0.40596330275229398</v>
      </c>
      <c r="U327" s="16">
        <v>0.33789954337899503</v>
      </c>
      <c r="V327" s="16">
        <v>0.305084745762712</v>
      </c>
      <c r="W327" s="16">
        <v>0.42635658914728702</v>
      </c>
      <c r="X327" s="16">
        <v>0.37662337662337703</v>
      </c>
      <c r="Y327" s="16">
        <v>0.372093023255814</v>
      </c>
      <c r="Z327" s="16"/>
      <c r="AA327" s="16">
        <v>0.383705650459921</v>
      </c>
      <c r="AB327" s="16">
        <v>0.36398467432950199</v>
      </c>
    </row>
    <row r="328" spans="2:28" x14ac:dyDescent="0.35">
      <c r="B328" t="s">
        <v>214</v>
      </c>
      <c r="C328" s="16">
        <v>0.181996086105675</v>
      </c>
      <c r="D328" s="16">
        <v>0.22</v>
      </c>
      <c r="E328" s="16">
        <v>0.153024911032028</v>
      </c>
      <c r="F328" s="16"/>
      <c r="G328" s="16">
        <v>0.22641509433962301</v>
      </c>
      <c r="H328" s="16">
        <v>0.16666666666666699</v>
      </c>
      <c r="I328" s="16">
        <v>0.123076923076923</v>
      </c>
      <c r="J328" s="16">
        <v>0.19672131147541</v>
      </c>
      <c r="K328" s="16">
        <v>0.17808219178082199</v>
      </c>
      <c r="L328" s="16">
        <v>0.207792207792208</v>
      </c>
      <c r="M328" s="16">
        <v>0.180555555555556</v>
      </c>
      <c r="N328" s="16">
        <v>0.11111111111111099</v>
      </c>
      <c r="O328" s="16">
        <v>0.208695652173913</v>
      </c>
      <c r="P328" s="16">
        <v>0.10666666666666701</v>
      </c>
      <c r="Q328" s="16">
        <v>0.157894736842105</v>
      </c>
      <c r="R328" s="16">
        <v>5.2631578947368397E-2</v>
      </c>
      <c r="S328" s="16"/>
      <c r="T328" s="16">
        <v>0.21559633027522901</v>
      </c>
      <c r="U328" s="16">
        <v>0.15525114155251099</v>
      </c>
      <c r="V328" s="16">
        <v>0.20338983050847501</v>
      </c>
      <c r="W328" s="16">
        <v>0.162790697674419</v>
      </c>
      <c r="X328" s="16">
        <v>0.103896103896104</v>
      </c>
      <c r="Y328" s="16">
        <v>0.116279069767442</v>
      </c>
      <c r="Z328" s="16"/>
      <c r="AA328" s="16">
        <v>0.161629434954008</v>
      </c>
      <c r="AB328" s="16">
        <v>0.24137931034482801</v>
      </c>
    </row>
    <row r="329" spans="2:28" x14ac:dyDescent="0.35">
      <c r="B329" t="s">
        <v>215</v>
      </c>
      <c r="C329" s="16">
        <v>6.0665362035224997E-2</v>
      </c>
      <c r="D329" s="16">
        <v>6.6666666666666693E-2</v>
      </c>
      <c r="E329" s="16">
        <v>5.69395017793594E-2</v>
      </c>
      <c r="F329" s="16"/>
      <c r="G329" s="16">
        <v>6.7924528301886805E-2</v>
      </c>
      <c r="H329" s="16">
        <v>5.5555555555555601E-2</v>
      </c>
      <c r="I329" s="16">
        <v>6.15384615384615E-2</v>
      </c>
      <c r="J329" s="16">
        <v>9.8360655737704902E-2</v>
      </c>
      <c r="K329" s="16">
        <v>4.1095890410958902E-2</v>
      </c>
      <c r="L329" s="16">
        <v>6.4935064935064901E-2</v>
      </c>
      <c r="M329" s="16">
        <v>4.1666666666666699E-2</v>
      </c>
      <c r="N329" s="16">
        <v>0.11111111111111099</v>
      </c>
      <c r="O329" s="16">
        <v>4.3478260869565202E-2</v>
      </c>
      <c r="P329" s="16">
        <v>5.3333333333333302E-2</v>
      </c>
      <c r="Q329" s="16">
        <v>5.2631578947368397E-2</v>
      </c>
      <c r="R329" s="16">
        <v>5.2631578947368397E-2</v>
      </c>
      <c r="S329" s="16"/>
      <c r="T329" s="16">
        <v>6.1926605504587201E-2</v>
      </c>
      <c r="U329" s="16">
        <v>5.0228310502283102E-2</v>
      </c>
      <c r="V329" s="16">
        <v>7.6271186440677999E-2</v>
      </c>
      <c r="W329" s="16">
        <v>6.2015503875968998E-2</v>
      </c>
      <c r="X329" s="16">
        <v>3.8961038961039002E-2</v>
      </c>
      <c r="Y329" s="16">
        <v>9.3023255813953501E-2</v>
      </c>
      <c r="Z329" s="16"/>
      <c r="AA329" s="16">
        <v>6.0446780551905402E-2</v>
      </c>
      <c r="AB329" s="16">
        <v>6.1302681992337203E-2</v>
      </c>
    </row>
    <row r="330" spans="2:28" x14ac:dyDescent="0.35">
      <c r="B330" t="s">
        <v>60</v>
      </c>
      <c r="C330" s="16">
        <v>2.0547945205479499E-2</v>
      </c>
      <c r="D330" s="16">
        <v>1.3333333333333299E-2</v>
      </c>
      <c r="E330" s="16">
        <v>2.4911032028469799E-2</v>
      </c>
      <c r="F330" s="16"/>
      <c r="G330" s="16">
        <v>1.5094339622641499E-2</v>
      </c>
      <c r="H330" s="16">
        <v>3.1746031746031703E-2</v>
      </c>
      <c r="I330" s="16">
        <v>0</v>
      </c>
      <c r="J330" s="16">
        <v>1.63934426229508E-2</v>
      </c>
      <c r="K330" s="16">
        <v>4.1095890410958902E-2</v>
      </c>
      <c r="L330" s="16">
        <v>0</v>
      </c>
      <c r="M330" s="16">
        <v>2.7777777777777801E-2</v>
      </c>
      <c r="N330" s="16">
        <v>5.5555555555555601E-2</v>
      </c>
      <c r="O330" s="16">
        <v>0</v>
      </c>
      <c r="P330" s="16">
        <v>5.3333333333333302E-2</v>
      </c>
      <c r="Q330" s="16">
        <v>2.6315789473684199E-2</v>
      </c>
      <c r="R330" s="16">
        <v>0</v>
      </c>
      <c r="S330" s="16"/>
      <c r="T330" s="16">
        <v>9.1743119266055103E-3</v>
      </c>
      <c r="U330" s="16">
        <v>4.1095890410958902E-2</v>
      </c>
      <c r="V330" s="16">
        <v>0</v>
      </c>
      <c r="W330" s="16">
        <v>7.7519379844961196E-3</v>
      </c>
      <c r="X330" s="16">
        <v>6.4935064935064901E-2</v>
      </c>
      <c r="Y330" s="16">
        <v>4.6511627906976702E-2</v>
      </c>
      <c r="Z330" s="16"/>
      <c r="AA330" s="16">
        <v>2.3653088042049901E-2</v>
      </c>
      <c r="AB330" s="16">
        <v>1.1494252873563199E-2</v>
      </c>
    </row>
    <row r="331" spans="2:28" x14ac:dyDescent="0.35">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2:28" x14ac:dyDescent="0.35">
      <c r="B332" s="6" t="s">
        <v>225</v>
      </c>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2:28" x14ac:dyDescent="0.35">
      <c r="B333" s="20" t="s">
        <v>63</v>
      </c>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2:28" x14ac:dyDescent="0.35">
      <c r="B334" t="s">
        <v>212</v>
      </c>
      <c r="C334" s="16">
        <v>0.302348336594912</v>
      </c>
      <c r="D334" s="16">
        <v>0.284444444444444</v>
      </c>
      <c r="E334" s="16">
        <v>0.314946619217082</v>
      </c>
      <c r="F334" s="16"/>
      <c r="G334" s="16">
        <v>0.237735849056604</v>
      </c>
      <c r="H334" s="16">
        <v>0.26190476190476197</v>
      </c>
      <c r="I334" s="16">
        <v>0.29230769230769199</v>
      </c>
      <c r="J334" s="16">
        <v>0.24590163934426201</v>
      </c>
      <c r="K334" s="16">
        <v>0.31506849315068503</v>
      </c>
      <c r="L334" s="16">
        <v>0.27272727272727298</v>
      </c>
      <c r="M334" s="16">
        <v>0.27777777777777801</v>
      </c>
      <c r="N334" s="16">
        <v>0.33333333333333298</v>
      </c>
      <c r="O334" s="16">
        <v>0.44347826086956499</v>
      </c>
      <c r="P334" s="16">
        <v>0.37333333333333302</v>
      </c>
      <c r="Q334" s="16">
        <v>0.42105263157894701</v>
      </c>
      <c r="R334" s="16">
        <v>0.42105263157894701</v>
      </c>
      <c r="S334" s="16"/>
      <c r="T334" s="16">
        <v>0.302752293577982</v>
      </c>
      <c r="U334" s="16">
        <v>0.28767123287671198</v>
      </c>
      <c r="V334" s="16">
        <v>0.305084745762712</v>
      </c>
      <c r="W334" s="16">
        <v>0.25581395348837199</v>
      </c>
      <c r="X334" s="16">
        <v>0.37662337662337703</v>
      </c>
      <c r="Y334" s="16">
        <v>0.372093023255814</v>
      </c>
      <c r="Z334" s="16"/>
      <c r="AA334" s="16">
        <v>0.31800262812089403</v>
      </c>
      <c r="AB334" s="16">
        <v>0.25670498084291199</v>
      </c>
    </row>
    <row r="335" spans="2:28" x14ac:dyDescent="0.35">
      <c r="B335" t="s">
        <v>213</v>
      </c>
      <c r="C335" s="16">
        <v>0.37475538160469701</v>
      </c>
      <c r="D335" s="16">
        <v>0.37333333333333302</v>
      </c>
      <c r="E335" s="16">
        <v>0.37188612099644103</v>
      </c>
      <c r="F335" s="16"/>
      <c r="G335" s="16">
        <v>0.35094339622641502</v>
      </c>
      <c r="H335" s="16">
        <v>0.42063492063492097</v>
      </c>
      <c r="I335" s="16">
        <v>0.41538461538461502</v>
      </c>
      <c r="J335" s="16">
        <v>0.37704918032786899</v>
      </c>
      <c r="K335" s="16">
        <v>0.43835616438356201</v>
      </c>
      <c r="L335" s="16">
        <v>0.40259740259740301</v>
      </c>
      <c r="M335" s="16">
        <v>0.41666666666666702</v>
      </c>
      <c r="N335" s="16">
        <v>0.27777777777777801</v>
      </c>
      <c r="O335" s="16">
        <v>0.33913043478260901</v>
      </c>
      <c r="P335" s="16">
        <v>0.32</v>
      </c>
      <c r="Q335" s="16">
        <v>0.394736842105263</v>
      </c>
      <c r="R335" s="16">
        <v>0.31578947368421101</v>
      </c>
      <c r="S335" s="16"/>
      <c r="T335" s="16">
        <v>0.33486238532110102</v>
      </c>
      <c r="U335" s="16">
        <v>0.41552511415525101</v>
      </c>
      <c r="V335" s="16">
        <v>0.338983050847458</v>
      </c>
      <c r="W335" s="16">
        <v>0.42635658914728702</v>
      </c>
      <c r="X335" s="16">
        <v>0.415584415584416</v>
      </c>
      <c r="Y335" s="16">
        <v>0.44186046511627902</v>
      </c>
      <c r="Z335" s="16"/>
      <c r="AA335" s="16">
        <v>0.38633377135348201</v>
      </c>
      <c r="AB335" s="16">
        <v>0.34099616858237503</v>
      </c>
    </row>
    <row r="336" spans="2:28" x14ac:dyDescent="0.35">
      <c r="B336" t="s">
        <v>214</v>
      </c>
      <c r="C336" s="16">
        <v>0.19373776908023499</v>
      </c>
      <c r="D336" s="16">
        <v>0.2</v>
      </c>
      <c r="E336" s="16">
        <v>0.19217081850533799</v>
      </c>
      <c r="F336" s="16"/>
      <c r="G336" s="16">
        <v>0.237735849056604</v>
      </c>
      <c r="H336" s="16">
        <v>0.19841269841269801</v>
      </c>
      <c r="I336" s="16">
        <v>0.15384615384615399</v>
      </c>
      <c r="J336" s="16">
        <v>0.22950819672131101</v>
      </c>
      <c r="K336" s="16">
        <v>0.150684931506849</v>
      </c>
      <c r="L336" s="16">
        <v>0.246753246753247</v>
      </c>
      <c r="M336" s="16">
        <v>0.23611111111111099</v>
      </c>
      <c r="N336" s="16">
        <v>0.25</v>
      </c>
      <c r="O336" s="16">
        <v>0.104347826086957</v>
      </c>
      <c r="P336" s="16">
        <v>0.2</v>
      </c>
      <c r="Q336" s="16">
        <v>2.6315789473684199E-2</v>
      </c>
      <c r="R336" s="16">
        <v>0.105263157894737</v>
      </c>
      <c r="S336" s="16"/>
      <c r="T336" s="16">
        <v>0.247706422018349</v>
      </c>
      <c r="U336" s="16">
        <v>0.15981735159817401</v>
      </c>
      <c r="V336" s="16">
        <v>0.22881355932203401</v>
      </c>
      <c r="W336" s="16">
        <v>0.124031007751938</v>
      </c>
      <c r="X336" s="16">
        <v>0.103896103896104</v>
      </c>
      <c r="Y336" s="16">
        <v>9.3023255813953501E-2</v>
      </c>
      <c r="Z336" s="16"/>
      <c r="AA336" s="16">
        <v>0.16688567674113</v>
      </c>
      <c r="AB336" s="16">
        <v>0.27203065134099602</v>
      </c>
    </row>
    <row r="337" spans="2:28" x14ac:dyDescent="0.35">
      <c r="B337" t="s">
        <v>215</v>
      </c>
      <c r="C337" s="16">
        <v>8.1213307240704496E-2</v>
      </c>
      <c r="D337" s="16">
        <v>0.10888888888888899</v>
      </c>
      <c r="E337" s="16">
        <v>6.0498220640569401E-2</v>
      </c>
      <c r="F337" s="16"/>
      <c r="G337" s="16">
        <v>0.11698113207547201</v>
      </c>
      <c r="H337" s="16">
        <v>8.7301587301587297E-2</v>
      </c>
      <c r="I337" s="16">
        <v>4.6153846153846198E-2</v>
      </c>
      <c r="J337" s="16">
        <v>4.91803278688525E-2</v>
      </c>
      <c r="K337" s="16">
        <v>5.4794520547945202E-2</v>
      </c>
      <c r="L337" s="16">
        <v>5.1948051948052E-2</v>
      </c>
      <c r="M337" s="16">
        <v>5.5555555555555601E-2</v>
      </c>
      <c r="N337" s="16">
        <v>0.11111111111111099</v>
      </c>
      <c r="O337" s="16">
        <v>8.6956521739130405E-2</v>
      </c>
      <c r="P337" s="16">
        <v>5.3333333333333302E-2</v>
      </c>
      <c r="Q337" s="16">
        <v>5.2631578947368397E-2</v>
      </c>
      <c r="R337" s="16">
        <v>0.157894736842105</v>
      </c>
      <c r="S337" s="16"/>
      <c r="T337" s="16">
        <v>8.4862385321100894E-2</v>
      </c>
      <c r="U337" s="16">
        <v>5.9360730593607303E-2</v>
      </c>
      <c r="V337" s="16">
        <v>0.101694915254237</v>
      </c>
      <c r="W337" s="16">
        <v>0.13178294573643401</v>
      </c>
      <c r="X337" s="16">
        <v>2.5974025974026E-2</v>
      </c>
      <c r="Y337" s="16">
        <v>4.6511627906976702E-2</v>
      </c>
      <c r="Z337" s="16"/>
      <c r="AA337" s="16">
        <v>7.88436268068331E-2</v>
      </c>
      <c r="AB337" s="16">
        <v>8.8122605363984696E-2</v>
      </c>
    </row>
    <row r="338" spans="2:28" x14ac:dyDescent="0.35">
      <c r="B338" t="s">
        <v>60</v>
      </c>
      <c r="C338" s="16">
        <v>4.7945205479452101E-2</v>
      </c>
      <c r="D338" s="16">
        <v>3.3333333333333298E-2</v>
      </c>
      <c r="E338" s="16">
        <v>6.0498220640569401E-2</v>
      </c>
      <c r="F338" s="16"/>
      <c r="G338" s="16">
        <v>5.6603773584905703E-2</v>
      </c>
      <c r="H338" s="16">
        <v>3.1746031746031703E-2</v>
      </c>
      <c r="I338" s="16">
        <v>9.2307692307692299E-2</v>
      </c>
      <c r="J338" s="16">
        <v>9.8360655737704902E-2</v>
      </c>
      <c r="K338" s="16">
        <v>4.1095890410958902E-2</v>
      </c>
      <c r="L338" s="16">
        <v>2.5974025974026E-2</v>
      </c>
      <c r="M338" s="16">
        <v>1.38888888888889E-2</v>
      </c>
      <c r="N338" s="16">
        <v>2.7777777777777801E-2</v>
      </c>
      <c r="O338" s="16">
        <v>2.6086956521739101E-2</v>
      </c>
      <c r="P338" s="16">
        <v>5.3333333333333302E-2</v>
      </c>
      <c r="Q338" s="16">
        <v>0.105263157894737</v>
      </c>
      <c r="R338" s="16">
        <v>0</v>
      </c>
      <c r="S338" s="16"/>
      <c r="T338" s="16">
        <v>2.9816513761467899E-2</v>
      </c>
      <c r="U338" s="16">
        <v>7.7625570776255703E-2</v>
      </c>
      <c r="V338" s="16">
        <v>2.5423728813559299E-2</v>
      </c>
      <c r="W338" s="16">
        <v>6.2015503875968998E-2</v>
      </c>
      <c r="X338" s="16">
        <v>7.7922077922077906E-2</v>
      </c>
      <c r="Y338" s="16">
        <v>4.6511627906976702E-2</v>
      </c>
      <c r="Z338" s="16"/>
      <c r="AA338" s="16">
        <v>4.9934296977660997E-2</v>
      </c>
      <c r="AB338" s="16">
        <v>4.2145593869731802E-2</v>
      </c>
    </row>
    <row r="339" spans="2:28" x14ac:dyDescent="0.35">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2:28" x14ac:dyDescent="0.35">
      <c r="B340" s="6" t="s">
        <v>226</v>
      </c>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2:28" x14ac:dyDescent="0.35">
      <c r="B341" s="20" t="s">
        <v>63</v>
      </c>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2:28" x14ac:dyDescent="0.35">
      <c r="B342" t="s">
        <v>212</v>
      </c>
      <c r="C342" s="16">
        <v>0.16046966731898199</v>
      </c>
      <c r="D342" s="16">
        <v>0.146666666666667</v>
      </c>
      <c r="E342" s="16">
        <v>0.172597864768683</v>
      </c>
      <c r="F342" s="16"/>
      <c r="G342" s="16">
        <v>0.162264150943396</v>
      </c>
      <c r="H342" s="16">
        <v>0.158730158730159</v>
      </c>
      <c r="I342" s="16">
        <v>0.138461538461538</v>
      </c>
      <c r="J342" s="16">
        <v>0.24590163934426201</v>
      </c>
      <c r="K342" s="16">
        <v>0.164383561643836</v>
      </c>
      <c r="L342" s="16">
        <v>0.168831168831169</v>
      </c>
      <c r="M342" s="16">
        <v>0.11111111111111099</v>
      </c>
      <c r="N342" s="16">
        <v>0.11111111111111099</v>
      </c>
      <c r="O342" s="16">
        <v>0.173913043478261</v>
      </c>
      <c r="P342" s="16">
        <v>0.12</v>
      </c>
      <c r="Q342" s="16">
        <v>0.157894736842105</v>
      </c>
      <c r="R342" s="16">
        <v>0.26315789473684198</v>
      </c>
      <c r="S342" s="16"/>
      <c r="T342" s="16">
        <v>0.17660550458715599</v>
      </c>
      <c r="U342" s="16">
        <v>0.17351598173516</v>
      </c>
      <c r="V342" s="16">
        <v>0.186440677966102</v>
      </c>
      <c r="W342" s="16">
        <v>7.7519379844961198E-2</v>
      </c>
      <c r="X342" s="16">
        <v>0.12987012987013</v>
      </c>
      <c r="Y342" s="16">
        <v>0.162790697674419</v>
      </c>
      <c r="Z342" s="16"/>
      <c r="AA342" s="16">
        <v>0.15505913272010499</v>
      </c>
      <c r="AB342" s="16">
        <v>0.176245210727969</v>
      </c>
    </row>
    <row r="343" spans="2:28" x14ac:dyDescent="0.35">
      <c r="B343" t="s">
        <v>213</v>
      </c>
      <c r="C343" s="16">
        <v>0.39530332681017599</v>
      </c>
      <c r="D343" s="16">
        <v>0.38</v>
      </c>
      <c r="E343" s="16">
        <v>0.407473309608541</v>
      </c>
      <c r="F343" s="16"/>
      <c r="G343" s="16">
        <v>0.41132075471698099</v>
      </c>
      <c r="H343" s="16">
        <v>0.365079365079365</v>
      </c>
      <c r="I343" s="16">
        <v>0.43076923076923102</v>
      </c>
      <c r="J343" s="16">
        <v>0.29508196721311503</v>
      </c>
      <c r="K343" s="16">
        <v>0.38356164383561597</v>
      </c>
      <c r="L343" s="16">
        <v>0.37662337662337703</v>
      </c>
      <c r="M343" s="16">
        <v>0.45833333333333298</v>
      </c>
      <c r="N343" s="16">
        <v>0.30555555555555602</v>
      </c>
      <c r="O343" s="16">
        <v>0.40869565217391302</v>
      </c>
      <c r="P343" s="16">
        <v>0.46666666666666701</v>
      </c>
      <c r="Q343" s="16">
        <v>0.34210526315789502</v>
      </c>
      <c r="R343" s="16">
        <v>0.36842105263157898</v>
      </c>
      <c r="S343" s="16"/>
      <c r="T343" s="16">
        <v>0.42431192660550499</v>
      </c>
      <c r="U343" s="16">
        <v>0.33789954337899503</v>
      </c>
      <c r="V343" s="16">
        <v>0.41525423728813599</v>
      </c>
      <c r="W343" s="16">
        <v>0.387596899224806</v>
      </c>
      <c r="X343" s="16">
        <v>0.337662337662338</v>
      </c>
      <c r="Y343" s="16">
        <v>0.46511627906976699</v>
      </c>
      <c r="Z343" s="16"/>
      <c r="AA343" s="16">
        <v>0.383705650459921</v>
      </c>
      <c r="AB343" s="16">
        <v>0.42911877394636</v>
      </c>
    </row>
    <row r="344" spans="2:28" x14ac:dyDescent="0.35">
      <c r="B344" t="s">
        <v>214</v>
      </c>
      <c r="C344" s="16">
        <v>0.28375733855185897</v>
      </c>
      <c r="D344" s="16">
        <v>0.30888888888888899</v>
      </c>
      <c r="E344" s="16">
        <v>0.26512455516014199</v>
      </c>
      <c r="F344" s="16"/>
      <c r="G344" s="16">
        <v>0.29811320754717002</v>
      </c>
      <c r="H344" s="16">
        <v>0.317460317460317</v>
      </c>
      <c r="I344" s="16">
        <v>0.230769230769231</v>
      </c>
      <c r="J344" s="16">
        <v>0.31147540983606598</v>
      </c>
      <c r="K344" s="16">
        <v>0.301369863013699</v>
      </c>
      <c r="L344" s="16">
        <v>0.23376623376623401</v>
      </c>
      <c r="M344" s="16">
        <v>0.26388888888888901</v>
      </c>
      <c r="N344" s="16">
        <v>0.38888888888888901</v>
      </c>
      <c r="O344" s="16">
        <v>0.26956521739130401</v>
      </c>
      <c r="P344" s="16">
        <v>0.266666666666667</v>
      </c>
      <c r="Q344" s="16">
        <v>0.28947368421052599</v>
      </c>
      <c r="R344" s="16">
        <v>0.105263157894737</v>
      </c>
      <c r="S344" s="16"/>
      <c r="T344" s="16">
        <v>0.259174311926606</v>
      </c>
      <c r="U344" s="16">
        <v>0.31050228310502298</v>
      </c>
      <c r="V344" s="16">
        <v>0.25423728813559299</v>
      </c>
      <c r="W344" s="16">
        <v>0.37984496124030998</v>
      </c>
      <c r="X344" s="16">
        <v>0.31168831168831201</v>
      </c>
      <c r="Y344" s="16">
        <v>0.13953488372093001</v>
      </c>
      <c r="Z344" s="16"/>
      <c r="AA344" s="16">
        <v>0.29172141918528299</v>
      </c>
      <c r="AB344" s="16">
        <v>0.26053639846743298</v>
      </c>
    </row>
    <row r="345" spans="2:28" x14ac:dyDescent="0.35">
      <c r="B345" t="s">
        <v>215</v>
      </c>
      <c r="C345" s="16">
        <v>0.11252446183952999</v>
      </c>
      <c r="D345" s="16">
        <v>0.11111111111111099</v>
      </c>
      <c r="E345" s="16">
        <v>0.11387900355871899</v>
      </c>
      <c r="F345" s="16"/>
      <c r="G345" s="16">
        <v>8.6792452830188702E-2</v>
      </c>
      <c r="H345" s="16">
        <v>0.119047619047619</v>
      </c>
      <c r="I345" s="16">
        <v>0.16923076923076899</v>
      </c>
      <c r="J345" s="16">
        <v>8.1967213114754106E-2</v>
      </c>
      <c r="K345" s="16">
        <v>8.2191780821917804E-2</v>
      </c>
      <c r="L345" s="16">
        <v>0.14285714285714299</v>
      </c>
      <c r="M345" s="16">
        <v>0.11111111111111099</v>
      </c>
      <c r="N345" s="16">
        <v>0.13888888888888901</v>
      </c>
      <c r="O345" s="16">
        <v>0.11304347826087</v>
      </c>
      <c r="P345" s="16">
        <v>0.10666666666666701</v>
      </c>
      <c r="Q345" s="16">
        <v>0.13157894736842099</v>
      </c>
      <c r="R345" s="16">
        <v>0.26315789473684198</v>
      </c>
      <c r="S345" s="16"/>
      <c r="T345" s="16">
        <v>0.107798165137615</v>
      </c>
      <c r="U345" s="16">
        <v>0.100456621004566</v>
      </c>
      <c r="V345" s="16">
        <v>0.101694915254237</v>
      </c>
      <c r="W345" s="16">
        <v>0.108527131782946</v>
      </c>
      <c r="X345" s="16">
        <v>0.15584415584415601</v>
      </c>
      <c r="Y345" s="16">
        <v>0.186046511627907</v>
      </c>
      <c r="Z345" s="16"/>
      <c r="AA345" s="16">
        <v>0.114323258869908</v>
      </c>
      <c r="AB345" s="16">
        <v>0.10727969348659</v>
      </c>
    </row>
    <row r="346" spans="2:28" x14ac:dyDescent="0.35">
      <c r="B346" t="s">
        <v>60</v>
      </c>
      <c r="C346" s="16">
        <v>4.7945205479452101E-2</v>
      </c>
      <c r="D346" s="16">
        <v>5.3333333333333302E-2</v>
      </c>
      <c r="E346" s="16">
        <v>4.0925266903914598E-2</v>
      </c>
      <c r="F346" s="16"/>
      <c r="G346" s="16">
        <v>4.15094339622641E-2</v>
      </c>
      <c r="H346" s="16">
        <v>3.9682539682539701E-2</v>
      </c>
      <c r="I346" s="16">
        <v>3.0769230769230799E-2</v>
      </c>
      <c r="J346" s="16">
        <v>6.5573770491803296E-2</v>
      </c>
      <c r="K346" s="16">
        <v>6.8493150684931503E-2</v>
      </c>
      <c r="L346" s="16">
        <v>7.7922077922077906E-2</v>
      </c>
      <c r="M346" s="16">
        <v>5.5555555555555601E-2</v>
      </c>
      <c r="N346" s="16">
        <v>5.5555555555555601E-2</v>
      </c>
      <c r="O346" s="16">
        <v>3.4782608695652202E-2</v>
      </c>
      <c r="P346" s="16">
        <v>0.04</v>
      </c>
      <c r="Q346" s="16">
        <v>7.8947368421052599E-2</v>
      </c>
      <c r="R346" s="16">
        <v>0</v>
      </c>
      <c r="S346" s="16"/>
      <c r="T346" s="16">
        <v>3.2110091743119303E-2</v>
      </c>
      <c r="U346" s="16">
        <v>7.7625570776255703E-2</v>
      </c>
      <c r="V346" s="16">
        <v>4.2372881355932202E-2</v>
      </c>
      <c r="W346" s="16">
        <v>4.6511627906976702E-2</v>
      </c>
      <c r="X346" s="16">
        <v>6.4935064935064901E-2</v>
      </c>
      <c r="Y346" s="16">
        <v>4.6511627906976702E-2</v>
      </c>
      <c r="Z346" s="16"/>
      <c r="AA346" s="16">
        <v>5.5190538764783199E-2</v>
      </c>
      <c r="AB346" s="16">
        <v>2.68199233716475E-2</v>
      </c>
    </row>
    <row r="347" spans="2:28" x14ac:dyDescent="0.35">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2:28" x14ac:dyDescent="0.35">
      <c r="B348" s="6" t="s">
        <v>227</v>
      </c>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2:28" x14ac:dyDescent="0.35">
      <c r="B349" s="20" t="s">
        <v>63</v>
      </c>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2:28" x14ac:dyDescent="0.35">
      <c r="B350" t="s">
        <v>212</v>
      </c>
      <c r="C350" s="16">
        <v>0.152641878669276</v>
      </c>
      <c r="D350" s="16">
        <v>0.13555555555555601</v>
      </c>
      <c r="E350" s="16">
        <v>0.16548042704626301</v>
      </c>
      <c r="F350" s="16"/>
      <c r="G350" s="16">
        <v>0.143396226415094</v>
      </c>
      <c r="H350" s="16">
        <v>0.14285714285714299</v>
      </c>
      <c r="I350" s="16">
        <v>0.16923076923076899</v>
      </c>
      <c r="J350" s="16">
        <v>0.13114754098360701</v>
      </c>
      <c r="K350" s="16">
        <v>0.10958904109589</v>
      </c>
      <c r="L350" s="16">
        <v>0.168831168831169</v>
      </c>
      <c r="M350" s="16">
        <v>0.16666666666666699</v>
      </c>
      <c r="N350" s="16">
        <v>0.13888888888888901</v>
      </c>
      <c r="O350" s="16">
        <v>0.217391304347826</v>
      </c>
      <c r="P350" s="16">
        <v>0.146666666666667</v>
      </c>
      <c r="Q350" s="16">
        <v>0.105263157894737</v>
      </c>
      <c r="R350" s="16">
        <v>0.157894736842105</v>
      </c>
      <c r="S350" s="16"/>
      <c r="T350" s="16">
        <v>0.16513761467889901</v>
      </c>
      <c r="U350" s="16">
        <v>0.187214611872146</v>
      </c>
      <c r="V350" s="16">
        <v>0.13559322033898299</v>
      </c>
      <c r="W350" s="16">
        <v>0.116279069767442</v>
      </c>
      <c r="X350" s="16">
        <v>0.103896103896104</v>
      </c>
      <c r="Y350" s="16">
        <v>9.3023255813953501E-2</v>
      </c>
      <c r="Z350" s="16"/>
      <c r="AA350" s="16">
        <v>0.13929040735873799</v>
      </c>
      <c r="AB350" s="16">
        <v>0.19157088122605401</v>
      </c>
    </row>
    <row r="351" spans="2:28" x14ac:dyDescent="0.35">
      <c r="B351" t="s">
        <v>213</v>
      </c>
      <c r="C351" s="16">
        <v>0.31604696673189803</v>
      </c>
      <c r="D351" s="16">
        <v>0.27111111111111103</v>
      </c>
      <c r="E351" s="16">
        <v>0.348754448398576</v>
      </c>
      <c r="F351" s="16"/>
      <c r="G351" s="16">
        <v>0.35094339622641502</v>
      </c>
      <c r="H351" s="16">
        <v>0.30158730158730201</v>
      </c>
      <c r="I351" s="16">
        <v>0.29230769230769199</v>
      </c>
      <c r="J351" s="16">
        <v>0.37704918032786899</v>
      </c>
      <c r="K351" s="16">
        <v>0.35616438356164398</v>
      </c>
      <c r="L351" s="16">
        <v>0.35064935064935099</v>
      </c>
      <c r="M351" s="16">
        <v>0.22222222222222199</v>
      </c>
      <c r="N351" s="16">
        <v>0.27777777777777801</v>
      </c>
      <c r="O351" s="16">
        <v>0.26086956521739102</v>
      </c>
      <c r="P351" s="16">
        <v>0.266666666666667</v>
      </c>
      <c r="Q351" s="16">
        <v>0.42105263157894701</v>
      </c>
      <c r="R351" s="16">
        <v>0.26315789473684198</v>
      </c>
      <c r="S351" s="16"/>
      <c r="T351" s="16">
        <v>0.36926605504587201</v>
      </c>
      <c r="U351" s="16">
        <v>0.232876712328767</v>
      </c>
      <c r="V351" s="16">
        <v>0.305084745762712</v>
      </c>
      <c r="W351" s="16">
        <v>0.28682170542635699</v>
      </c>
      <c r="X351" s="16">
        <v>0.27272727272727298</v>
      </c>
      <c r="Y351" s="16">
        <v>0.39534883720930197</v>
      </c>
      <c r="Z351" s="16"/>
      <c r="AA351" s="16">
        <v>0.303547963206308</v>
      </c>
      <c r="AB351" s="16">
        <v>0.35249042145593901</v>
      </c>
    </row>
    <row r="352" spans="2:28" x14ac:dyDescent="0.35">
      <c r="B352" t="s">
        <v>214</v>
      </c>
      <c r="C352" s="16">
        <v>0.28082191780821902</v>
      </c>
      <c r="D352" s="16">
        <v>0.31333333333333302</v>
      </c>
      <c r="E352" s="16">
        <v>0.256227758007117</v>
      </c>
      <c r="F352" s="16"/>
      <c r="G352" s="16">
        <v>0.31320754716981097</v>
      </c>
      <c r="H352" s="16">
        <v>0.27777777777777801</v>
      </c>
      <c r="I352" s="16">
        <v>0.27692307692307699</v>
      </c>
      <c r="J352" s="16">
        <v>0.213114754098361</v>
      </c>
      <c r="K352" s="16">
        <v>0.28767123287671198</v>
      </c>
      <c r="L352" s="16">
        <v>0.23376623376623401</v>
      </c>
      <c r="M352" s="16">
        <v>0.31944444444444398</v>
      </c>
      <c r="N352" s="16">
        <v>0.36111111111111099</v>
      </c>
      <c r="O352" s="16">
        <v>0.23478260869565201</v>
      </c>
      <c r="P352" s="16">
        <v>0.30666666666666698</v>
      </c>
      <c r="Q352" s="16">
        <v>0.18421052631578899</v>
      </c>
      <c r="R352" s="16">
        <v>0.31578947368421101</v>
      </c>
      <c r="S352" s="16"/>
      <c r="T352" s="16">
        <v>0.27752293577981701</v>
      </c>
      <c r="U352" s="16">
        <v>0.32876712328767099</v>
      </c>
      <c r="V352" s="16">
        <v>0.305084745762712</v>
      </c>
      <c r="W352" s="16">
        <v>0.24806201550387599</v>
      </c>
      <c r="X352" s="16">
        <v>0.27272727272727298</v>
      </c>
      <c r="Y352" s="16">
        <v>0.116279069767442</v>
      </c>
      <c r="Z352" s="16"/>
      <c r="AA352" s="16">
        <v>0.282522996057819</v>
      </c>
      <c r="AB352" s="16">
        <v>0.27586206896551702</v>
      </c>
    </row>
    <row r="353" spans="2:28" x14ac:dyDescent="0.35">
      <c r="B353" t="s">
        <v>215</v>
      </c>
      <c r="C353" s="16">
        <v>0.19667318982387499</v>
      </c>
      <c r="D353" s="16">
        <v>0.228888888888889</v>
      </c>
      <c r="E353" s="16">
        <v>0.174377224199288</v>
      </c>
      <c r="F353" s="16"/>
      <c r="G353" s="16">
        <v>0.17358490566037699</v>
      </c>
      <c r="H353" s="16">
        <v>0.24603174603174599</v>
      </c>
      <c r="I353" s="16">
        <v>0.21538461538461501</v>
      </c>
      <c r="J353" s="16">
        <v>0.19672131147541</v>
      </c>
      <c r="K353" s="16">
        <v>0.13698630136986301</v>
      </c>
      <c r="L353" s="16">
        <v>0.22077922077922099</v>
      </c>
      <c r="M353" s="16">
        <v>0.16666666666666699</v>
      </c>
      <c r="N353" s="16">
        <v>0.194444444444444</v>
      </c>
      <c r="O353" s="16">
        <v>0.217391304347826</v>
      </c>
      <c r="P353" s="16">
        <v>0.2</v>
      </c>
      <c r="Q353" s="16">
        <v>0.18421052631578899</v>
      </c>
      <c r="R353" s="16">
        <v>0.26315789473684198</v>
      </c>
      <c r="S353" s="16"/>
      <c r="T353" s="16">
        <v>0.16513761467889901</v>
      </c>
      <c r="U353" s="16">
        <v>0.17808219178082199</v>
      </c>
      <c r="V353" s="16">
        <v>0.194915254237288</v>
      </c>
      <c r="W353" s="16">
        <v>0.27131782945736399</v>
      </c>
      <c r="X353" s="16">
        <v>0.246753246753247</v>
      </c>
      <c r="Y353" s="16">
        <v>0.30232558139534899</v>
      </c>
      <c r="Z353" s="16"/>
      <c r="AA353" s="16">
        <v>0.21024967148488799</v>
      </c>
      <c r="AB353" s="16">
        <v>0.15708812260536401</v>
      </c>
    </row>
    <row r="354" spans="2:28" x14ac:dyDescent="0.35">
      <c r="B354" t="s">
        <v>60</v>
      </c>
      <c r="C354" s="16">
        <v>5.3816046966731902E-2</v>
      </c>
      <c r="D354" s="16">
        <v>5.11111111111111E-2</v>
      </c>
      <c r="E354" s="16">
        <v>5.51601423487545E-2</v>
      </c>
      <c r="F354" s="16"/>
      <c r="G354" s="16">
        <v>1.88679245283019E-2</v>
      </c>
      <c r="H354" s="16">
        <v>3.1746031746031703E-2</v>
      </c>
      <c r="I354" s="16">
        <v>4.6153846153846198E-2</v>
      </c>
      <c r="J354" s="16">
        <v>8.1967213114754106E-2</v>
      </c>
      <c r="K354" s="16">
        <v>0.10958904109589</v>
      </c>
      <c r="L354" s="16">
        <v>2.5974025974026E-2</v>
      </c>
      <c r="M354" s="16">
        <v>0.125</v>
      </c>
      <c r="N354" s="16">
        <v>2.7777777777777801E-2</v>
      </c>
      <c r="O354" s="16">
        <v>6.9565217391304293E-2</v>
      </c>
      <c r="P354" s="16">
        <v>0.08</v>
      </c>
      <c r="Q354" s="16">
        <v>0.105263157894737</v>
      </c>
      <c r="R354" s="16">
        <v>0</v>
      </c>
      <c r="S354" s="16"/>
      <c r="T354" s="16">
        <v>2.2935779816513801E-2</v>
      </c>
      <c r="U354" s="16">
        <v>7.3059360730593603E-2</v>
      </c>
      <c r="V354" s="16">
        <v>5.93220338983051E-2</v>
      </c>
      <c r="W354" s="16">
        <v>7.7519379844961198E-2</v>
      </c>
      <c r="X354" s="16">
        <v>0.103896103896104</v>
      </c>
      <c r="Y354" s="16">
        <v>9.3023255813953501E-2</v>
      </c>
      <c r="Z354" s="16"/>
      <c r="AA354" s="16">
        <v>6.4388961892246993E-2</v>
      </c>
      <c r="AB354" s="16">
        <v>2.2988505747126398E-2</v>
      </c>
    </row>
    <row r="355" spans="2:28" x14ac:dyDescent="0.35">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2:28" x14ac:dyDescent="0.35">
      <c r="B356" s="6" t="s">
        <v>228</v>
      </c>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2:28" x14ac:dyDescent="0.35">
      <c r="B357" s="20" t="s">
        <v>63</v>
      </c>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2:28" x14ac:dyDescent="0.35">
      <c r="B358" t="s">
        <v>212</v>
      </c>
      <c r="C358" s="16">
        <v>0.19471624266144799</v>
      </c>
      <c r="D358" s="16">
        <v>0.18444444444444399</v>
      </c>
      <c r="E358" s="16">
        <v>0.20284697508896801</v>
      </c>
      <c r="F358" s="16"/>
      <c r="G358" s="16">
        <v>0.162264150943396</v>
      </c>
      <c r="H358" s="16">
        <v>0.238095238095238</v>
      </c>
      <c r="I358" s="16">
        <v>0.138461538461538</v>
      </c>
      <c r="J358" s="16">
        <v>0.24590163934426201</v>
      </c>
      <c r="K358" s="16">
        <v>0.24657534246575299</v>
      </c>
      <c r="L358" s="16">
        <v>0.19480519480519501</v>
      </c>
      <c r="M358" s="16">
        <v>0.180555555555556</v>
      </c>
      <c r="N358" s="16">
        <v>0.25</v>
      </c>
      <c r="O358" s="16">
        <v>0.16521739130434801</v>
      </c>
      <c r="P358" s="16">
        <v>0.18666666666666701</v>
      </c>
      <c r="Q358" s="16">
        <v>0.26315789473684198</v>
      </c>
      <c r="R358" s="16">
        <v>0.21052631578947401</v>
      </c>
      <c r="S358" s="16"/>
      <c r="T358" s="16">
        <v>0.194954128440367</v>
      </c>
      <c r="U358" s="16">
        <v>0.17351598173516</v>
      </c>
      <c r="V358" s="16">
        <v>0.22033898305084701</v>
      </c>
      <c r="W358" s="16">
        <v>0.186046511627907</v>
      </c>
      <c r="X358" s="16">
        <v>0.22077922077922099</v>
      </c>
      <c r="Y358" s="16">
        <v>0.209302325581395</v>
      </c>
      <c r="Z358" s="16"/>
      <c r="AA358" s="16">
        <v>0.197109067017083</v>
      </c>
      <c r="AB358" s="16">
        <v>0.18773946360153301</v>
      </c>
    </row>
    <row r="359" spans="2:28" x14ac:dyDescent="0.35">
      <c r="B359" t="s">
        <v>213</v>
      </c>
      <c r="C359" s="16">
        <v>0.33757338551859101</v>
      </c>
      <c r="D359" s="16">
        <v>0.32888888888888901</v>
      </c>
      <c r="E359" s="16">
        <v>0.34697508896797202</v>
      </c>
      <c r="F359" s="16"/>
      <c r="G359" s="16">
        <v>0.33584905660377401</v>
      </c>
      <c r="H359" s="16">
        <v>0.317460317460317</v>
      </c>
      <c r="I359" s="16">
        <v>0.33846153846153798</v>
      </c>
      <c r="J359" s="16">
        <v>0.37704918032786899</v>
      </c>
      <c r="K359" s="16">
        <v>0.41095890410958902</v>
      </c>
      <c r="L359" s="16">
        <v>0.29870129870129902</v>
      </c>
      <c r="M359" s="16">
        <v>0.31944444444444398</v>
      </c>
      <c r="N359" s="16">
        <v>0.22222222222222199</v>
      </c>
      <c r="O359" s="16">
        <v>0.4</v>
      </c>
      <c r="P359" s="16">
        <v>0.33333333333333298</v>
      </c>
      <c r="Q359" s="16">
        <v>0.18421052631578899</v>
      </c>
      <c r="R359" s="16">
        <v>0.47368421052631599</v>
      </c>
      <c r="S359" s="16"/>
      <c r="T359" s="16">
        <v>0.33027522935779802</v>
      </c>
      <c r="U359" s="16">
        <v>0.36529680365296802</v>
      </c>
      <c r="V359" s="16">
        <v>0.31355932203389802</v>
      </c>
      <c r="W359" s="16">
        <v>0.41085271317829503</v>
      </c>
      <c r="X359" s="16">
        <v>0.23376623376623401</v>
      </c>
      <c r="Y359" s="16">
        <v>0.30232558139534899</v>
      </c>
      <c r="Z359" s="16"/>
      <c r="AA359" s="16">
        <v>0.33508541392904101</v>
      </c>
      <c r="AB359" s="16">
        <v>0.34482758620689702</v>
      </c>
    </row>
    <row r="360" spans="2:28" x14ac:dyDescent="0.35">
      <c r="B360" t="s">
        <v>214</v>
      </c>
      <c r="C360" s="16">
        <v>0.24853228962818</v>
      </c>
      <c r="D360" s="16">
        <v>0.275555555555556</v>
      </c>
      <c r="E360" s="16">
        <v>0.22419928825622801</v>
      </c>
      <c r="F360" s="16"/>
      <c r="G360" s="16">
        <v>0.32830188679245298</v>
      </c>
      <c r="H360" s="16">
        <v>0.22222222222222199</v>
      </c>
      <c r="I360" s="16">
        <v>0.32307692307692298</v>
      </c>
      <c r="J360" s="16">
        <v>0.19672131147541</v>
      </c>
      <c r="K360" s="16">
        <v>0.123287671232877</v>
      </c>
      <c r="L360" s="16">
        <v>0.31168831168831201</v>
      </c>
      <c r="M360" s="16">
        <v>0.180555555555556</v>
      </c>
      <c r="N360" s="16">
        <v>0.25</v>
      </c>
      <c r="O360" s="16">
        <v>0.208695652173913</v>
      </c>
      <c r="P360" s="16">
        <v>0.2</v>
      </c>
      <c r="Q360" s="16">
        <v>0.21052631578947401</v>
      </c>
      <c r="R360" s="16">
        <v>0.21052631578947401</v>
      </c>
      <c r="S360" s="16"/>
      <c r="T360" s="16">
        <v>0.28669724770642202</v>
      </c>
      <c r="U360" s="16">
        <v>0.24657534246575299</v>
      </c>
      <c r="V360" s="16">
        <v>0.22881355932203401</v>
      </c>
      <c r="W360" s="16">
        <v>0.170542635658915</v>
      </c>
      <c r="X360" s="16">
        <v>0.22077922077922099</v>
      </c>
      <c r="Y360" s="16">
        <v>0.209302325581395</v>
      </c>
      <c r="Z360" s="16"/>
      <c r="AA360" s="16">
        <v>0.22470433639947399</v>
      </c>
      <c r="AB360" s="16">
        <v>0.31800766283524901</v>
      </c>
    </row>
    <row r="361" spans="2:28" x14ac:dyDescent="0.35">
      <c r="B361" t="s">
        <v>215</v>
      </c>
      <c r="C361" s="16">
        <v>0.13796477495107601</v>
      </c>
      <c r="D361" s="16">
        <v>0.14444444444444399</v>
      </c>
      <c r="E361" s="16">
        <v>0.13345195729537401</v>
      </c>
      <c r="F361" s="16"/>
      <c r="G361" s="16">
        <v>0.12075471698113199</v>
      </c>
      <c r="H361" s="16">
        <v>0.119047619047619</v>
      </c>
      <c r="I361" s="16">
        <v>0.15384615384615399</v>
      </c>
      <c r="J361" s="16">
        <v>6.5573770491803296E-2</v>
      </c>
      <c r="K361" s="16">
        <v>0.13698630136986301</v>
      </c>
      <c r="L361" s="16">
        <v>0.103896103896104</v>
      </c>
      <c r="M361" s="16">
        <v>0.194444444444444</v>
      </c>
      <c r="N361" s="16">
        <v>0.13888888888888901</v>
      </c>
      <c r="O361" s="16">
        <v>0.16521739130434801</v>
      </c>
      <c r="P361" s="16">
        <v>0.2</v>
      </c>
      <c r="Q361" s="16">
        <v>0.18421052631578899</v>
      </c>
      <c r="R361" s="16">
        <v>0.105263157894737</v>
      </c>
      <c r="S361" s="16"/>
      <c r="T361" s="16">
        <v>0.13302752293577999</v>
      </c>
      <c r="U361" s="16">
        <v>0.10958904109589</v>
      </c>
      <c r="V361" s="16">
        <v>0.152542372881356</v>
      </c>
      <c r="W361" s="16">
        <v>0.170542635658915</v>
      </c>
      <c r="X361" s="16">
        <v>0.15584415584415601</v>
      </c>
      <c r="Y361" s="16">
        <v>0.162790697674419</v>
      </c>
      <c r="Z361" s="16"/>
      <c r="AA361" s="16">
        <v>0.14848883048620201</v>
      </c>
      <c r="AB361" s="16">
        <v>0.10727969348659</v>
      </c>
    </row>
    <row r="362" spans="2:28" x14ac:dyDescent="0.35">
      <c r="B362" t="s">
        <v>60</v>
      </c>
      <c r="C362" s="16">
        <v>8.1213307240704496E-2</v>
      </c>
      <c r="D362" s="16">
        <v>6.6666666666666693E-2</v>
      </c>
      <c r="E362" s="16">
        <v>9.2526690391459096E-2</v>
      </c>
      <c r="F362" s="16"/>
      <c r="G362" s="16">
        <v>5.2830188679245299E-2</v>
      </c>
      <c r="H362" s="16">
        <v>0.103174603174603</v>
      </c>
      <c r="I362" s="16">
        <v>4.6153846153846198E-2</v>
      </c>
      <c r="J362" s="16">
        <v>0.114754098360656</v>
      </c>
      <c r="K362" s="16">
        <v>8.2191780821917804E-2</v>
      </c>
      <c r="L362" s="16">
        <v>9.0909090909090898E-2</v>
      </c>
      <c r="M362" s="16">
        <v>0.125</v>
      </c>
      <c r="N362" s="16">
        <v>0.13888888888888901</v>
      </c>
      <c r="O362" s="16">
        <v>6.08695652173913E-2</v>
      </c>
      <c r="P362" s="16">
        <v>0.08</v>
      </c>
      <c r="Q362" s="16">
        <v>0.157894736842105</v>
      </c>
      <c r="R362" s="16">
        <v>0</v>
      </c>
      <c r="S362" s="16"/>
      <c r="T362" s="16">
        <v>5.5045871559633003E-2</v>
      </c>
      <c r="U362" s="16">
        <v>0.105022831050228</v>
      </c>
      <c r="V362" s="16">
        <v>8.4745762711864403E-2</v>
      </c>
      <c r="W362" s="16">
        <v>6.2015503875968998E-2</v>
      </c>
      <c r="X362" s="16">
        <v>0.168831168831169</v>
      </c>
      <c r="Y362" s="16">
        <v>0.116279069767442</v>
      </c>
      <c r="Z362" s="16"/>
      <c r="AA362" s="16">
        <v>9.4612352168199701E-2</v>
      </c>
      <c r="AB362" s="16">
        <v>4.2145593869731802E-2</v>
      </c>
    </row>
    <row r="363" spans="2:28" x14ac:dyDescent="0.35">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spans="2:28" x14ac:dyDescent="0.35">
      <c r="B364" s="6" t="s">
        <v>229</v>
      </c>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spans="2:28" x14ac:dyDescent="0.35">
      <c r="B365" s="20" t="s">
        <v>63</v>
      </c>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spans="2:28" x14ac:dyDescent="0.35">
      <c r="B366" t="s">
        <v>212</v>
      </c>
      <c r="C366" s="16">
        <v>0.35616438356164398</v>
      </c>
      <c r="D366" s="16">
        <v>0.29555555555555602</v>
      </c>
      <c r="E366" s="16">
        <v>0.40213523131672602</v>
      </c>
      <c r="F366" s="16"/>
      <c r="G366" s="16">
        <v>0.32830188679245298</v>
      </c>
      <c r="H366" s="16">
        <v>0.341269841269841</v>
      </c>
      <c r="I366" s="16">
        <v>0.43076923076923102</v>
      </c>
      <c r="J366" s="16">
        <v>0.31147540983606598</v>
      </c>
      <c r="K366" s="16">
        <v>0.32876712328767099</v>
      </c>
      <c r="L366" s="16">
        <v>0.38961038961039002</v>
      </c>
      <c r="M366" s="16">
        <v>0.30555555555555602</v>
      </c>
      <c r="N366" s="16">
        <v>0.55555555555555602</v>
      </c>
      <c r="O366" s="16">
        <v>0.36521739130434799</v>
      </c>
      <c r="P366" s="16">
        <v>0.38666666666666699</v>
      </c>
      <c r="Q366" s="16">
        <v>0.36842105263157898</v>
      </c>
      <c r="R366" s="16">
        <v>0.31578947368421101</v>
      </c>
      <c r="S366" s="16"/>
      <c r="T366" s="16">
        <v>0.32110091743119301</v>
      </c>
      <c r="U366" s="16">
        <v>0.34246575342465801</v>
      </c>
      <c r="V366" s="16">
        <v>0.39830508474576298</v>
      </c>
      <c r="W366" s="16">
        <v>0.41085271317829503</v>
      </c>
      <c r="X366" s="16">
        <v>0.37662337662337703</v>
      </c>
      <c r="Y366" s="16">
        <v>0.46511627906976699</v>
      </c>
      <c r="Z366" s="16"/>
      <c r="AA366" s="16">
        <v>0.36662286465177402</v>
      </c>
      <c r="AB366" s="16">
        <v>0.32567049808429099</v>
      </c>
    </row>
    <row r="367" spans="2:28" x14ac:dyDescent="0.35">
      <c r="B367" t="s">
        <v>213</v>
      </c>
      <c r="C367" s="16">
        <v>0.29158512720156599</v>
      </c>
      <c r="D367" s="16">
        <v>0.30666666666666698</v>
      </c>
      <c r="E367" s="16">
        <v>0.27935943060498197</v>
      </c>
      <c r="F367" s="16"/>
      <c r="G367" s="16">
        <v>0.29056603773584899</v>
      </c>
      <c r="H367" s="16">
        <v>0.30952380952380998</v>
      </c>
      <c r="I367" s="16">
        <v>0.246153846153846</v>
      </c>
      <c r="J367" s="16">
        <v>0.31147540983606598</v>
      </c>
      <c r="K367" s="16">
        <v>0.34246575342465801</v>
      </c>
      <c r="L367" s="16">
        <v>0.23376623376623401</v>
      </c>
      <c r="M367" s="16">
        <v>0.33333333333333298</v>
      </c>
      <c r="N367" s="16">
        <v>0.16666666666666699</v>
      </c>
      <c r="O367" s="16">
        <v>0.27826086956521701</v>
      </c>
      <c r="P367" s="16">
        <v>0.34666666666666701</v>
      </c>
      <c r="Q367" s="16">
        <v>0.26315789473684198</v>
      </c>
      <c r="R367" s="16">
        <v>0.31578947368421101</v>
      </c>
      <c r="S367" s="16"/>
      <c r="T367" s="16">
        <v>0.28440366972477099</v>
      </c>
      <c r="U367" s="16">
        <v>0.33789954337899503</v>
      </c>
      <c r="V367" s="16">
        <v>0.24576271186440701</v>
      </c>
      <c r="W367" s="16">
        <v>0.30232558139534899</v>
      </c>
      <c r="X367" s="16">
        <v>0.25974025974025999</v>
      </c>
      <c r="Y367" s="16">
        <v>0.27906976744186002</v>
      </c>
      <c r="Z367" s="16"/>
      <c r="AA367" s="16">
        <v>0.312746386333771</v>
      </c>
      <c r="AB367" s="16">
        <v>0.229885057471264</v>
      </c>
    </row>
    <row r="368" spans="2:28" x14ac:dyDescent="0.35">
      <c r="B368" t="s">
        <v>214</v>
      </c>
      <c r="C368" s="16">
        <v>0.215264187866928</v>
      </c>
      <c r="D368" s="16">
        <v>0.24</v>
      </c>
      <c r="E368" s="16">
        <v>0.197508896797153</v>
      </c>
      <c r="F368" s="16"/>
      <c r="G368" s="16">
        <v>0.26037735849056598</v>
      </c>
      <c r="H368" s="16">
        <v>0.19841269841269801</v>
      </c>
      <c r="I368" s="16">
        <v>0.2</v>
      </c>
      <c r="J368" s="16">
        <v>0.18032786885245899</v>
      </c>
      <c r="K368" s="16">
        <v>0.20547945205479501</v>
      </c>
      <c r="L368" s="16">
        <v>0.207792207792208</v>
      </c>
      <c r="M368" s="16">
        <v>0.30555555555555602</v>
      </c>
      <c r="N368" s="16">
        <v>0.16666666666666699</v>
      </c>
      <c r="O368" s="16">
        <v>0.2</v>
      </c>
      <c r="P368" s="16">
        <v>0.16</v>
      </c>
      <c r="Q368" s="16">
        <v>0.13157894736842099</v>
      </c>
      <c r="R368" s="16">
        <v>0.157894736842105</v>
      </c>
      <c r="S368" s="16"/>
      <c r="T368" s="16">
        <v>0.259174311926606</v>
      </c>
      <c r="U368" s="16">
        <v>0.20547945205479501</v>
      </c>
      <c r="V368" s="16">
        <v>0.161016949152542</v>
      </c>
      <c r="W368" s="16">
        <v>0.14728682170542601</v>
      </c>
      <c r="X368" s="16">
        <v>0.22077922077922099</v>
      </c>
      <c r="Y368" s="16">
        <v>0.162790697674419</v>
      </c>
      <c r="Z368" s="16"/>
      <c r="AA368" s="16">
        <v>0.191852825229961</v>
      </c>
      <c r="AB368" s="16">
        <v>0.283524904214559</v>
      </c>
    </row>
    <row r="369" spans="2:28" x14ac:dyDescent="0.35">
      <c r="B369" t="s">
        <v>215</v>
      </c>
      <c r="C369" s="16">
        <v>0.100782778864971</v>
      </c>
      <c r="D369" s="16">
        <v>0.11111111111111099</v>
      </c>
      <c r="E369" s="16">
        <v>9.2526690391459096E-2</v>
      </c>
      <c r="F369" s="16"/>
      <c r="G369" s="16">
        <v>9.0566037735849106E-2</v>
      </c>
      <c r="H369" s="16">
        <v>0.134920634920635</v>
      </c>
      <c r="I369" s="16">
        <v>0.123076923076923</v>
      </c>
      <c r="J369" s="16">
        <v>0.16393442622950799</v>
      </c>
      <c r="K369" s="16">
        <v>6.8493150684931503E-2</v>
      </c>
      <c r="L369" s="16">
        <v>9.0909090909090898E-2</v>
      </c>
      <c r="M369" s="16">
        <v>4.1666666666666699E-2</v>
      </c>
      <c r="N369" s="16">
        <v>8.3333333333333301E-2</v>
      </c>
      <c r="O369" s="16">
        <v>0.104347826086957</v>
      </c>
      <c r="P369" s="16">
        <v>6.6666666666666693E-2</v>
      </c>
      <c r="Q369" s="16">
        <v>0.13157894736842099</v>
      </c>
      <c r="R369" s="16">
        <v>0.21052631578947401</v>
      </c>
      <c r="S369" s="16"/>
      <c r="T369" s="16">
        <v>0.11697247706422</v>
      </c>
      <c r="U369" s="16">
        <v>5.4794520547945202E-2</v>
      </c>
      <c r="V369" s="16">
        <v>0.144067796610169</v>
      </c>
      <c r="W369" s="16">
        <v>0.10077519379845</v>
      </c>
      <c r="X369" s="16">
        <v>9.0909090909090898E-2</v>
      </c>
      <c r="Y369" s="16">
        <v>6.9767441860465101E-2</v>
      </c>
      <c r="Z369" s="16"/>
      <c r="AA369" s="16">
        <v>8.8042049934296998E-2</v>
      </c>
      <c r="AB369" s="16">
        <v>0.13793103448275901</v>
      </c>
    </row>
    <row r="370" spans="2:28" x14ac:dyDescent="0.35">
      <c r="B370" t="s">
        <v>60</v>
      </c>
      <c r="C370" s="16">
        <v>3.6203522504892401E-2</v>
      </c>
      <c r="D370" s="16">
        <v>4.6666666666666697E-2</v>
      </c>
      <c r="E370" s="16">
        <v>2.84697508896797E-2</v>
      </c>
      <c r="F370" s="16"/>
      <c r="G370" s="16">
        <v>3.0188679245282998E-2</v>
      </c>
      <c r="H370" s="16">
        <v>1.58730158730159E-2</v>
      </c>
      <c r="I370" s="16">
        <v>0</v>
      </c>
      <c r="J370" s="16">
        <v>3.2786885245901599E-2</v>
      </c>
      <c r="K370" s="16">
        <v>5.4794520547945202E-2</v>
      </c>
      <c r="L370" s="16">
        <v>7.7922077922077906E-2</v>
      </c>
      <c r="M370" s="16">
        <v>1.38888888888889E-2</v>
      </c>
      <c r="N370" s="16">
        <v>2.7777777777777801E-2</v>
      </c>
      <c r="O370" s="16">
        <v>5.21739130434783E-2</v>
      </c>
      <c r="P370" s="16">
        <v>0.04</v>
      </c>
      <c r="Q370" s="16">
        <v>0.105263157894737</v>
      </c>
      <c r="R370" s="16">
        <v>0</v>
      </c>
      <c r="S370" s="16"/>
      <c r="T370" s="16">
        <v>1.8348623853211E-2</v>
      </c>
      <c r="U370" s="16">
        <v>5.9360730593607303E-2</v>
      </c>
      <c r="V370" s="16">
        <v>5.0847457627118599E-2</v>
      </c>
      <c r="W370" s="16">
        <v>3.8759689922480599E-2</v>
      </c>
      <c r="X370" s="16">
        <v>5.1948051948052E-2</v>
      </c>
      <c r="Y370" s="16">
        <v>2.32558139534884E-2</v>
      </c>
      <c r="Z370" s="16"/>
      <c r="AA370" s="16">
        <v>4.0735873850197099E-2</v>
      </c>
      <c r="AB370" s="16">
        <v>2.2988505747126398E-2</v>
      </c>
    </row>
    <row r="371" spans="2:28" x14ac:dyDescent="0.35">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spans="2:28" x14ac:dyDescent="0.35">
      <c r="B372" s="6" t="s">
        <v>230</v>
      </c>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spans="2:28" x14ac:dyDescent="0.35">
      <c r="B373" s="20" t="s">
        <v>63</v>
      </c>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spans="2:28" x14ac:dyDescent="0.35">
      <c r="B374" t="s">
        <v>212</v>
      </c>
      <c r="C374" s="16">
        <v>0.25146771037181997</v>
      </c>
      <c r="D374" s="16">
        <v>0.237777777777778</v>
      </c>
      <c r="E374" s="16">
        <v>0.26156583629893199</v>
      </c>
      <c r="F374" s="16"/>
      <c r="G374" s="16">
        <v>0.15849056603773601</v>
      </c>
      <c r="H374" s="16">
        <v>0.23015873015873001</v>
      </c>
      <c r="I374" s="16">
        <v>0.27692307692307699</v>
      </c>
      <c r="J374" s="16">
        <v>0.26229508196721302</v>
      </c>
      <c r="K374" s="16">
        <v>0.32876712328767099</v>
      </c>
      <c r="L374" s="16">
        <v>0.25974025974025999</v>
      </c>
      <c r="M374" s="16">
        <v>0.29166666666666702</v>
      </c>
      <c r="N374" s="16">
        <v>0.27777777777777801</v>
      </c>
      <c r="O374" s="16">
        <v>0.24347826086956501</v>
      </c>
      <c r="P374" s="16">
        <v>0.33333333333333298</v>
      </c>
      <c r="Q374" s="16">
        <v>0.42105263157894701</v>
      </c>
      <c r="R374" s="16">
        <v>0.42105263157894701</v>
      </c>
      <c r="S374" s="16"/>
      <c r="T374" s="16">
        <v>0.21330275229357801</v>
      </c>
      <c r="U374" s="16">
        <v>0.26940639269406402</v>
      </c>
      <c r="V374" s="16">
        <v>0.31355932203389802</v>
      </c>
      <c r="W374" s="16">
        <v>0.25581395348837199</v>
      </c>
      <c r="X374" s="16">
        <v>0.27272727272727298</v>
      </c>
      <c r="Y374" s="16">
        <v>0.32558139534883701</v>
      </c>
      <c r="Z374" s="16"/>
      <c r="AA374" s="16">
        <v>0.26149802890932999</v>
      </c>
      <c r="AB374" s="16">
        <v>0.22222222222222199</v>
      </c>
    </row>
    <row r="375" spans="2:28" x14ac:dyDescent="0.35">
      <c r="B375" t="s">
        <v>213</v>
      </c>
      <c r="C375" s="16">
        <v>0.38649706457925598</v>
      </c>
      <c r="D375" s="16">
        <v>0.38888888888888901</v>
      </c>
      <c r="E375" s="16">
        <v>0.38434163701067597</v>
      </c>
      <c r="F375" s="16"/>
      <c r="G375" s="16">
        <v>0.354716981132075</v>
      </c>
      <c r="H375" s="16">
        <v>0.38888888888888901</v>
      </c>
      <c r="I375" s="16">
        <v>0.47692307692307701</v>
      </c>
      <c r="J375" s="16">
        <v>0.37704918032786899</v>
      </c>
      <c r="K375" s="16">
        <v>0.49315068493150699</v>
      </c>
      <c r="L375" s="16">
        <v>0.36363636363636398</v>
      </c>
      <c r="M375" s="16">
        <v>0.40277777777777801</v>
      </c>
      <c r="N375" s="16">
        <v>0.41666666666666702</v>
      </c>
      <c r="O375" s="16">
        <v>0.37391304347826099</v>
      </c>
      <c r="P375" s="16">
        <v>0.34666666666666701</v>
      </c>
      <c r="Q375" s="16">
        <v>0.31578947368421101</v>
      </c>
      <c r="R375" s="16">
        <v>0.47368421052631599</v>
      </c>
      <c r="S375" s="16"/>
      <c r="T375" s="16">
        <v>0.37614678899082599</v>
      </c>
      <c r="U375" s="16">
        <v>0.37899543378995398</v>
      </c>
      <c r="V375" s="16">
        <v>0.37288135593220301</v>
      </c>
      <c r="W375" s="16">
        <v>0.42635658914728702</v>
      </c>
      <c r="X375" s="16">
        <v>0.42857142857142899</v>
      </c>
      <c r="Y375" s="16">
        <v>0.372093023255814</v>
      </c>
      <c r="Z375" s="16"/>
      <c r="AA375" s="16">
        <v>0.373193166885677</v>
      </c>
      <c r="AB375" s="16">
        <v>0.42528735632183901</v>
      </c>
    </row>
    <row r="376" spans="2:28" x14ac:dyDescent="0.35">
      <c r="B376" t="s">
        <v>214</v>
      </c>
      <c r="C376" s="16">
        <v>0.249510763209393</v>
      </c>
      <c r="D376" s="16">
        <v>0.25555555555555598</v>
      </c>
      <c r="E376" s="16">
        <v>0.245551601423488</v>
      </c>
      <c r="F376" s="16"/>
      <c r="G376" s="16">
        <v>0.32452830188679199</v>
      </c>
      <c r="H376" s="16">
        <v>0.27777777777777801</v>
      </c>
      <c r="I376" s="16">
        <v>0.16923076923076899</v>
      </c>
      <c r="J376" s="16">
        <v>0.22950819672131101</v>
      </c>
      <c r="K376" s="16">
        <v>0.13698630136986301</v>
      </c>
      <c r="L376" s="16">
        <v>0.28571428571428598</v>
      </c>
      <c r="M376" s="16">
        <v>0.23611111111111099</v>
      </c>
      <c r="N376" s="16">
        <v>0.13888888888888901</v>
      </c>
      <c r="O376" s="16">
        <v>0.26956521739130401</v>
      </c>
      <c r="P376" s="16">
        <v>0.21333333333333299</v>
      </c>
      <c r="Q376" s="16">
        <v>0.18421052631578899</v>
      </c>
      <c r="R376" s="16">
        <v>5.2631578947368397E-2</v>
      </c>
      <c r="S376" s="16"/>
      <c r="T376" s="16">
        <v>0.293577981651376</v>
      </c>
      <c r="U376" s="16">
        <v>0.21461187214611899</v>
      </c>
      <c r="V376" s="16">
        <v>0.22881355932203401</v>
      </c>
      <c r="W376" s="16">
        <v>0.232558139534884</v>
      </c>
      <c r="X376" s="16">
        <v>0.18181818181818199</v>
      </c>
      <c r="Y376" s="16">
        <v>0.209302325581395</v>
      </c>
      <c r="Z376" s="16"/>
      <c r="AA376" s="16">
        <v>0.252299605781866</v>
      </c>
      <c r="AB376" s="16">
        <v>0.24137931034482801</v>
      </c>
    </row>
    <row r="377" spans="2:28" x14ac:dyDescent="0.35">
      <c r="B377" t="s">
        <v>215</v>
      </c>
      <c r="C377" s="16">
        <v>9.0998043052837596E-2</v>
      </c>
      <c r="D377" s="16">
        <v>9.7777777777777797E-2</v>
      </c>
      <c r="E377" s="16">
        <v>8.5409252669039107E-2</v>
      </c>
      <c r="F377" s="16"/>
      <c r="G377" s="16">
        <v>0.143396226415094</v>
      </c>
      <c r="H377" s="16">
        <v>8.7301587301587297E-2</v>
      </c>
      <c r="I377" s="16">
        <v>4.6153846153846198E-2</v>
      </c>
      <c r="J377" s="16">
        <v>8.1967213114754106E-2</v>
      </c>
      <c r="K377" s="16">
        <v>2.7397260273972601E-2</v>
      </c>
      <c r="L377" s="16">
        <v>6.4935064935064901E-2</v>
      </c>
      <c r="M377" s="16">
        <v>5.5555555555555601E-2</v>
      </c>
      <c r="N377" s="16">
        <v>0.11111111111111099</v>
      </c>
      <c r="O377" s="16">
        <v>0.104347826086957</v>
      </c>
      <c r="P377" s="16">
        <v>0.08</v>
      </c>
      <c r="Q377" s="16">
        <v>5.2631578947368397E-2</v>
      </c>
      <c r="R377" s="16">
        <v>5.2631578947368397E-2</v>
      </c>
      <c r="S377" s="16"/>
      <c r="T377" s="16">
        <v>0.105504587155963</v>
      </c>
      <c r="U377" s="16">
        <v>9.1324200913242004E-2</v>
      </c>
      <c r="V377" s="16">
        <v>5.0847457627118599E-2</v>
      </c>
      <c r="W377" s="16">
        <v>7.7519379844961198E-2</v>
      </c>
      <c r="X377" s="16">
        <v>9.0909090909090898E-2</v>
      </c>
      <c r="Y377" s="16">
        <v>9.3023255813953501E-2</v>
      </c>
      <c r="Z377" s="16"/>
      <c r="AA377" s="16">
        <v>9.0670170827858096E-2</v>
      </c>
      <c r="AB377" s="16">
        <v>9.1954022988505704E-2</v>
      </c>
    </row>
    <row r="378" spans="2:28" x14ac:dyDescent="0.35">
      <c r="B378" t="s">
        <v>60</v>
      </c>
      <c r="C378" s="16">
        <v>2.15264187866928E-2</v>
      </c>
      <c r="D378" s="16">
        <v>0.02</v>
      </c>
      <c r="E378" s="16">
        <v>2.3131672597864798E-2</v>
      </c>
      <c r="F378" s="16"/>
      <c r="G378" s="16">
        <v>1.88679245283019E-2</v>
      </c>
      <c r="H378" s="16">
        <v>1.58730158730159E-2</v>
      </c>
      <c r="I378" s="16">
        <v>3.0769230769230799E-2</v>
      </c>
      <c r="J378" s="16">
        <v>4.91803278688525E-2</v>
      </c>
      <c r="K378" s="16">
        <v>1.3698630136986301E-2</v>
      </c>
      <c r="L378" s="16">
        <v>2.5974025974026E-2</v>
      </c>
      <c r="M378" s="16">
        <v>1.38888888888889E-2</v>
      </c>
      <c r="N378" s="16">
        <v>5.5555555555555601E-2</v>
      </c>
      <c r="O378" s="16">
        <v>8.6956521739130401E-3</v>
      </c>
      <c r="P378" s="16">
        <v>2.66666666666667E-2</v>
      </c>
      <c r="Q378" s="16">
        <v>2.6315789473684199E-2</v>
      </c>
      <c r="R378" s="16">
        <v>0</v>
      </c>
      <c r="S378" s="16"/>
      <c r="T378" s="16">
        <v>1.14678899082569E-2</v>
      </c>
      <c r="U378" s="16">
        <v>4.5662100456621002E-2</v>
      </c>
      <c r="V378" s="16">
        <v>3.3898305084745797E-2</v>
      </c>
      <c r="W378" s="16">
        <v>7.7519379844961196E-3</v>
      </c>
      <c r="X378" s="16">
        <v>2.5974025974026E-2</v>
      </c>
      <c r="Y378" s="16">
        <v>0</v>
      </c>
      <c r="Z378" s="16"/>
      <c r="AA378" s="16">
        <v>2.2339027595269401E-2</v>
      </c>
      <c r="AB378" s="16">
        <v>1.9157088122605401E-2</v>
      </c>
    </row>
    <row r="379" spans="2:28" x14ac:dyDescent="0.35">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spans="2:28" x14ac:dyDescent="0.35">
      <c r="B380" s="6" t="s">
        <v>243</v>
      </c>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spans="2:28" x14ac:dyDescent="0.35">
      <c r="B381" s="20" t="s">
        <v>63</v>
      </c>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spans="2:28" x14ac:dyDescent="0.35">
      <c r="B382" t="s">
        <v>231</v>
      </c>
      <c r="C382" s="16">
        <v>0.54990215264187903</v>
      </c>
      <c r="D382" s="16">
        <v>0.51111111111111096</v>
      </c>
      <c r="E382" s="16">
        <v>0.580071174377224</v>
      </c>
      <c r="F382" s="16"/>
      <c r="G382" s="16">
        <v>0.61886792452830197</v>
      </c>
      <c r="H382" s="16">
        <v>0.69841269841269804</v>
      </c>
      <c r="I382" s="16">
        <v>0.55384615384615399</v>
      </c>
      <c r="J382" s="16">
        <v>0.49180327868852503</v>
      </c>
      <c r="K382" s="16">
        <v>0.50684931506849296</v>
      </c>
      <c r="L382" s="16">
        <v>0.45454545454545497</v>
      </c>
      <c r="M382" s="16">
        <v>0.47222222222222199</v>
      </c>
      <c r="N382" s="16">
        <v>0.36111111111111099</v>
      </c>
      <c r="O382" s="16">
        <v>0.46956521739130402</v>
      </c>
      <c r="P382" s="16">
        <v>0.56000000000000005</v>
      </c>
      <c r="Q382" s="16">
        <v>0.47368421052631599</v>
      </c>
      <c r="R382" s="16">
        <v>0.57894736842105299</v>
      </c>
      <c r="S382" s="16"/>
      <c r="T382" s="16">
        <v>0.52522935779816504</v>
      </c>
      <c r="U382" s="16">
        <v>0.62100456621004596</v>
      </c>
      <c r="V382" s="16">
        <v>0.55084745762711895</v>
      </c>
      <c r="W382" s="16">
        <v>0.51937984496124001</v>
      </c>
      <c r="X382" s="16">
        <v>0.51948051948051899</v>
      </c>
      <c r="Y382" s="16">
        <v>0.581395348837209</v>
      </c>
      <c r="Z382" s="16"/>
      <c r="AA382" s="16">
        <v>0.59132720105124803</v>
      </c>
      <c r="AB382" s="16">
        <v>0.42911877394636</v>
      </c>
    </row>
    <row r="383" spans="2:28" x14ac:dyDescent="0.35">
      <c r="B383" t="s">
        <v>232</v>
      </c>
      <c r="C383" s="16">
        <v>0.37671232876712302</v>
      </c>
      <c r="D383" s="16">
        <v>0.35555555555555601</v>
      </c>
      <c r="E383" s="16">
        <v>0.39323843416370102</v>
      </c>
      <c r="F383" s="16"/>
      <c r="G383" s="16">
        <v>0.35094339622641502</v>
      </c>
      <c r="H383" s="16">
        <v>0.37301587301587302</v>
      </c>
      <c r="I383" s="16">
        <v>0.492307692307692</v>
      </c>
      <c r="J383" s="16">
        <v>0.409836065573771</v>
      </c>
      <c r="K383" s="16">
        <v>0.32876712328767099</v>
      </c>
      <c r="L383" s="16">
        <v>0.35064935064935099</v>
      </c>
      <c r="M383" s="16">
        <v>0.41666666666666702</v>
      </c>
      <c r="N383" s="16">
        <v>0.38888888888888901</v>
      </c>
      <c r="O383" s="16">
        <v>0.36521739130434799</v>
      </c>
      <c r="P383" s="16">
        <v>0.44</v>
      </c>
      <c r="Q383" s="16">
        <v>0.31578947368421101</v>
      </c>
      <c r="R383" s="16">
        <v>0.31578947368421101</v>
      </c>
      <c r="S383" s="16"/>
      <c r="T383" s="16">
        <v>0.34862385321100903</v>
      </c>
      <c r="U383" s="16">
        <v>0.38356164383561597</v>
      </c>
      <c r="V383" s="16">
        <v>0.34745762711864397</v>
      </c>
      <c r="W383" s="16">
        <v>0.42635658914728702</v>
      </c>
      <c r="X383" s="16">
        <v>0.42857142857142899</v>
      </c>
      <c r="Y383" s="16">
        <v>0.46511627906976699</v>
      </c>
      <c r="Z383" s="16"/>
      <c r="AA383" s="16">
        <v>0.38764783180026302</v>
      </c>
      <c r="AB383" s="16">
        <v>0.34482758620689702</v>
      </c>
    </row>
    <row r="384" spans="2:28" x14ac:dyDescent="0.35">
      <c r="B384" t="s">
        <v>233</v>
      </c>
      <c r="C384" s="16">
        <v>0.29354207436399199</v>
      </c>
      <c r="D384" s="16">
        <v>0.293333333333333</v>
      </c>
      <c r="E384" s="16">
        <v>0.29537366548042698</v>
      </c>
      <c r="F384" s="16"/>
      <c r="G384" s="16">
        <v>0.286792452830189</v>
      </c>
      <c r="H384" s="16">
        <v>0.28571428571428598</v>
      </c>
      <c r="I384" s="16">
        <v>0.246153846153846</v>
      </c>
      <c r="J384" s="16">
        <v>0.29508196721311503</v>
      </c>
      <c r="K384" s="16">
        <v>0.32876712328767099</v>
      </c>
      <c r="L384" s="16">
        <v>0.25974025974025999</v>
      </c>
      <c r="M384" s="16">
        <v>0.31944444444444398</v>
      </c>
      <c r="N384" s="16">
        <v>0.36111111111111099</v>
      </c>
      <c r="O384" s="16">
        <v>0.30434782608695699</v>
      </c>
      <c r="P384" s="16">
        <v>0.266666666666667</v>
      </c>
      <c r="Q384" s="16">
        <v>0.31578947368421101</v>
      </c>
      <c r="R384" s="16">
        <v>0.36842105263157898</v>
      </c>
      <c r="S384" s="16"/>
      <c r="T384" s="16">
        <v>0.32110091743119301</v>
      </c>
      <c r="U384" s="16">
        <v>0.26940639269406402</v>
      </c>
      <c r="V384" s="16">
        <v>0.29661016949152502</v>
      </c>
      <c r="W384" s="16">
        <v>0.24806201550387599</v>
      </c>
      <c r="X384" s="16">
        <v>0.32467532467532501</v>
      </c>
      <c r="Y384" s="16">
        <v>0.209302325581395</v>
      </c>
      <c r="Z384" s="16"/>
      <c r="AA384" s="16">
        <v>0.282522996057819</v>
      </c>
      <c r="AB384" s="16">
        <v>0.32567049808429099</v>
      </c>
    </row>
    <row r="385" spans="2:28" x14ac:dyDescent="0.35">
      <c r="B385" t="s">
        <v>234</v>
      </c>
      <c r="C385" s="16">
        <v>0.219178082191781</v>
      </c>
      <c r="D385" s="16">
        <v>0.193333333333333</v>
      </c>
      <c r="E385" s="16">
        <v>0.23665480427046301</v>
      </c>
      <c r="F385" s="16"/>
      <c r="G385" s="16">
        <v>0.128301886792453</v>
      </c>
      <c r="H385" s="16">
        <v>0.15079365079365101</v>
      </c>
      <c r="I385" s="16">
        <v>0.30769230769230799</v>
      </c>
      <c r="J385" s="16">
        <v>0.16393442622950799</v>
      </c>
      <c r="K385" s="16">
        <v>0.27397260273972601</v>
      </c>
      <c r="L385" s="16">
        <v>0.168831168831169</v>
      </c>
      <c r="M385" s="16">
        <v>0.30555555555555602</v>
      </c>
      <c r="N385" s="16">
        <v>0.25</v>
      </c>
      <c r="O385" s="16">
        <v>0.30434782608695699</v>
      </c>
      <c r="P385" s="16">
        <v>0.32</v>
      </c>
      <c r="Q385" s="16">
        <v>0.42105263157894701</v>
      </c>
      <c r="R385" s="16">
        <v>0.105263157894737</v>
      </c>
      <c r="S385" s="16"/>
      <c r="T385" s="16">
        <v>0.21100917431192701</v>
      </c>
      <c r="U385" s="16">
        <v>0.22374429223744299</v>
      </c>
      <c r="V385" s="16">
        <v>0.194915254237288</v>
      </c>
      <c r="W385" s="16">
        <v>0.224806201550388</v>
      </c>
      <c r="X385" s="16">
        <v>0.27272727272727298</v>
      </c>
      <c r="Y385" s="16">
        <v>0.232558139534884</v>
      </c>
      <c r="Z385" s="16"/>
      <c r="AA385" s="16">
        <v>0.252299605781866</v>
      </c>
      <c r="AB385" s="16">
        <v>0.122605363984674</v>
      </c>
    </row>
    <row r="386" spans="2:28" x14ac:dyDescent="0.35">
      <c r="B386" t="s">
        <v>235</v>
      </c>
      <c r="C386" s="16">
        <v>0.21232876712328799</v>
      </c>
      <c r="D386" s="16">
        <v>0.233333333333333</v>
      </c>
      <c r="E386" s="16">
        <v>0.197508896797153</v>
      </c>
      <c r="F386" s="16"/>
      <c r="G386" s="16">
        <v>0.21509433962264199</v>
      </c>
      <c r="H386" s="16">
        <v>0.19047619047618999</v>
      </c>
      <c r="I386" s="16">
        <v>0.230769230769231</v>
      </c>
      <c r="J386" s="16">
        <v>0.26229508196721302</v>
      </c>
      <c r="K386" s="16">
        <v>0.301369863013699</v>
      </c>
      <c r="L386" s="16">
        <v>0.18181818181818199</v>
      </c>
      <c r="M386" s="16">
        <v>0.194444444444444</v>
      </c>
      <c r="N386" s="16">
        <v>0.13888888888888901</v>
      </c>
      <c r="O386" s="16">
        <v>0.24347826086956501</v>
      </c>
      <c r="P386" s="16">
        <v>0.16</v>
      </c>
      <c r="Q386" s="16">
        <v>0.23684210526315799</v>
      </c>
      <c r="R386" s="16">
        <v>5.2631578947368397E-2</v>
      </c>
      <c r="S386" s="16"/>
      <c r="T386" s="16">
        <v>0.20871559633027501</v>
      </c>
      <c r="U386" s="16">
        <v>0.210045662100457</v>
      </c>
      <c r="V386" s="16">
        <v>0.25423728813559299</v>
      </c>
      <c r="W386" s="16">
        <v>0.178294573643411</v>
      </c>
      <c r="X386" s="16">
        <v>0.168831168831169</v>
      </c>
      <c r="Y386" s="16">
        <v>0.32558139534883701</v>
      </c>
      <c r="Z386" s="16"/>
      <c r="AA386" s="16">
        <v>0.206307490144547</v>
      </c>
      <c r="AB386" s="16">
        <v>0.229885057471264</v>
      </c>
    </row>
    <row r="387" spans="2:28" x14ac:dyDescent="0.35">
      <c r="B387" t="s">
        <v>236</v>
      </c>
      <c r="C387" s="16">
        <v>0.200587084148728</v>
      </c>
      <c r="D387" s="16">
        <v>0.18888888888888899</v>
      </c>
      <c r="E387" s="16">
        <v>0.208185053380783</v>
      </c>
      <c r="F387" s="16"/>
      <c r="G387" s="16">
        <v>0.18490566037735801</v>
      </c>
      <c r="H387" s="16">
        <v>0.158730158730159</v>
      </c>
      <c r="I387" s="16">
        <v>0.18461538461538499</v>
      </c>
      <c r="J387" s="16">
        <v>0.22950819672131101</v>
      </c>
      <c r="K387" s="16">
        <v>0.19178082191780799</v>
      </c>
      <c r="L387" s="16">
        <v>0.25974025974025999</v>
      </c>
      <c r="M387" s="16">
        <v>0.180555555555556</v>
      </c>
      <c r="N387" s="16">
        <v>0.11111111111111099</v>
      </c>
      <c r="O387" s="16">
        <v>0.28695652173913</v>
      </c>
      <c r="P387" s="16">
        <v>0.21333333333333299</v>
      </c>
      <c r="Q387" s="16">
        <v>0.21052631578947401</v>
      </c>
      <c r="R387" s="16">
        <v>0.105263157894737</v>
      </c>
      <c r="S387" s="16"/>
      <c r="T387" s="16">
        <v>0.21330275229357801</v>
      </c>
      <c r="U387" s="16">
        <v>0.19178082191780799</v>
      </c>
      <c r="V387" s="16">
        <v>0.27966101694915302</v>
      </c>
      <c r="W387" s="16">
        <v>0.15503875968992201</v>
      </c>
      <c r="X387" s="16">
        <v>0.207792207792208</v>
      </c>
      <c r="Y387" s="16">
        <v>2.32558139534884E-2</v>
      </c>
      <c r="Z387" s="16"/>
      <c r="AA387" s="16">
        <v>0.177398160315375</v>
      </c>
      <c r="AB387" s="16">
        <v>0.26819923371647503</v>
      </c>
    </row>
    <row r="388" spans="2:28" x14ac:dyDescent="0.35">
      <c r="B388" t="s">
        <v>237</v>
      </c>
      <c r="C388" s="16">
        <v>0.17123287671232901</v>
      </c>
      <c r="D388" s="16">
        <v>0.18666666666666701</v>
      </c>
      <c r="E388" s="16">
        <v>0.15836298932384299</v>
      </c>
      <c r="F388" s="16"/>
      <c r="G388" s="16">
        <v>0.24150943396226399</v>
      </c>
      <c r="H388" s="16">
        <v>0.158730158730159</v>
      </c>
      <c r="I388" s="16">
        <v>0.138461538461538</v>
      </c>
      <c r="J388" s="16">
        <v>0.114754098360656</v>
      </c>
      <c r="K388" s="16">
        <v>0.164383561643836</v>
      </c>
      <c r="L388" s="16">
        <v>0.15584415584415601</v>
      </c>
      <c r="M388" s="16">
        <v>0.15277777777777801</v>
      </c>
      <c r="N388" s="16">
        <v>0.11111111111111099</v>
      </c>
      <c r="O388" s="16">
        <v>0.11304347826087</v>
      </c>
      <c r="P388" s="16">
        <v>0.2</v>
      </c>
      <c r="Q388" s="16">
        <v>0.105263157894737</v>
      </c>
      <c r="R388" s="16">
        <v>0.21052631578947401</v>
      </c>
      <c r="S388" s="16"/>
      <c r="T388" s="16">
        <v>0.204128440366972</v>
      </c>
      <c r="U388" s="16">
        <v>0.150684931506849</v>
      </c>
      <c r="V388" s="16">
        <v>0.169491525423729</v>
      </c>
      <c r="W388" s="16">
        <v>0.14728682170542601</v>
      </c>
      <c r="X388" s="16">
        <v>9.0909090909090898E-2</v>
      </c>
      <c r="Y388" s="16">
        <v>0.162790697674419</v>
      </c>
      <c r="Z388" s="16"/>
      <c r="AA388" s="16">
        <v>0.16425755584756899</v>
      </c>
      <c r="AB388" s="16">
        <v>0.19157088122605401</v>
      </c>
    </row>
    <row r="389" spans="2:28" x14ac:dyDescent="0.35">
      <c r="B389" t="s">
        <v>238</v>
      </c>
      <c r="C389" s="16">
        <v>0.15753424657534201</v>
      </c>
      <c r="D389" s="16">
        <v>0.18666666666666701</v>
      </c>
      <c r="E389" s="16">
        <v>0.13345195729537401</v>
      </c>
      <c r="F389" s="16"/>
      <c r="G389" s="16">
        <v>0.14716981132075499</v>
      </c>
      <c r="H389" s="16">
        <v>0.134920634920635</v>
      </c>
      <c r="I389" s="16">
        <v>0.123076923076923</v>
      </c>
      <c r="J389" s="16">
        <v>0.213114754098361</v>
      </c>
      <c r="K389" s="16">
        <v>0.20547945205479501</v>
      </c>
      <c r="L389" s="16">
        <v>0.18181818181818199</v>
      </c>
      <c r="M389" s="16">
        <v>0.180555555555556</v>
      </c>
      <c r="N389" s="16">
        <v>0.194444444444444</v>
      </c>
      <c r="O389" s="16">
        <v>0.173913043478261</v>
      </c>
      <c r="P389" s="16">
        <v>0.12</v>
      </c>
      <c r="Q389" s="16">
        <v>0.13157894736842099</v>
      </c>
      <c r="R389" s="16">
        <v>5.2631578947368397E-2</v>
      </c>
      <c r="S389" s="16"/>
      <c r="T389" s="16">
        <v>0.146788990825688</v>
      </c>
      <c r="U389" s="16">
        <v>0.19178082191780799</v>
      </c>
      <c r="V389" s="16">
        <v>0.144067796610169</v>
      </c>
      <c r="W389" s="16">
        <v>0.193798449612403</v>
      </c>
      <c r="X389" s="16">
        <v>7.7922077922077906E-2</v>
      </c>
      <c r="Y389" s="16">
        <v>0.162790697674419</v>
      </c>
      <c r="Z389" s="16"/>
      <c r="AA389" s="16">
        <v>0.1419185282523</v>
      </c>
      <c r="AB389" s="16">
        <v>0.20306513409961699</v>
      </c>
    </row>
    <row r="390" spans="2:28" x14ac:dyDescent="0.35">
      <c r="B390" t="s">
        <v>239</v>
      </c>
      <c r="C390" s="16">
        <v>0.14677103718199599</v>
      </c>
      <c r="D390" s="16">
        <v>0.15333333333333299</v>
      </c>
      <c r="E390" s="16">
        <v>0.14412811387900401</v>
      </c>
      <c r="F390" s="16"/>
      <c r="G390" s="16">
        <v>0.13962264150943399</v>
      </c>
      <c r="H390" s="16">
        <v>0.11111111111111099</v>
      </c>
      <c r="I390" s="16">
        <v>0.123076923076923</v>
      </c>
      <c r="J390" s="16">
        <v>0.13114754098360701</v>
      </c>
      <c r="K390" s="16">
        <v>9.5890410958904104E-2</v>
      </c>
      <c r="L390" s="16">
        <v>0.14285714285714299</v>
      </c>
      <c r="M390" s="16">
        <v>0.16666666666666699</v>
      </c>
      <c r="N390" s="16">
        <v>0.22222222222222199</v>
      </c>
      <c r="O390" s="16">
        <v>0.19130434782608699</v>
      </c>
      <c r="P390" s="16">
        <v>0.133333333333333</v>
      </c>
      <c r="Q390" s="16">
        <v>0.157894736842105</v>
      </c>
      <c r="R390" s="16">
        <v>0.36842105263157898</v>
      </c>
      <c r="S390" s="16"/>
      <c r="T390" s="16">
        <v>0.153669724770642</v>
      </c>
      <c r="U390" s="16">
        <v>0.10958904109589</v>
      </c>
      <c r="V390" s="16">
        <v>0.169491525423729</v>
      </c>
      <c r="W390" s="16">
        <v>0.170542635658915</v>
      </c>
      <c r="X390" s="16">
        <v>0.15584415584415601</v>
      </c>
      <c r="Y390" s="16">
        <v>0.116279069767442</v>
      </c>
      <c r="Z390" s="16"/>
      <c r="AA390" s="16">
        <v>0.13929040735873799</v>
      </c>
      <c r="AB390" s="16">
        <v>0.16858237547892699</v>
      </c>
    </row>
    <row r="391" spans="2:28" x14ac:dyDescent="0.35">
      <c r="B391" t="s">
        <v>240</v>
      </c>
      <c r="C391" s="16">
        <v>0.14187866927593001</v>
      </c>
      <c r="D391" s="16">
        <v>0.14888888888888899</v>
      </c>
      <c r="E391" s="16">
        <v>0.13701067615658399</v>
      </c>
      <c r="F391" s="16"/>
      <c r="G391" s="16">
        <v>0.13962264150943399</v>
      </c>
      <c r="H391" s="16">
        <v>0.15079365079365101</v>
      </c>
      <c r="I391" s="16">
        <v>0.107692307692308</v>
      </c>
      <c r="J391" s="16">
        <v>0.19672131147541</v>
      </c>
      <c r="K391" s="16">
        <v>0.150684931506849</v>
      </c>
      <c r="L391" s="16">
        <v>0.15584415584415601</v>
      </c>
      <c r="M391" s="16">
        <v>0.125</v>
      </c>
      <c r="N391" s="16">
        <v>0.22222222222222199</v>
      </c>
      <c r="O391" s="16">
        <v>0.11304347826087</v>
      </c>
      <c r="P391" s="16">
        <v>0.146666666666667</v>
      </c>
      <c r="Q391" s="16">
        <v>0.157894736842105</v>
      </c>
      <c r="R391" s="16">
        <v>0</v>
      </c>
      <c r="S391" s="16"/>
      <c r="T391" s="16">
        <v>0.142201834862385</v>
      </c>
      <c r="U391" s="16">
        <v>0.10958904109589</v>
      </c>
      <c r="V391" s="16">
        <v>0.13559322033898299</v>
      </c>
      <c r="W391" s="16">
        <v>0.178294573643411</v>
      </c>
      <c r="X391" s="16">
        <v>0.15584415584415601</v>
      </c>
      <c r="Y391" s="16">
        <v>0.186046511627907</v>
      </c>
      <c r="Z391" s="16"/>
      <c r="AA391" s="16">
        <v>0.136662286465177</v>
      </c>
      <c r="AB391" s="16">
        <v>0.15708812260536401</v>
      </c>
    </row>
    <row r="392" spans="2:28" x14ac:dyDescent="0.35">
      <c r="B392" t="s">
        <v>241</v>
      </c>
      <c r="C392" s="16">
        <v>9.3933463796477504E-2</v>
      </c>
      <c r="D392" s="16">
        <v>9.7777777777777797E-2</v>
      </c>
      <c r="E392" s="16">
        <v>9.0747330960854106E-2</v>
      </c>
      <c r="F392" s="16"/>
      <c r="G392" s="16">
        <v>9.8113207547169803E-2</v>
      </c>
      <c r="H392" s="16">
        <v>8.7301587301587297E-2</v>
      </c>
      <c r="I392" s="16">
        <v>0.123076923076923</v>
      </c>
      <c r="J392" s="16">
        <v>8.1967213114754106E-2</v>
      </c>
      <c r="K392" s="16">
        <v>9.5890410958904104E-2</v>
      </c>
      <c r="L392" s="16">
        <v>0.103896103896104</v>
      </c>
      <c r="M392" s="16">
        <v>6.9444444444444406E-2</v>
      </c>
      <c r="N392" s="16">
        <v>0.13888888888888901</v>
      </c>
      <c r="O392" s="16">
        <v>6.9565217391304293E-2</v>
      </c>
      <c r="P392" s="16">
        <v>9.3333333333333296E-2</v>
      </c>
      <c r="Q392" s="16">
        <v>0.13157894736842099</v>
      </c>
      <c r="R392" s="16">
        <v>5.2631578947368397E-2</v>
      </c>
      <c r="S392" s="16"/>
      <c r="T392" s="16">
        <v>0.105504587155963</v>
      </c>
      <c r="U392" s="16">
        <v>5.9360730593607303E-2</v>
      </c>
      <c r="V392" s="16">
        <v>5.0847457627118599E-2</v>
      </c>
      <c r="W392" s="16">
        <v>0.14728682170542601</v>
      </c>
      <c r="X392" s="16">
        <v>9.0909090909090898E-2</v>
      </c>
      <c r="Y392" s="16">
        <v>0.116279069767442</v>
      </c>
      <c r="Z392" s="16"/>
      <c r="AA392" s="16">
        <v>8.9356110381077505E-2</v>
      </c>
      <c r="AB392" s="16">
        <v>0.10727969348659</v>
      </c>
    </row>
    <row r="393" spans="2:28" x14ac:dyDescent="0.35">
      <c r="B393" t="s">
        <v>242</v>
      </c>
      <c r="C393" s="16">
        <v>7.7299412915851295E-2</v>
      </c>
      <c r="D393" s="16">
        <v>8.4444444444444405E-2</v>
      </c>
      <c r="E393" s="16">
        <v>7.2953736654804299E-2</v>
      </c>
      <c r="F393" s="16"/>
      <c r="G393" s="16">
        <v>8.3018867924528297E-2</v>
      </c>
      <c r="H393" s="16">
        <v>7.1428571428571397E-2</v>
      </c>
      <c r="I393" s="16">
        <v>4.6153846153846198E-2</v>
      </c>
      <c r="J393" s="16">
        <v>4.91803278688525E-2</v>
      </c>
      <c r="K393" s="16">
        <v>4.1095890410958902E-2</v>
      </c>
      <c r="L393" s="16">
        <v>0.12987012987013</v>
      </c>
      <c r="M393" s="16">
        <v>4.1666666666666699E-2</v>
      </c>
      <c r="N393" s="16">
        <v>2.7777777777777801E-2</v>
      </c>
      <c r="O393" s="16">
        <v>9.5652173913043495E-2</v>
      </c>
      <c r="P393" s="16">
        <v>9.3333333333333296E-2</v>
      </c>
      <c r="Q393" s="16">
        <v>5.2631578947368397E-2</v>
      </c>
      <c r="R393" s="16">
        <v>0.26315789473684198</v>
      </c>
      <c r="S393" s="16"/>
      <c r="T393" s="16">
        <v>9.4036697247706399E-2</v>
      </c>
      <c r="U393" s="16">
        <v>5.9360730593607303E-2</v>
      </c>
      <c r="V393" s="16">
        <v>8.4745762711864403E-2</v>
      </c>
      <c r="W393" s="16">
        <v>5.4263565891472902E-2</v>
      </c>
      <c r="X393" s="16">
        <v>9.0909090909090898E-2</v>
      </c>
      <c r="Y393" s="16">
        <v>2.32558139534884E-2</v>
      </c>
      <c r="Z393" s="16"/>
      <c r="AA393" s="16">
        <v>6.5703022339027597E-2</v>
      </c>
      <c r="AB393" s="16">
        <v>0.11111111111111099</v>
      </c>
    </row>
    <row r="394" spans="2:28" x14ac:dyDescent="0.35">
      <c r="B394" t="s">
        <v>101</v>
      </c>
      <c r="C394" s="16">
        <v>1.2720156555773E-2</v>
      </c>
      <c r="D394" s="16">
        <v>6.6666666666666697E-3</v>
      </c>
      <c r="E394" s="16">
        <v>1.7793594306049799E-2</v>
      </c>
      <c r="F394" s="16"/>
      <c r="G394" s="16">
        <v>1.13207547169811E-2</v>
      </c>
      <c r="H394" s="16">
        <v>1.58730158730159E-2</v>
      </c>
      <c r="I394" s="16">
        <v>0</v>
      </c>
      <c r="J394" s="16">
        <v>3.2786885245901599E-2</v>
      </c>
      <c r="K394" s="16">
        <v>4.1095890410958902E-2</v>
      </c>
      <c r="L394" s="16">
        <v>2.5974025974026E-2</v>
      </c>
      <c r="M394" s="16">
        <v>0</v>
      </c>
      <c r="N394" s="16">
        <v>0</v>
      </c>
      <c r="O394" s="16">
        <v>0</v>
      </c>
      <c r="P394" s="16">
        <v>0</v>
      </c>
      <c r="Q394" s="16">
        <v>2.6315789473684199E-2</v>
      </c>
      <c r="R394" s="16">
        <v>0</v>
      </c>
      <c r="S394" s="16"/>
      <c r="T394" s="16">
        <v>1.14678899082569E-2</v>
      </c>
      <c r="U394" s="16">
        <v>1.3698630136986301E-2</v>
      </c>
      <c r="V394" s="16">
        <v>8.4745762711864406E-3</v>
      </c>
      <c r="W394" s="16">
        <v>7.7519379844961196E-3</v>
      </c>
      <c r="X394" s="16">
        <v>3.8961038961039002E-2</v>
      </c>
      <c r="Y394" s="16">
        <v>0</v>
      </c>
      <c r="Z394" s="16"/>
      <c r="AA394" s="16">
        <v>1.3140604467805499E-2</v>
      </c>
      <c r="AB394" s="16">
        <v>1.1494252873563199E-2</v>
      </c>
    </row>
    <row r="395" spans="2:28" x14ac:dyDescent="0.35">
      <c r="B395" t="s">
        <v>61</v>
      </c>
      <c r="C395" s="16">
        <v>1.3698630136986301E-2</v>
      </c>
      <c r="D395" s="16">
        <v>1.7777777777777799E-2</v>
      </c>
      <c r="E395" s="16">
        <v>1.06761565836299E-2</v>
      </c>
      <c r="F395" s="16"/>
      <c r="G395" s="16">
        <v>7.5471698113207496E-3</v>
      </c>
      <c r="H395" s="16">
        <v>1.58730158730159E-2</v>
      </c>
      <c r="I395" s="16">
        <v>3.0769230769230799E-2</v>
      </c>
      <c r="J395" s="16">
        <v>1.63934426229508E-2</v>
      </c>
      <c r="K395" s="16">
        <v>1.3698630136986301E-2</v>
      </c>
      <c r="L395" s="16">
        <v>2.5974025974026E-2</v>
      </c>
      <c r="M395" s="16">
        <v>0</v>
      </c>
      <c r="N395" s="16">
        <v>5.5555555555555601E-2</v>
      </c>
      <c r="O395" s="16">
        <v>0</v>
      </c>
      <c r="P395" s="16">
        <v>0</v>
      </c>
      <c r="Q395" s="16">
        <v>2.6315789473684199E-2</v>
      </c>
      <c r="R395" s="16">
        <v>5.2631578947368397E-2</v>
      </c>
      <c r="S395" s="16"/>
      <c r="T395" s="16">
        <v>1.3761467889908299E-2</v>
      </c>
      <c r="U395" s="16">
        <v>1.3698630136986301E-2</v>
      </c>
      <c r="V395" s="16">
        <v>0</v>
      </c>
      <c r="W395" s="16">
        <v>1.5503875968992199E-2</v>
      </c>
      <c r="X395" s="16">
        <v>0</v>
      </c>
      <c r="Y395" s="16">
        <v>6.9767441860465101E-2</v>
      </c>
      <c r="Z395" s="16"/>
      <c r="AA395" s="16">
        <v>1.3140604467805499E-2</v>
      </c>
      <c r="AB395" s="16">
        <v>1.5325670498084301E-2</v>
      </c>
    </row>
    <row r="396" spans="2:28" x14ac:dyDescent="0.35">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spans="2:28" x14ac:dyDescent="0.35">
      <c r="B397" s="6" t="s">
        <v>255</v>
      </c>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spans="2:28" x14ac:dyDescent="0.35">
      <c r="B398" s="20" t="s">
        <v>63</v>
      </c>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spans="2:28" x14ac:dyDescent="0.35">
      <c r="B399" t="s">
        <v>249</v>
      </c>
      <c r="C399" s="16">
        <v>0.22211350293542101</v>
      </c>
      <c r="D399" s="16">
        <v>0.18888888888888899</v>
      </c>
      <c r="E399" s="16">
        <v>0.245551601423488</v>
      </c>
      <c r="F399" s="16"/>
      <c r="G399" s="16">
        <v>0.20754716981132099</v>
      </c>
      <c r="H399" s="16">
        <v>0.30952380952380998</v>
      </c>
      <c r="I399" s="16">
        <v>0.138461538461538</v>
      </c>
      <c r="J399" s="16">
        <v>0.19672131147541</v>
      </c>
      <c r="K399" s="16">
        <v>0.19178082191780799</v>
      </c>
      <c r="L399" s="16">
        <v>0.25974025974025999</v>
      </c>
      <c r="M399" s="16">
        <v>0.26388888888888901</v>
      </c>
      <c r="N399" s="16">
        <v>0.16666666666666699</v>
      </c>
      <c r="O399" s="16">
        <v>0.217391304347826</v>
      </c>
      <c r="P399" s="16">
        <v>0.2</v>
      </c>
      <c r="Q399" s="16">
        <v>0.26315789473684198</v>
      </c>
      <c r="R399" s="16">
        <v>0.157894736842105</v>
      </c>
      <c r="S399" s="16"/>
      <c r="T399" s="16">
        <v>0.21559633027522901</v>
      </c>
      <c r="U399" s="16">
        <v>0.22831050228310501</v>
      </c>
      <c r="V399" s="16">
        <v>0.27118644067796599</v>
      </c>
      <c r="W399" s="16">
        <v>0.209302325581395</v>
      </c>
      <c r="X399" s="16">
        <v>0.19480519480519501</v>
      </c>
      <c r="Y399" s="16">
        <v>0.209302325581395</v>
      </c>
      <c r="Z399" s="16"/>
      <c r="AA399" s="16">
        <v>0.227332457293035</v>
      </c>
      <c r="AB399" s="16">
        <v>0.20689655172413801</v>
      </c>
    </row>
    <row r="400" spans="2:28" x14ac:dyDescent="0.35">
      <c r="B400" t="s">
        <v>250</v>
      </c>
      <c r="C400" s="16">
        <v>0.36399217221135</v>
      </c>
      <c r="D400" s="16">
        <v>0.34888888888888903</v>
      </c>
      <c r="E400" s="16">
        <v>0.37722419928825601</v>
      </c>
      <c r="F400" s="16"/>
      <c r="G400" s="16">
        <v>0.339622641509434</v>
      </c>
      <c r="H400" s="16">
        <v>0.32539682539682502</v>
      </c>
      <c r="I400" s="16">
        <v>0.33846153846153798</v>
      </c>
      <c r="J400" s="16">
        <v>0.45901639344262302</v>
      </c>
      <c r="K400" s="16">
        <v>0.38356164383561597</v>
      </c>
      <c r="L400" s="16">
        <v>0.35064935064935099</v>
      </c>
      <c r="M400" s="16">
        <v>0.43055555555555602</v>
      </c>
      <c r="N400" s="16">
        <v>0.38888888888888901</v>
      </c>
      <c r="O400" s="16">
        <v>0.34782608695652201</v>
      </c>
      <c r="P400" s="16">
        <v>0.42666666666666703</v>
      </c>
      <c r="Q400" s="16">
        <v>0.36842105263157898</v>
      </c>
      <c r="R400" s="16">
        <v>0.26315789473684198</v>
      </c>
      <c r="S400" s="16"/>
      <c r="T400" s="16">
        <v>0.36238532110091698</v>
      </c>
      <c r="U400" s="16">
        <v>0.38356164383561597</v>
      </c>
      <c r="V400" s="16">
        <v>0.28813559322033899</v>
      </c>
      <c r="W400" s="16">
        <v>0.372093023255814</v>
      </c>
      <c r="X400" s="16">
        <v>0.46753246753246802</v>
      </c>
      <c r="Y400" s="16">
        <v>0.27906976744186002</v>
      </c>
      <c r="Z400" s="16"/>
      <c r="AA400" s="16">
        <v>0.37056504599211598</v>
      </c>
      <c r="AB400" s="16">
        <v>0.34482758620689702</v>
      </c>
    </row>
    <row r="401" spans="2:28" x14ac:dyDescent="0.35">
      <c r="B401" t="s">
        <v>251</v>
      </c>
      <c r="C401" s="16">
        <v>0.217221135029354</v>
      </c>
      <c r="D401" s="16">
        <v>0.24444444444444399</v>
      </c>
      <c r="E401" s="16">
        <v>0.195729537366548</v>
      </c>
      <c r="F401" s="16"/>
      <c r="G401" s="16">
        <v>0.25660377358490599</v>
      </c>
      <c r="H401" s="16">
        <v>0.182539682539683</v>
      </c>
      <c r="I401" s="16">
        <v>0.29230769230769199</v>
      </c>
      <c r="J401" s="16">
        <v>0.14754098360655701</v>
      </c>
      <c r="K401" s="16">
        <v>0.13698630136986301</v>
      </c>
      <c r="L401" s="16">
        <v>0.22077922077922099</v>
      </c>
      <c r="M401" s="16">
        <v>0.194444444444444</v>
      </c>
      <c r="N401" s="16">
        <v>0.16666666666666699</v>
      </c>
      <c r="O401" s="16">
        <v>0.23478260869565201</v>
      </c>
      <c r="P401" s="16">
        <v>0.21333333333333299</v>
      </c>
      <c r="Q401" s="16">
        <v>0.18421052631578899</v>
      </c>
      <c r="R401" s="16">
        <v>0.31578947368421101</v>
      </c>
      <c r="S401" s="16"/>
      <c r="T401" s="16">
        <v>0.22247706422018301</v>
      </c>
      <c r="U401" s="16">
        <v>0.19178082191780799</v>
      </c>
      <c r="V401" s="16">
        <v>0.22881355932203401</v>
      </c>
      <c r="W401" s="16">
        <v>0.24806201550387599</v>
      </c>
      <c r="X401" s="16">
        <v>0.168831168831169</v>
      </c>
      <c r="Y401" s="16">
        <v>0.25581395348837199</v>
      </c>
      <c r="Z401" s="16"/>
      <c r="AA401" s="16">
        <v>0.21024967148488799</v>
      </c>
      <c r="AB401" s="16">
        <v>0.23754789272030699</v>
      </c>
    </row>
    <row r="402" spans="2:28" x14ac:dyDescent="0.35">
      <c r="B402" t="s">
        <v>252</v>
      </c>
      <c r="C402" s="16">
        <v>0.11839530332681</v>
      </c>
      <c r="D402" s="16">
        <v>0.122222222222222</v>
      </c>
      <c r="E402" s="16">
        <v>0.117437722419929</v>
      </c>
      <c r="F402" s="16"/>
      <c r="G402" s="16">
        <v>0.13207547169811301</v>
      </c>
      <c r="H402" s="16">
        <v>0.11111111111111099</v>
      </c>
      <c r="I402" s="16">
        <v>0.123076923076923</v>
      </c>
      <c r="J402" s="16">
        <v>0.114754098360656</v>
      </c>
      <c r="K402" s="16">
        <v>0.19178082191780799</v>
      </c>
      <c r="L402" s="16">
        <v>9.0909090909090898E-2</v>
      </c>
      <c r="M402" s="16">
        <v>5.5555555555555601E-2</v>
      </c>
      <c r="N402" s="16">
        <v>0.11111111111111099</v>
      </c>
      <c r="O402" s="16">
        <v>0.147826086956522</v>
      </c>
      <c r="P402" s="16">
        <v>0.10666666666666701</v>
      </c>
      <c r="Q402" s="16">
        <v>2.6315789473684199E-2</v>
      </c>
      <c r="R402" s="16">
        <v>0.105263157894737</v>
      </c>
      <c r="S402" s="16"/>
      <c r="T402" s="16">
        <v>0.12844036697247699</v>
      </c>
      <c r="U402" s="16">
        <v>0.11872146118721499</v>
      </c>
      <c r="V402" s="16">
        <v>0.11864406779661001</v>
      </c>
      <c r="W402" s="16">
        <v>0.124031007751938</v>
      </c>
      <c r="X402" s="16">
        <v>9.0909090909090898E-2</v>
      </c>
      <c r="Y402" s="16">
        <v>4.6511627906976702E-2</v>
      </c>
      <c r="Z402" s="16"/>
      <c r="AA402" s="16">
        <v>0.115637319316689</v>
      </c>
      <c r="AB402" s="16">
        <v>0.126436781609195</v>
      </c>
    </row>
    <row r="403" spans="2:28" x14ac:dyDescent="0.35">
      <c r="B403" t="s">
        <v>253</v>
      </c>
      <c r="C403" s="16">
        <v>4.1095890410958902E-2</v>
      </c>
      <c r="D403" s="16">
        <v>5.5555555555555601E-2</v>
      </c>
      <c r="E403" s="16">
        <v>3.0249110320284701E-2</v>
      </c>
      <c r="F403" s="16"/>
      <c r="G403" s="16">
        <v>3.3962264150943403E-2</v>
      </c>
      <c r="H403" s="16">
        <v>3.1746031746031703E-2</v>
      </c>
      <c r="I403" s="16">
        <v>9.2307692307692299E-2</v>
      </c>
      <c r="J403" s="16">
        <v>4.91803278688525E-2</v>
      </c>
      <c r="K403" s="16">
        <v>2.7397260273972601E-2</v>
      </c>
      <c r="L403" s="16">
        <v>3.8961038961039002E-2</v>
      </c>
      <c r="M403" s="16">
        <v>2.7777777777777801E-2</v>
      </c>
      <c r="N403" s="16">
        <v>8.3333333333333301E-2</v>
      </c>
      <c r="O403" s="16">
        <v>2.6086956521739101E-2</v>
      </c>
      <c r="P403" s="16">
        <v>2.66666666666667E-2</v>
      </c>
      <c r="Q403" s="16">
        <v>7.8947368421052599E-2</v>
      </c>
      <c r="R403" s="16">
        <v>0.105263157894737</v>
      </c>
      <c r="S403" s="16"/>
      <c r="T403" s="16">
        <v>4.8165137614678902E-2</v>
      </c>
      <c r="U403" s="16">
        <v>2.7397260273972601E-2</v>
      </c>
      <c r="V403" s="16">
        <v>5.0847457627118599E-2</v>
      </c>
      <c r="W403" s="16">
        <v>2.32558139534884E-2</v>
      </c>
      <c r="X403" s="16">
        <v>2.5974025974026E-2</v>
      </c>
      <c r="Y403" s="16">
        <v>9.3023255813953501E-2</v>
      </c>
      <c r="Z403" s="16"/>
      <c r="AA403" s="16">
        <v>3.6793692509855501E-2</v>
      </c>
      <c r="AB403" s="16">
        <v>5.3639846743295E-2</v>
      </c>
    </row>
    <row r="404" spans="2:28" x14ac:dyDescent="0.35">
      <c r="B404" t="s">
        <v>101</v>
      </c>
      <c r="C404" s="16">
        <v>3.7181996086105701E-2</v>
      </c>
      <c r="D404" s="16">
        <v>0.04</v>
      </c>
      <c r="E404" s="16">
        <v>3.3807829181494699E-2</v>
      </c>
      <c r="F404" s="16"/>
      <c r="G404" s="16">
        <v>3.0188679245282998E-2</v>
      </c>
      <c r="H404" s="16">
        <v>3.9682539682539701E-2</v>
      </c>
      <c r="I404" s="16">
        <v>1.5384615384615399E-2</v>
      </c>
      <c r="J404" s="16">
        <v>3.2786885245901599E-2</v>
      </c>
      <c r="K404" s="16">
        <v>6.8493150684931503E-2</v>
      </c>
      <c r="L404" s="16">
        <v>3.8961038961039002E-2</v>
      </c>
      <c r="M404" s="16">
        <v>2.7777777777777801E-2</v>
      </c>
      <c r="N404" s="16">
        <v>8.3333333333333301E-2</v>
      </c>
      <c r="O404" s="16">
        <v>2.6086956521739101E-2</v>
      </c>
      <c r="P404" s="16">
        <v>2.66666666666667E-2</v>
      </c>
      <c r="Q404" s="16">
        <v>7.8947368421052599E-2</v>
      </c>
      <c r="R404" s="16">
        <v>5.2631578947368397E-2</v>
      </c>
      <c r="S404" s="16"/>
      <c r="T404" s="16">
        <v>2.2935779816513801E-2</v>
      </c>
      <c r="U404" s="16">
        <v>5.0228310502283102E-2</v>
      </c>
      <c r="V404" s="16">
        <v>4.2372881355932202E-2</v>
      </c>
      <c r="W404" s="16">
        <v>2.32558139534884E-2</v>
      </c>
      <c r="X404" s="16">
        <v>5.1948051948052E-2</v>
      </c>
      <c r="Y404" s="16">
        <v>0.116279069767442</v>
      </c>
      <c r="Z404" s="16"/>
      <c r="AA404" s="16">
        <v>3.9421813403416599E-2</v>
      </c>
      <c r="AB404" s="16">
        <v>3.0651340996168602E-2</v>
      </c>
    </row>
    <row r="405" spans="2:28" x14ac:dyDescent="0.35">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spans="2:28" x14ac:dyDescent="0.35">
      <c r="B406" s="6" t="s">
        <v>256</v>
      </c>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spans="2:28" x14ac:dyDescent="0.35">
      <c r="B407" s="20" t="s">
        <v>63</v>
      </c>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spans="2:28" x14ac:dyDescent="0.35">
      <c r="B408" t="s">
        <v>249</v>
      </c>
      <c r="C408" s="16">
        <v>0.27886497064579302</v>
      </c>
      <c r="D408" s="16">
        <v>0.24222222222222201</v>
      </c>
      <c r="E408" s="16">
        <v>0.30604982206405701</v>
      </c>
      <c r="F408" s="16"/>
      <c r="G408" s="16">
        <v>0.24905660377358499</v>
      </c>
      <c r="H408" s="16">
        <v>0.38095238095238099</v>
      </c>
      <c r="I408" s="16">
        <v>0.2</v>
      </c>
      <c r="J408" s="16">
        <v>0.31147540983606598</v>
      </c>
      <c r="K408" s="16">
        <v>0.26027397260273999</v>
      </c>
      <c r="L408" s="16">
        <v>0.207792207792208</v>
      </c>
      <c r="M408" s="16">
        <v>0.26388888888888901</v>
      </c>
      <c r="N408" s="16">
        <v>0.25</v>
      </c>
      <c r="O408" s="16">
        <v>0.30434782608695699</v>
      </c>
      <c r="P408" s="16">
        <v>0.30666666666666698</v>
      </c>
      <c r="Q408" s="16">
        <v>0.36842105263157898</v>
      </c>
      <c r="R408" s="16">
        <v>0.21052631578947401</v>
      </c>
      <c r="S408" s="16"/>
      <c r="T408" s="16">
        <v>0.25229357798165097</v>
      </c>
      <c r="U408" s="16">
        <v>0.31050228310502298</v>
      </c>
      <c r="V408" s="16">
        <v>0.28813559322033899</v>
      </c>
      <c r="W408" s="16">
        <v>0.31007751937984501</v>
      </c>
      <c r="X408" s="16">
        <v>0.25974025974025999</v>
      </c>
      <c r="Y408" s="16">
        <v>0.30232558139534899</v>
      </c>
      <c r="Z408" s="16"/>
      <c r="AA408" s="16">
        <v>0.30091984231274599</v>
      </c>
      <c r="AB408" s="16">
        <v>0.21455938697318</v>
      </c>
    </row>
    <row r="409" spans="2:28" x14ac:dyDescent="0.35">
      <c r="B409" t="s">
        <v>250</v>
      </c>
      <c r="C409" s="16">
        <v>0.40900195694716202</v>
      </c>
      <c r="D409" s="16">
        <v>0.404444444444444</v>
      </c>
      <c r="E409" s="16">
        <v>0.41281138790035599</v>
      </c>
      <c r="F409" s="16"/>
      <c r="G409" s="16">
        <v>0.41886792452830202</v>
      </c>
      <c r="H409" s="16">
        <v>0.32539682539682502</v>
      </c>
      <c r="I409" s="16">
        <v>0.47692307692307701</v>
      </c>
      <c r="J409" s="16">
        <v>0.37704918032786899</v>
      </c>
      <c r="K409" s="16">
        <v>0.41095890410958902</v>
      </c>
      <c r="L409" s="16">
        <v>0.48051948051948101</v>
      </c>
      <c r="M409" s="16">
        <v>0.48611111111111099</v>
      </c>
      <c r="N409" s="16">
        <v>0.33333333333333298</v>
      </c>
      <c r="O409" s="16">
        <v>0.426086956521739</v>
      </c>
      <c r="P409" s="16">
        <v>0.413333333333333</v>
      </c>
      <c r="Q409" s="16">
        <v>0.26315789473684198</v>
      </c>
      <c r="R409" s="16">
        <v>0.42105263157894701</v>
      </c>
      <c r="S409" s="16"/>
      <c r="T409" s="16">
        <v>0.41513761467889898</v>
      </c>
      <c r="U409" s="16">
        <v>0.442922374429224</v>
      </c>
      <c r="V409" s="16">
        <v>0.39830508474576298</v>
      </c>
      <c r="W409" s="16">
        <v>0.34883720930232598</v>
      </c>
      <c r="X409" s="16">
        <v>0.46753246753246802</v>
      </c>
      <c r="Y409" s="16">
        <v>0.27906976744186002</v>
      </c>
      <c r="Z409" s="16"/>
      <c r="AA409" s="16">
        <v>0.40473061760841</v>
      </c>
      <c r="AB409" s="16">
        <v>0.42145593869731801</v>
      </c>
    </row>
    <row r="410" spans="2:28" x14ac:dyDescent="0.35">
      <c r="B410" t="s">
        <v>251</v>
      </c>
      <c r="C410" s="16">
        <v>0.17710371819960899</v>
      </c>
      <c r="D410" s="16">
        <v>0.2</v>
      </c>
      <c r="E410" s="16">
        <v>0.16014234875444799</v>
      </c>
      <c r="F410" s="16"/>
      <c r="G410" s="16">
        <v>0.20754716981132099</v>
      </c>
      <c r="H410" s="16">
        <v>0.16666666666666699</v>
      </c>
      <c r="I410" s="16">
        <v>0.16923076923076899</v>
      </c>
      <c r="J410" s="16">
        <v>0.19672131147541</v>
      </c>
      <c r="K410" s="16">
        <v>0.17808219178082199</v>
      </c>
      <c r="L410" s="16">
        <v>0.18181818181818199</v>
      </c>
      <c r="M410" s="16">
        <v>0.13888888888888901</v>
      </c>
      <c r="N410" s="16">
        <v>0.194444444444444</v>
      </c>
      <c r="O410" s="16">
        <v>0.11304347826087</v>
      </c>
      <c r="P410" s="16">
        <v>0.17333333333333301</v>
      </c>
      <c r="Q410" s="16">
        <v>0.157894736842105</v>
      </c>
      <c r="R410" s="16">
        <v>0.31578947368421101</v>
      </c>
      <c r="S410" s="16"/>
      <c r="T410" s="16">
        <v>0.17889908256880699</v>
      </c>
      <c r="U410" s="16">
        <v>0.17808219178082199</v>
      </c>
      <c r="V410" s="16">
        <v>0.169491525423729</v>
      </c>
      <c r="W410" s="16">
        <v>0.178294573643411</v>
      </c>
      <c r="X410" s="16">
        <v>0.15584415584415601</v>
      </c>
      <c r="Y410" s="16">
        <v>0.209302325581395</v>
      </c>
      <c r="Z410" s="16"/>
      <c r="AA410" s="16">
        <v>0.16294349540078801</v>
      </c>
      <c r="AB410" s="16">
        <v>0.21839080459770099</v>
      </c>
    </row>
    <row r="411" spans="2:28" x14ac:dyDescent="0.35">
      <c r="B411" t="s">
        <v>252</v>
      </c>
      <c r="C411" s="16">
        <v>8.5127201565557697E-2</v>
      </c>
      <c r="D411" s="16">
        <v>0.1</v>
      </c>
      <c r="E411" s="16">
        <v>7.4733096085409206E-2</v>
      </c>
      <c r="F411" s="16"/>
      <c r="G411" s="16">
        <v>9.0566037735849106E-2</v>
      </c>
      <c r="H411" s="16">
        <v>9.5238095238095205E-2</v>
      </c>
      <c r="I411" s="16">
        <v>0.107692307692308</v>
      </c>
      <c r="J411" s="16">
        <v>8.1967213114754106E-2</v>
      </c>
      <c r="K411" s="16">
        <v>8.2191780821917804E-2</v>
      </c>
      <c r="L411" s="16">
        <v>5.1948051948052E-2</v>
      </c>
      <c r="M411" s="16">
        <v>4.1666666666666699E-2</v>
      </c>
      <c r="N411" s="16">
        <v>8.3333333333333301E-2</v>
      </c>
      <c r="O411" s="16">
        <v>0.13043478260869601</v>
      </c>
      <c r="P411" s="16">
        <v>5.3333333333333302E-2</v>
      </c>
      <c r="Q411" s="16">
        <v>7.8947368421052599E-2</v>
      </c>
      <c r="R411" s="16">
        <v>5.2631578947368397E-2</v>
      </c>
      <c r="S411" s="16"/>
      <c r="T411" s="16">
        <v>0.103211009174312</v>
      </c>
      <c r="U411" s="16">
        <v>3.6529680365296802E-2</v>
      </c>
      <c r="V411" s="16">
        <v>8.4745762711864403E-2</v>
      </c>
      <c r="W411" s="16">
        <v>0.124031007751938</v>
      </c>
      <c r="X411" s="16">
        <v>6.4935064935064901E-2</v>
      </c>
      <c r="Y411" s="16">
        <v>6.9767441860465101E-2</v>
      </c>
      <c r="Z411" s="16"/>
      <c r="AA411" s="16">
        <v>8.2785808147174803E-2</v>
      </c>
      <c r="AB411" s="16">
        <v>9.1954022988505704E-2</v>
      </c>
    </row>
    <row r="412" spans="2:28" x14ac:dyDescent="0.35">
      <c r="B412" t="s">
        <v>253</v>
      </c>
      <c r="C412" s="16">
        <v>1.7612524461839502E-2</v>
      </c>
      <c r="D412" s="16">
        <v>2.66666666666667E-2</v>
      </c>
      <c r="E412" s="16">
        <v>1.06761565836299E-2</v>
      </c>
      <c r="F412" s="16"/>
      <c r="G412" s="16">
        <v>1.5094339622641499E-2</v>
      </c>
      <c r="H412" s="16">
        <v>7.9365079365079395E-3</v>
      </c>
      <c r="I412" s="16">
        <v>1.5384615384615399E-2</v>
      </c>
      <c r="J412" s="16">
        <v>0</v>
      </c>
      <c r="K412" s="16">
        <v>1.3698630136986301E-2</v>
      </c>
      <c r="L412" s="16">
        <v>3.8961038961039002E-2</v>
      </c>
      <c r="M412" s="16">
        <v>1.38888888888889E-2</v>
      </c>
      <c r="N412" s="16">
        <v>5.5555555555555601E-2</v>
      </c>
      <c r="O412" s="16">
        <v>8.6956521739130401E-3</v>
      </c>
      <c r="P412" s="16">
        <v>2.66666666666667E-2</v>
      </c>
      <c r="Q412" s="16">
        <v>5.2631578947368397E-2</v>
      </c>
      <c r="R412" s="16">
        <v>0</v>
      </c>
      <c r="S412" s="16"/>
      <c r="T412" s="16">
        <v>2.9816513761467899E-2</v>
      </c>
      <c r="U412" s="16">
        <v>0</v>
      </c>
      <c r="V412" s="16">
        <v>2.5423728813559299E-2</v>
      </c>
      <c r="W412" s="16">
        <v>7.7519379844961196E-3</v>
      </c>
      <c r="X412" s="16">
        <v>0</v>
      </c>
      <c r="Y412" s="16">
        <v>2.32558139534884E-2</v>
      </c>
      <c r="Z412" s="16"/>
      <c r="AA412" s="16">
        <v>1.3140604467805499E-2</v>
      </c>
      <c r="AB412" s="16">
        <v>3.0651340996168602E-2</v>
      </c>
    </row>
    <row r="413" spans="2:28" x14ac:dyDescent="0.35">
      <c r="B413" t="s">
        <v>101</v>
      </c>
      <c r="C413" s="16">
        <v>3.2289628180039102E-2</v>
      </c>
      <c r="D413" s="16">
        <v>2.66666666666667E-2</v>
      </c>
      <c r="E413" s="16">
        <v>3.5587188612099599E-2</v>
      </c>
      <c r="F413" s="16"/>
      <c r="G413" s="16">
        <v>1.88679245283019E-2</v>
      </c>
      <c r="H413" s="16">
        <v>2.3809523809523801E-2</v>
      </c>
      <c r="I413" s="16">
        <v>3.0769230769230799E-2</v>
      </c>
      <c r="J413" s="16">
        <v>3.2786885245901599E-2</v>
      </c>
      <c r="K413" s="16">
        <v>5.4794520547945202E-2</v>
      </c>
      <c r="L413" s="16">
        <v>3.8961038961039002E-2</v>
      </c>
      <c r="M413" s="16">
        <v>5.5555555555555601E-2</v>
      </c>
      <c r="N413" s="16">
        <v>8.3333333333333301E-2</v>
      </c>
      <c r="O413" s="16">
        <v>1.7391304347826101E-2</v>
      </c>
      <c r="P413" s="16">
        <v>2.66666666666667E-2</v>
      </c>
      <c r="Q413" s="16">
        <v>7.8947368421052599E-2</v>
      </c>
      <c r="R413" s="16">
        <v>0</v>
      </c>
      <c r="S413" s="16"/>
      <c r="T413" s="16">
        <v>2.06422018348624E-2</v>
      </c>
      <c r="U413" s="16">
        <v>3.1963470319634701E-2</v>
      </c>
      <c r="V413" s="16">
        <v>3.3898305084745797E-2</v>
      </c>
      <c r="W413" s="16">
        <v>3.1007751937984499E-2</v>
      </c>
      <c r="X413" s="16">
        <v>5.1948051948052E-2</v>
      </c>
      <c r="Y413" s="16">
        <v>0.116279069767442</v>
      </c>
      <c r="Z413" s="16"/>
      <c r="AA413" s="16">
        <v>3.5479632063074897E-2</v>
      </c>
      <c r="AB413" s="16">
        <v>2.2988505747126398E-2</v>
      </c>
    </row>
    <row r="414" spans="2:28" x14ac:dyDescent="0.35">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spans="2:28" x14ac:dyDescent="0.35">
      <c r="B415" s="6" t="s">
        <v>257</v>
      </c>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spans="2:28" x14ac:dyDescent="0.35">
      <c r="B416" s="20" t="s">
        <v>63</v>
      </c>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spans="2:28" x14ac:dyDescent="0.35">
      <c r="B417" t="s">
        <v>249</v>
      </c>
      <c r="C417" s="16">
        <v>0.39432485322896299</v>
      </c>
      <c r="D417" s="16">
        <v>0.39111111111111102</v>
      </c>
      <c r="E417" s="16">
        <v>0.39857651245551601</v>
      </c>
      <c r="F417" s="16"/>
      <c r="G417" s="16">
        <v>0.35849056603773599</v>
      </c>
      <c r="H417" s="16">
        <v>0.44444444444444398</v>
      </c>
      <c r="I417" s="16">
        <v>0.41538461538461502</v>
      </c>
      <c r="J417" s="16">
        <v>0.42622950819672101</v>
      </c>
      <c r="K417" s="16">
        <v>0.36986301369863001</v>
      </c>
      <c r="L417" s="16">
        <v>0.25974025974025999</v>
      </c>
      <c r="M417" s="16">
        <v>0.41666666666666702</v>
      </c>
      <c r="N417" s="16">
        <v>0.41666666666666702</v>
      </c>
      <c r="O417" s="16">
        <v>0.45217391304347798</v>
      </c>
      <c r="P417" s="16">
        <v>0.4</v>
      </c>
      <c r="Q417" s="16">
        <v>0.5</v>
      </c>
      <c r="R417" s="16">
        <v>0.31578947368421101</v>
      </c>
      <c r="S417" s="16"/>
      <c r="T417" s="16">
        <v>0.39220183486238502</v>
      </c>
      <c r="U417" s="16">
        <v>0.43835616438356201</v>
      </c>
      <c r="V417" s="16">
        <v>0.34745762711864397</v>
      </c>
      <c r="W417" s="16">
        <v>0.37984496124030998</v>
      </c>
      <c r="X417" s="16">
        <v>0.40259740259740301</v>
      </c>
      <c r="Y417" s="16">
        <v>0.34883720930232598</v>
      </c>
      <c r="Z417" s="16"/>
      <c r="AA417" s="16">
        <v>0.40867279894875203</v>
      </c>
      <c r="AB417" s="16">
        <v>0.35249042145593901</v>
      </c>
    </row>
    <row r="418" spans="2:28" x14ac:dyDescent="0.35">
      <c r="B418" t="s">
        <v>250</v>
      </c>
      <c r="C418" s="16">
        <v>0.36203522504892399</v>
      </c>
      <c r="D418" s="16">
        <v>0.32888888888888901</v>
      </c>
      <c r="E418" s="16">
        <v>0.38434163701067597</v>
      </c>
      <c r="F418" s="16"/>
      <c r="G418" s="16">
        <v>0.407547169811321</v>
      </c>
      <c r="H418" s="16">
        <v>0.35714285714285698</v>
      </c>
      <c r="I418" s="16">
        <v>0.43076923076923102</v>
      </c>
      <c r="J418" s="16">
        <v>0.27868852459016402</v>
      </c>
      <c r="K418" s="16">
        <v>0.36986301369863001</v>
      </c>
      <c r="L418" s="16">
        <v>0.46753246753246802</v>
      </c>
      <c r="M418" s="16">
        <v>0.31944444444444398</v>
      </c>
      <c r="N418" s="16">
        <v>0.30555555555555602</v>
      </c>
      <c r="O418" s="16">
        <v>0.31304347826086998</v>
      </c>
      <c r="P418" s="16">
        <v>0.32</v>
      </c>
      <c r="Q418" s="16">
        <v>0.23684210526315799</v>
      </c>
      <c r="R418" s="16">
        <v>0.31578947368421101</v>
      </c>
      <c r="S418" s="16"/>
      <c r="T418" s="16">
        <v>0.355504587155963</v>
      </c>
      <c r="U418" s="16">
        <v>0.34703196347032</v>
      </c>
      <c r="V418" s="16">
        <v>0.41525423728813599</v>
      </c>
      <c r="W418" s="16">
        <v>0.35658914728682201</v>
      </c>
      <c r="X418" s="16">
        <v>0.40259740259740301</v>
      </c>
      <c r="Y418" s="16">
        <v>0.30232558139534899</v>
      </c>
      <c r="Z418" s="16"/>
      <c r="AA418" s="16">
        <v>0.35085413929040699</v>
      </c>
      <c r="AB418" s="16">
        <v>0.39463601532567</v>
      </c>
    </row>
    <row r="419" spans="2:28" x14ac:dyDescent="0.35">
      <c r="B419" t="s">
        <v>251</v>
      </c>
      <c r="C419" s="16">
        <v>0.13013698630136999</v>
      </c>
      <c r="D419" s="16">
        <v>0.14444444444444399</v>
      </c>
      <c r="E419" s="16">
        <v>0.11921708185053401</v>
      </c>
      <c r="F419" s="16"/>
      <c r="G419" s="16">
        <v>0.13207547169811301</v>
      </c>
      <c r="H419" s="16">
        <v>0.119047619047619</v>
      </c>
      <c r="I419" s="16">
        <v>9.2307692307692299E-2</v>
      </c>
      <c r="J419" s="16">
        <v>0.213114754098361</v>
      </c>
      <c r="K419" s="16">
        <v>0.10958904109589</v>
      </c>
      <c r="L419" s="16">
        <v>0.14285714285714299</v>
      </c>
      <c r="M419" s="16">
        <v>0.13888888888888901</v>
      </c>
      <c r="N419" s="16">
        <v>0.13888888888888901</v>
      </c>
      <c r="O419" s="16">
        <v>0.104347826086957</v>
      </c>
      <c r="P419" s="16">
        <v>0.133333333333333</v>
      </c>
      <c r="Q419" s="16">
        <v>0.13157894736842099</v>
      </c>
      <c r="R419" s="16">
        <v>0.157894736842105</v>
      </c>
      <c r="S419" s="16"/>
      <c r="T419" s="16">
        <v>0.119266055045872</v>
      </c>
      <c r="U419" s="16">
        <v>0.123287671232877</v>
      </c>
      <c r="V419" s="16">
        <v>0.152542372881356</v>
      </c>
      <c r="W419" s="16">
        <v>0.13178294573643401</v>
      </c>
      <c r="X419" s="16">
        <v>0.11688311688311701</v>
      </c>
      <c r="Y419" s="16">
        <v>0.232558139534884</v>
      </c>
      <c r="Z419" s="16"/>
      <c r="AA419" s="16">
        <v>0.136662286465177</v>
      </c>
      <c r="AB419" s="16">
        <v>0.11111111111111099</v>
      </c>
    </row>
    <row r="420" spans="2:28" x14ac:dyDescent="0.35">
      <c r="B420" t="s">
        <v>252</v>
      </c>
      <c r="C420" s="16">
        <v>8.5127201565557697E-2</v>
      </c>
      <c r="D420" s="16">
        <v>9.5555555555555602E-2</v>
      </c>
      <c r="E420" s="16">
        <v>7.8291814946619201E-2</v>
      </c>
      <c r="F420" s="16"/>
      <c r="G420" s="16">
        <v>7.5471698113207503E-2</v>
      </c>
      <c r="H420" s="16">
        <v>7.9365079365079402E-2</v>
      </c>
      <c r="I420" s="16">
        <v>6.15384615384615E-2</v>
      </c>
      <c r="J420" s="16">
        <v>8.1967213114754106E-2</v>
      </c>
      <c r="K420" s="16">
        <v>9.5890410958904104E-2</v>
      </c>
      <c r="L420" s="16">
        <v>0.103896103896104</v>
      </c>
      <c r="M420" s="16">
        <v>8.3333333333333301E-2</v>
      </c>
      <c r="N420" s="16">
        <v>0.11111111111111099</v>
      </c>
      <c r="O420" s="16">
        <v>9.5652173913043495E-2</v>
      </c>
      <c r="P420" s="16">
        <v>0.10666666666666701</v>
      </c>
      <c r="Q420" s="16">
        <v>7.8947368421052599E-2</v>
      </c>
      <c r="R420" s="16">
        <v>5.2631578947368397E-2</v>
      </c>
      <c r="S420" s="16"/>
      <c r="T420" s="16">
        <v>9.1743119266055106E-2</v>
      </c>
      <c r="U420" s="16">
        <v>7.7625570776255703E-2</v>
      </c>
      <c r="V420" s="16">
        <v>7.6271186440677999E-2</v>
      </c>
      <c r="W420" s="16">
        <v>0.108527131782946</v>
      </c>
      <c r="X420" s="16">
        <v>2.5974025974026E-2</v>
      </c>
      <c r="Y420" s="16">
        <v>0.116279069767442</v>
      </c>
      <c r="Z420" s="16"/>
      <c r="AA420" s="16">
        <v>8.1471747700394198E-2</v>
      </c>
      <c r="AB420" s="16">
        <v>9.5785440613026795E-2</v>
      </c>
    </row>
    <row r="421" spans="2:28" x14ac:dyDescent="0.35">
      <c r="B421" t="s">
        <v>253</v>
      </c>
      <c r="C421" s="16">
        <v>2.15264187866928E-2</v>
      </c>
      <c r="D421" s="16">
        <v>3.11111111111111E-2</v>
      </c>
      <c r="E421" s="16">
        <v>1.42348754448399E-2</v>
      </c>
      <c r="F421" s="16"/>
      <c r="G421" s="16">
        <v>2.2641509433962301E-2</v>
      </c>
      <c r="H421" s="16">
        <v>0</v>
      </c>
      <c r="I421" s="16">
        <v>0</v>
      </c>
      <c r="J421" s="16">
        <v>0</v>
      </c>
      <c r="K421" s="16">
        <v>2.7397260273972601E-2</v>
      </c>
      <c r="L421" s="16">
        <v>1.2987012987013E-2</v>
      </c>
      <c r="M421" s="16">
        <v>4.1666666666666699E-2</v>
      </c>
      <c r="N421" s="16">
        <v>2.7777777777777801E-2</v>
      </c>
      <c r="O421" s="16">
        <v>3.4782608695652202E-2</v>
      </c>
      <c r="P421" s="16">
        <v>1.3333333333333299E-2</v>
      </c>
      <c r="Q421" s="16">
        <v>2.6315789473684199E-2</v>
      </c>
      <c r="R421" s="16">
        <v>0.157894736842105</v>
      </c>
      <c r="S421" s="16"/>
      <c r="T421" s="16">
        <v>3.2110091743119303E-2</v>
      </c>
      <c r="U421" s="16">
        <v>9.1324200913242004E-3</v>
      </c>
      <c r="V421" s="16">
        <v>8.4745762711864406E-3</v>
      </c>
      <c r="W421" s="16">
        <v>1.5503875968992199E-2</v>
      </c>
      <c r="X421" s="16">
        <v>3.8961038961039002E-2</v>
      </c>
      <c r="Y421" s="16">
        <v>0</v>
      </c>
      <c r="Z421" s="16"/>
      <c r="AA421" s="16">
        <v>1.8396846254927698E-2</v>
      </c>
      <c r="AB421" s="16">
        <v>3.0651340996168602E-2</v>
      </c>
    </row>
    <row r="422" spans="2:28" x14ac:dyDescent="0.35">
      <c r="B422" t="s">
        <v>101</v>
      </c>
      <c r="C422" s="16">
        <v>6.8493150684931503E-3</v>
      </c>
      <c r="D422" s="16">
        <v>8.8888888888888906E-3</v>
      </c>
      <c r="E422" s="16">
        <v>5.3380782918149502E-3</v>
      </c>
      <c r="F422" s="16"/>
      <c r="G422" s="16">
        <v>3.77358490566038E-3</v>
      </c>
      <c r="H422" s="16">
        <v>0</v>
      </c>
      <c r="I422" s="16">
        <v>0</v>
      </c>
      <c r="J422" s="16">
        <v>0</v>
      </c>
      <c r="K422" s="16">
        <v>2.7397260273972601E-2</v>
      </c>
      <c r="L422" s="16">
        <v>1.2987012987013E-2</v>
      </c>
      <c r="M422" s="16">
        <v>0</v>
      </c>
      <c r="N422" s="16">
        <v>0</v>
      </c>
      <c r="O422" s="16">
        <v>0</v>
      </c>
      <c r="P422" s="16">
        <v>2.66666666666667E-2</v>
      </c>
      <c r="Q422" s="16">
        <v>2.6315789473684199E-2</v>
      </c>
      <c r="R422" s="16">
        <v>0</v>
      </c>
      <c r="S422" s="16"/>
      <c r="T422" s="16">
        <v>9.1743119266055103E-3</v>
      </c>
      <c r="U422" s="16">
        <v>4.5662100456621002E-3</v>
      </c>
      <c r="V422" s="16">
        <v>0</v>
      </c>
      <c r="W422" s="16">
        <v>7.7519379844961196E-3</v>
      </c>
      <c r="X422" s="16">
        <v>1.2987012987013E-2</v>
      </c>
      <c r="Y422" s="16">
        <v>0</v>
      </c>
      <c r="Z422" s="16"/>
      <c r="AA422" s="16">
        <v>3.9421813403416597E-3</v>
      </c>
      <c r="AB422" s="16">
        <v>1.5325670498084301E-2</v>
      </c>
    </row>
    <row r="423" spans="2:28" x14ac:dyDescent="0.35">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spans="2:28" x14ac:dyDescent="0.35">
      <c r="B424" s="6" t="s">
        <v>258</v>
      </c>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spans="2:28" x14ac:dyDescent="0.35">
      <c r="B425" s="20" t="s">
        <v>63</v>
      </c>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spans="2:28" x14ac:dyDescent="0.35">
      <c r="B426" t="s">
        <v>249</v>
      </c>
      <c r="C426" s="16">
        <v>0.36203522504892399</v>
      </c>
      <c r="D426" s="16">
        <v>0.34888888888888903</v>
      </c>
      <c r="E426" s="16">
        <v>0.36832740213523102</v>
      </c>
      <c r="F426" s="16"/>
      <c r="G426" s="16">
        <v>0.271698113207547</v>
      </c>
      <c r="H426" s="16">
        <v>0.42063492063492097</v>
      </c>
      <c r="I426" s="16">
        <v>0.36923076923076897</v>
      </c>
      <c r="J426" s="16">
        <v>0.31147540983606598</v>
      </c>
      <c r="K426" s="16">
        <v>0.35616438356164398</v>
      </c>
      <c r="L426" s="16">
        <v>0.37662337662337703</v>
      </c>
      <c r="M426" s="16">
        <v>0.43055555555555602</v>
      </c>
      <c r="N426" s="16">
        <v>0.41666666666666702</v>
      </c>
      <c r="O426" s="16">
        <v>0.36521739130434799</v>
      </c>
      <c r="P426" s="16">
        <v>0.413333333333333</v>
      </c>
      <c r="Q426" s="16">
        <v>0.52631578947368396</v>
      </c>
      <c r="R426" s="16">
        <v>0.42105263157894701</v>
      </c>
      <c r="S426" s="16"/>
      <c r="T426" s="16">
        <v>0.32568807339449501</v>
      </c>
      <c r="U426" s="16">
        <v>0.41095890410958902</v>
      </c>
      <c r="V426" s="16">
        <v>0.29661016949152502</v>
      </c>
      <c r="W426" s="16">
        <v>0.372093023255814</v>
      </c>
      <c r="X426" s="16">
        <v>0.46753246753246802</v>
      </c>
      <c r="Y426" s="16">
        <v>0.44186046511627902</v>
      </c>
      <c r="Z426" s="16"/>
      <c r="AA426" s="16">
        <v>0.39159001314060399</v>
      </c>
      <c r="AB426" s="16">
        <v>0.27586206896551702</v>
      </c>
    </row>
    <row r="427" spans="2:28" x14ac:dyDescent="0.35">
      <c r="B427" t="s">
        <v>250</v>
      </c>
      <c r="C427" s="16">
        <v>0.39334637964774899</v>
      </c>
      <c r="D427" s="16">
        <v>0.38</v>
      </c>
      <c r="E427" s="16">
        <v>0.40569395017793602</v>
      </c>
      <c r="F427" s="16"/>
      <c r="G427" s="16">
        <v>0.41886792452830202</v>
      </c>
      <c r="H427" s="16">
        <v>0.365079365079365</v>
      </c>
      <c r="I427" s="16">
        <v>0.44615384615384601</v>
      </c>
      <c r="J427" s="16">
        <v>0.32786885245901598</v>
      </c>
      <c r="K427" s="16">
        <v>0.49315068493150699</v>
      </c>
      <c r="L427" s="16">
        <v>0.42857142857142899</v>
      </c>
      <c r="M427" s="16">
        <v>0.375</v>
      </c>
      <c r="N427" s="16">
        <v>0.33333333333333298</v>
      </c>
      <c r="O427" s="16">
        <v>0.356521739130435</v>
      </c>
      <c r="P427" s="16">
        <v>0.34666666666666701</v>
      </c>
      <c r="Q427" s="16">
        <v>0.31578947368421101</v>
      </c>
      <c r="R427" s="16">
        <v>0.47368421052631599</v>
      </c>
      <c r="S427" s="16"/>
      <c r="T427" s="16">
        <v>0.39220183486238502</v>
      </c>
      <c r="U427" s="16">
        <v>0.37442922374429199</v>
      </c>
      <c r="V427" s="16">
        <v>0.46610169491525399</v>
      </c>
      <c r="W427" s="16">
        <v>0.36434108527131798</v>
      </c>
      <c r="X427" s="16">
        <v>0.38961038961039002</v>
      </c>
      <c r="Y427" s="16">
        <v>0.39534883720930197</v>
      </c>
      <c r="Z427" s="16"/>
      <c r="AA427" s="16">
        <v>0.38501971090670201</v>
      </c>
      <c r="AB427" s="16">
        <v>0.41762452107279702</v>
      </c>
    </row>
    <row r="428" spans="2:28" x14ac:dyDescent="0.35">
      <c r="B428" t="s">
        <v>251</v>
      </c>
      <c r="C428" s="16">
        <v>0.12524461839530299</v>
      </c>
      <c r="D428" s="16">
        <v>0.12666666666666701</v>
      </c>
      <c r="E428" s="16">
        <v>0.12455516014234901</v>
      </c>
      <c r="F428" s="16"/>
      <c r="G428" s="16">
        <v>0.18490566037735801</v>
      </c>
      <c r="H428" s="16">
        <v>7.1428571428571397E-2</v>
      </c>
      <c r="I428" s="16">
        <v>0.107692307692308</v>
      </c>
      <c r="J428" s="16">
        <v>0.213114754098361</v>
      </c>
      <c r="K428" s="16">
        <v>8.2191780821917804E-2</v>
      </c>
      <c r="L428" s="16">
        <v>9.0909090909090898E-2</v>
      </c>
      <c r="M428" s="16">
        <v>6.9444444444444406E-2</v>
      </c>
      <c r="N428" s="16">
        <v>8.3333333333333301E-2</v>
      </c>
      <c r="O428" s="16">
        <v>0.13043478260869601</v>
      </c>
      <c r="P428" s="16">
        <v>0.16</v>
      </c>
      <c r="Q428" s="16">
        <v>5.2631578947368397E-2</v>
      </c>
      <c r="R428" s="16">
        <v>0</v>
      </c>
      <c r="S428" s="16"/>
      <c r="T428" s="16">
        <v>0.13302752293577999</v>
      </c>
      <c r="U428" s="16">
        <v>0.13698630136986301</v>
      </c>
      <c r="V428" s="16">
        <v>0.110169491525424</v>
      </c>
      <c r="W428" s="16">
        <v>0.13953488372093001</v>
      </c>
      <c r="X428" s="16">
        <v>9.0909090909090898E-2</v>
      </c>
      <c r="Y428" s="16">
        <v>4.6511627906976702E-2</v>
      </c>
      <c r="Z428" s="16"/>
      <c r="AA428" s="16">
        <v>0.11826544021025</v>
      </c>
      <c r="AB428" s="16">
        <v>0.145593869731801</v>
      </c>
    </row>
    <row r="429" spans="2:28" x14ac:dyDescent="0.35">
      <c r="B429" t="s">
        <v>252</v>
      </c>
      <c r="C429" s="16">
        <v>6.4579256360078302E-2</v>
      </c>
      <c r="D429" s="16">
        <v>8.6666666666666697E-2</v>
      </c>
      <c r="E429" s="16">
        <v>4.8042704626334497E-2</v>
      </c>
      <c r="F429" s="16"/>
      <c r="G429" s="16">
        <v>6.4150943396226401E-2</v>
      </c>
      <c r="H429" s="16">
        <v>8.7301587301587297E-2</v>
      </c>
      <c r="I429" s="16">
        <v>4.6153846153846198E-2</v>
      </c>
      <c r="J429" s="16">
        <v>8.1967213114754106E-2</v>
      </c>
      <c r="K429" s="16">
        <v>2.7397260273972601E-2</v>
      </c>
      <c r="L429" s="16">
        <v>7.7922077922077906E-2</v>
      </c>
      <c r="M429" s="16">
        <v>6.9444444444444406E-2</v>
      </c>
      <c r="N429" s="16">
        <v>0.11111111111111099</v>
      </c>
      <c r="O429" s="16">
        <v>7.8260869565217397E-2</v>
      </c>
      <c r="P429" s="16">
        <v>2.66666666666667E-2</v>
      </c>
      <c r="Q429" s="16">
        <v>2.6315789473684199E-2</v>
      </c>
      <c r="R429" s="16">
        <v>5.2631578947368397E-2</v>
      </c>
      <c r="S429" s="16"/>
      <c r="T429" s="16">
        <v>8.9449541284403702E-2</v>
      </c>
      <c r="U429" s="16">
        <v>3.6529680365296802E-2</v>
      </c>
      <c r="V429" s="16">
        <v>5.0847457627118599E-2</v>
      </c>
      <c r="W429" s="16">
        <v>6.9767441860465101E-2</v>
      </c>
      <c r="X429" s="16">
        <v>3.8961038961039002E-2</v>
      </c>
      <c r="Y429" s="16">
        <v>2.32558139534884E-2</v>
      </c>
      <c r="Z429" s="16"/>
      <c r="AA429" s="16">
        <v>5.5190538764783199E-2</v>
      </c>
      <c r="AB429" s="16">
        <v>9.1954022988505704E-2</v>
      </c>
    </row>
    <row r="430" spans="2:28" x14ac:dyDescent="0.35">
      <c r="B430" t="s">
        <v>253</v>
      </c>
      <c r="C430" s="16">
        <v>3.0332681017612498E-2</v>
      </c>
      <c r="D430" s="16">
        <v>3.3333333333333298E-2</v>
      </c>
      <c r="E430" s="16">
        <v>2.84697508896797E-2</v>
      </c>
      <c r="F430" s="16"/>
      <c r="G430" s="16">
        <v>3.0188679245282998E-2</v>
      </c>
      <c r="H430" s="16">
        <v>3.9682539682539701E-2</v>
      </c>
      <c r="I430" s="16">
        <v>1.5384615384615399E-2</v>
      </c>
      <c r="J430" s="16">
        <v>1.63934426229508E-2</v>
      </c>
      <c r="K430" s="16">
        <v>2.7397260273972601E-2</v>
      </c>
      <c r="L430" s="16">
        <v>2.5974025974026E-2</v>
      </c>
      <c r="M430" s="16">
        <v>2.7777777777777801E-2</v>
      </c>
      <c r="N430" s="16">
        <v>2.7777777777777801E-2</v>
      </c>
      <c r="O430" s="16">
        <v>3.4782608695652202E-2</v>
      </c>
      <c r="P430" s="16">
        <v>2.66666666666667E-2</v>
      </c>
      <c r="Q430" s="16">
        <v>5.2631578947368397E-2</v>
      </c>
      <c r="R430" s="16">
        <v>5.2631578947368397E-2</v>
      </c>
      <c r="S430" s="16"/>
      <c r="T430" s="16">
        <v>3.6697247706422E-2</v>
      </c>
      <c r="U430" s="16">
        <v>1.3698630136986301E-2</v>
      </c>
      <c r="V430" s="16">
        <v>4.2372881355932202E-2</v>
      </c>
      <c r="W430" s="16">
        <v>3.8759689922480599E-2</v>
      </c>
      <c r="X430" s="16">
        <v>0</v>
      </c>
      <c r="Y430" s="16">
        <v>4.6511627906976702E-2</v>
      </c>
      <c r="Z430" s="16"/>
      <c r="AA430" s="16">
        <v>2.4967148488830498E-2</v>
      </c>
      <c r="AB430" s="16">
        <v>4.5977011494252901E-2</v>
      </c>
    </row>
    <row r="431" spans="2:28" x14ac:dyDescent="0.35">
      <c r="B431" t="s">
        <v>101</v>
      </c>
      <c r="C431" s="16">
        <v>2.44618395303327E-2</v>
      </c>
      <c r="D431" s="16">
        <v>2.4444444444444401E-2</v>
      </c>
      <c r="E431" s="16">
        <v>2.4911032028469799E-2</v>
      </c>
      <c r="F431" s="16"/>
      <c r="G431" s="16">
        <v>3.0188679245282998E-2</v>
      </c>
      <c r="H431" s="16">
        <v>1.58730158730159E-2</v>
      </c>
      <c r="I431" s="16">
        <v>1.5384615384615399E-2</v>
      </c>
      <c r="J431" s="16">
        <v>4.91803278688525E-2</v>
      </c>
      <c r="K431" s="16">
        <v>1.3698630136986301E-2</v>
      </c>
      <c r="L431" s="16">
        <v>0</v>
      </c>
      <c r="M431" s="16">
        <v>2.7777777777777801E-2</v>
      </c>
      <c r="N431" s="16">
        <v>2.7777777777777801E-2</v>
      </c>
      <c r="O431" s="16">
        <v>3.4782608695652202E-2</v>
      </c>
      <c r="P431" s="16">
        <v>2.66666666666667E-2</v>
      </c>
      <c r="Q431" s="16">
        <v>2.6315789473684199E-2</v>
      </c>
      <c r="R431" s="16">
        <v>0</v>
      </c>
      <c r="S431" s="16"/>
      <c r="T431" s="16">
        <v>2.2935779816513801E-2</v>
      </c>
      <c r="U431" s="16">
        <v>2.7397260273972601E-2</v>
      </c>
      <c r="V431" s="16">
        <v>3.3898305084745797E-2</v>
      </c>
      <c r="W431" s="16">
        <v>1.5503875968992199E-2</v>
      </c>
      <c r="X431" s="16">
        <v>1.2987012987013E-2</v>
      </c>
      <c r="Y431" s="16">
        <v>4.6511627906976702E-2</v>
      </c>
      <c r="Z431" s="16"/>
      <c r="AA431" s="16">
        <v>2.4967148488830498E-2</v>
      </c>
      <c r="AB431" s="16">
        <v>2.2988505747126398E-2</v>
      </c>
    </row>
    <row r="432" spans="2:28" x14ac:dyDescent="0.35">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spans="2:28" x14ac:dyDescent="0.35">
      <c r="B433" s="6" t="s">
        <v>259</v>
      </c>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spans="2:28" x14ac:dyDescent="0.35">
      <c r="B434" s="20" t="s">
        <v>63</v>
      </c>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spans="2:28" x14ac:dyDescent="0.35">
      <c r="B435" t="s">
        <v>249</v>
      </c>
      <c r="C435" s="16">
        <v>0.47553816046966702</v>
      </c>
      <c r="D435" s="16">
        <v>0.45333333333333298</v>
      </c>
      <c r="E435" s="16">
        <v>0.48932384341636997</v>
      </c>
      <c r="F435" s="16"/>
      <c r="G435" s="16">
        <v>0.36226415094339598</v>
      </c>
      <c r="H435" s="16">
        <v>0.46031746031746001</v>
      </c>
      <c r="I435" s="16">
        <v>0.58461538461538498</v>
      </c>
      <c r="J435" s="16">
        <v>0.34426229508196698</v>
      </c>
      <c r="K435" s="16">
        <v>0.63013698630137005</v>
      </c>
      <c r="L435" s="16">
        <v>0.53246753246753198</v>
      </c>
      <c r="M435" s="16">
        <v>0.52777777777777801</v>
      </c>
      <c r="N435" s="16">
        <v>0.41666666666666702</v>
      </c>
      <c r="O435" s="16">
        <v>0.565217391304348</v>
      </c>
      <c r="P435" s="16">
        <v>0.46666666666666701</v>
      </c>
      <c r="Q435" s="16">
        <v>0.60526315789473695</v>
      </c>
      <c r="R435" s="16">
        <v>0.52631578947368396</v>
      </c>
      <c r="S435" s="16"/>
      <c r="T435" s="16">
        <v>0.47018348623853201</v>
      </c>
      <c r="U435" s="16">
        <v>0.50684931506849296</v>
      </c>
      <c r="V435" s="16">
        <v>0.44915254237288099</v>
      </c>
      <c r="W435" s="16">
        <v>0.39534883720930197</v>
      </c>
      <c r="X435" s="16">
        <v>0.54545454545454497</v>
      </c>
      <c r="Y435" s="16">
        <v>0.55813953488372103</v>
      </c>
      <c r="Z435" s="16"/>
      <c r="AA435" s="16">
        <v>0.49145860709592598</v>
      </c>
      <c r="AB435" s="16">
        <v>0.42911877394636</v>
      </c>
    </row>
    <row r="436" spans="2:28" x14ac:dyDescent="0.35">
      <c r="B436" t="s">
        <v>250</v>
      </c>
      <c r="C436" s="16">
        <v>0.34344422700587102</v>
      </c>
      <c r="D436" s="16">
        <v>0.353333333333333</v>
      </c>
      <c r="E436" s="16">
        <v>0.336298932384342</v>
      </c>
      <c r="F436" s="16"/>
      <c r="G436" s="16">
        <v>0.40377358490566001</v>
      </c>
      <c r="H436" s="16">
        <v>0.38888888888888901</v>
      </c>
      <c r="I436" s="16">
        <v>0.30769230769230799</v>
      </c>
      <c r="J436" s="16">
        <v>0.42622950819672101</v>
      </c>
      <c r="K436" s="16">
        <v>0.232876712328767</v>
      </c>
      <c r="L436" s="16">
        <v>0.207792207792208</v>
      </c>
      <c r="M436" s="16">
        <v>0.34722222222222199</v>
      </c>
      <c r="N436" s="16">
        <v>0.36111111111111099</v>
      </c>
      <c r="O436" s="16">
        <v>0.27826086956521701</v>
      </c>
      <c r="P436" s="16">
        <v>0.33333333333333298</v>
      </c>
      <c r="Q436" s="16">
        <v>0.31578947368421101</v>
      </c>
      <c r="R436" s="16">
        <v>0.47368421052631599</v>
      </c>
      <c r="S436" s="16"/>
      <c r="T436" s="16">
        <v>0.341743119266055</v>
      </c>
      <c r="U436" s="16">
        <v>0.33333333333333298</v>
      </c>
      <c r="V436" s="16">
        <v>0.322033898305085</v>
      </c>
      <c r="W436" s="16">
        <v>0.37984496124030998</v>
      </c>
      <c r="X436" s="16">
        <v>0.37662337662337703</v>
      </c>
      <c r="Y436" s="16">
        <v>0.30232558139534899</v>
      </c>
      <c r="Z436" s="16"/>
      <c r="AA436" s="16">
        <v>0.34954007884362698</v>
      </c>
      <c r="AB436" s="16">
        <v>0.32567049808429099</v>
      </c>
    </row>
    <row r="437" spans="2:28" x14ac:dyDescent="0.35">
      <c r="B437" t="s">
        <v>251</v>
      </c>
      <c r="C437" s="16">
        <v>0.12035225048923701</v>
      </c>
      <c r="D437" s="16">
        <v>0.133333333333333</v>
      </c>
      <c r="E437" s="16">
        <v>0.112099644128114</v>
      </c>
      <c r="F437" s="16"/>
      <c r="G437" s="16">
        <v>0.15471698113207499</v>
      </c>
      <c r="H437" s="16">
        <v>0.103174603174603</v>
      </c>
      <c r="I437" s="16">
        <v>7.69230769230769E-2</v>
      </c>
      <c r="J437" s="16">
        <v>0.14754098360655701</v>
      </c>
      <c r="K437" s="16">
        <v>9.5890410958904104E-2</v>
      </c>
      <c r="L437" s="16">
        <v>0.168831168831169</v>
      </c>
      <c r="M437" s="16">
        <v>0.11111111111111099</v>
      </c>
      <c r="N437" s="16">
        <v>0.11111111111111099</v>
      </c>
      <c r="O437" s="16">
        <v>0.121739130434783</v>
      </c>
      <c r="P437" s="16">
        <v>0.10666666666666701</v>
      </c>
      <c r="Q437" s="16">
        <v>2.6315789473684199E-2</v>
      </c>
      <c r="R437" s="16">
        <v>0</v>
      </c>
      <c r="S437" s="16"/>
      <c r="T437" s="16">
        <v>0.119266055045872</v>
      </c>
      <c r="U437" s="16">
        <v>0.114155251141553</v>
      </c>
      <c r="V437" s="16">
        <v>0.152542372881356</v>
      </c>
      <c r="W437" s="16">
        <v>0.15503875968992201</v>
      </c>
      <c r="X437" s="16">
        <v>3.8961038961039002E-2</v>
      </c>
      <c r="Y437" s="16">
        <v>0.116279069767442</v>
      </c>
      <c r="Z437" s="16"/>
      <c r="AA437" s="16">
        <v>0.111695137976347</v>
      </c>
      <c r="AB437" s="16">
        <v>0.145593869731801</v>
      </c>
    </row>
    <row r="438" spans="2:28" x14ac:dyDescent="0.35">
      <c r="B438" t="s">
        <v>252</v>
      </c>
      <c r="C438" s="16">
        <v>3.2289628180039102E-2</v>
      </c>
      <c r="D438" s="16">
        <v>2.66666666666667E-2</v>
      </c>
      <c r="E438" s="16">
        <v>3.7366548042704603E-2</v>
      </c>
      <c r="F438" s="16"/>
      <c r="G438" s="16">
        <v>4.5283018867924497E-2</v>
      </c>
      <c r="H438" s="16">
        <v>2.3809523809523801E-2</v>
      </c>
      <c r="I438" s="16">
        <v>0</v>
      </c>
      <c r="J438" s="16">
        <v>4.91803278688525E-2</v>
      </c>
      <c r="K438" s="16">
        <v>0</v>
      </c>
      <c r="L438" s="16">
        <v>6.4935064935064901E-2</v>
      </c>
      <c r="M438" s="16">
        <v>1.38888888888889E-2</v>
      </c>
      <c r="N438" s="16">
        <v>5.5555555555555601E-2</v>
      </c>
      <c r="O438" s="16">
        <v>1.7391304347826101E-2</v>
      </c>
      <c r="P438" s="16">
        <v>5.3333333333333302E-2</v>
      </c>
      <c r="Q438" s="16">
        <v>2.6315789473684199E-2</v>
      </c>
      <c r="R438" s="16">
        <v>0</v>
      </c>
      <c r="S438" s="16"/>
      <c r="T438" s="16">
        <v>3.6697247706422E-2</v>
      </c>
      <c r="U438" s="16">
        <v>9.1324200913242004E-3</v>
      </c>
      <c r="V438" s="16">
        <v>4.2372881355932202E-2</v>
      </c>
      <c r="W438" s="16">
        <v>6.2015503875968998E-2</v>
      </c>
      <c r="X438" s="16">
        <v>2.5974025974026E-2</v>
      </c>
      <c r="Y438" s="16">
        <v>0</v>
      </c>
      <c r="Z438" s="16"/>
      <c r="AA438" s="16">
        <v>2.3653088042049901E-2</v>
      </c>
      <c r="AB438" s="16">
        <v>5.7471264367816098E-2</v>
      </c>
    </row>
    <row r="439" spans="2:28" x14ac:dyDescent="0.35">
      <c r="B439" t="s">
        <v>253</v>
      </c>
      <c r="C439" s="16">
        <v>6.8493150684931503E-3</v>
      </c>
      <c r="D439" s="16">
        <v>1.1111111111111099E-2</v>
      </c>
      <c r="E439" s="16">
        <v>3.5587188612099599E-3</v>
      </c>
      <c r="F439" s="16"/>
      <c r="G439" s="16">
        <v>1.13207547169811E-2</v>
      </c>
      <c r="H439" s="16">
        <v>0</v>
      </c>
      <c r="I439" s="16">
        <v>0</v>
      </c>
      <c r="J439" s="16">
        <v>0</v>
      </c>
      <c r="K439" s="16">
        <v>1.3698630136986301E-2</v>
      </c>
      <c r="L439" s="16">
        <v>1.2987012987013E-2</v>
      </c>
      <c r="M439" s="16">
        <v>0</v>
      </c>
      <c r="N439" s="16">
        <v>2.7777777777777801E-2</v>
      </c>
      <c r="O439" s="16">
        <v>8.6956521739130401E-3</v>
      </c>
      <c r="P439" s="16">
        <v>0</v>
      </c>
      <c r="Q439" s="16">
        <v>0</v>
      </c>
      <c r="R439" s="16">
        <v>0</v>
      </c>
      <c r="S439" s="16"/>
      <c r="T439" s="16">
        <v>1.3761467889908299E-2</v>
      </c>
      <c r="U439" s="16">
        <v>0</v>
      </c>
      <c r="V439" s="16">
        <v>8.4745762711864406E-3</v>
      </c>
      <c r="W439" s="16">
        <v>0</v>
      </c>
      <c r="X439" s="16">
        <v>0</v>
      </c>
      <c r="Y439" s="16">
        <v>0</v>
      </c>
      <c r="Z439" s="16"/>
      <c r="AA439" s="16">
        <v>5.2562417871222103E-3</v>
      </c>
      <c r="AB439" s="16">
        <v>1.1494252873563199E-2</v>
      </c>
    </row>
    <row r="440" spans="2:28" x14ac:dyDescent="0.35">
      <c r="B440" t="s">
        <v>101</v>
      </c>
      <c r="C440" s="16">
        <v>2.15264187866928E-2</v>
      </c>
      <c r="D440" s="16">
        <v>2.2222222222222199E-2</v>
      </c>
      <c r="E440" s="16">
        <v>2.1352313167259801E-2</v>
      </c>
      <c r="F440" s="16"/>
      <c r="G440" s="16">
        <v>2.2641509433962301E-2</v>
      </c>
      <c r="H440" s="16">
        <v>2.3809523809523801E-2</v>
      </c>
      <c r="I440" s="16">
        <v>3.0769230769230799E-2</v>
      </c>
      <c r="J440" s="16">
        <v>3.2786885245901599E-2</v>
      </c>
      <c r="K440" s="16">
        <v>2.7397260273972601E-2</v>
      </c>
      <c r="L440" s="16">
        <v>1.2987012987013E-2</v>
      </c>
      <c r="M440" s="16">
        <v>0</v>
      </c>
      <c r="N440" s="16">
        <v>2.7777777777777801E-2</v>
      </c>
      <c r="O440" s="16">
        <v>8.6956521739130401E-3</v>
      </c>
      <c r="P440" s="16">
        <v>0.04</v>
      </c>
      <c r="Q440" s="16">
        <v>2.6315789473684199E-2</v>
      </c>
      <c r="R440" s="16">
        <v>0</v>
      </c>
      <c r="S440" s="16"/>
      <c r="T440" s="16">
        <v>1.8348623853211E-2</v>
      </c>
      <c r="U440" s="16">
        <v>3.6529680365296802E-2</v>
      </c>
      <c r="V440" s="16">
        <v>2.5423728813559299E-2</v>
      </c>
      <c r="W440" s="16">
        <v>7.7519379844961196E-3</v>
      </c>
      <c r="X440" s="16">
        <v>1.2987012987013E-2</v>
      </c>
      <c r="Y440" s="16">
        <v>2.32558139534884E-2</v>
      </c>
      <c r="Z440" s="16"/>
      <c r="AA440" s="16">
        <v>1.8396846254927698E-2</v>
      </c>
      <c r="AB440" s="16">
        <v>3.0651340996168602E-2</v>
      </c>
    </row>
    <row r="441" spans="2:28" x14ac:dyDescent="0.35">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spans="2:28" x14ac:dyDescent="0.35">
      <c r="B442" s="6" t="s">
        <v>288</v>
      </c>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spans="2:28" x14ac:dyDescent="0.35">
      <c r="B443" s="20" t="s">
        <v>63</v>
      </c>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spans="2:28" x14ac:dyDescent="0.35">
      <c r="B444" t="s">
        <v>20</v>
      </c>
      <c r="C444" s="16">
        <v>0.82778864970645805</v>
      </c>
      <c r="D444" s="16">
        <v>0.80888888888888899</v>
      </c>
      <c r="E444" s="16">
        <v>0.84163701067615704</v>
      </c>
      <c r="F444" s="16"/>
      <c r="G444" s="16">
        <v>0.88301886792452799</v>
      </c>
      <c r="H444" s="16">
        <v>0.87301587301587302</v>
      </c>
      <c r="I444" s="16">
        <v>0.8</v>
      </c>
      <c r="J444" s="16">
        <v>0.83606557377049195</v>
      </c>
      <c r="K444" s="16">
        <v>0.75342465753424703</v>
      </c>
      <c r="L444" s="16">
        <v>0.75324675324675305</v>
      </c>
      <c r="M444" s="16">
        <v>0.79166666666666696</v>
      </c>
      <c r="N444" s="16">
        <v>0.72222222222222199</v>
      </c>
      <c r="O444" s="16">
        <v>0.83478260869565202</v>
      </c>
      <c r="P444" s="16">
        <v>0.77333333333333298</v>
      </c>
      <c r="Q444" s="16">
        <v>0.81578947368421095</v>
      </c>
      <c r="R444" s="16">
        <v>0.94736842105263197</v>
      </c>
      <c r="S444" s="16"/>
      <c r="T444" s="16">
        <v>0.83944954128440397</v>
      </c>
      <c r="U444" s="16">
        <v>0.84474885844748904</v>
      </c>
      <c r="V444" s="16">
        <v>0.74576271186440701</v>
      </c>
      <c r="W444" s="16">
        <v>0.82945736434108497</v>
      </c>
      <c r="X444" s="16">
        <v>0.84415584415584399</v>
      </c>
      <c r="Y444" s="16">
        <v>0.81395348837209303</v>
      </c>
      <c r="Z444" s="16"/>
      <c r="AA444" s="16">
        <v>0.83574244415243104</v>
      </c>
      <c r="AB444" s="16">
        <v>0.80459770114942497</v>
      </c>
    </row>
    <row r="445" spans="2:28" x14ac:dyDescent="0.35">
      <c r="B445" t="s">
        <v>260</v>
      </c>
      <c r="C445" s="16">
        <v>0.61056751467710402</v>
      </c>
      <c r="D445" s="16">
        <v>0.63333333333333297</v>
      </c>
      <c r="E445" s="16">
        <v>0.592526690391459</v>
      </c>
      <c r="F445" s="16"/>
      <c r="G445" s="16">
        <v>0.57358490566037701</v>
      </c>
      <c r="H445" s="16">
        <v>0.59523809523809501</v>
      </c>
      <c r="I445" s="16">
        <v>0.52307692307692299</v>
      </c>
      <c r="J445" s="16">
        <v>0.47540983606557402</v>
      </c>
      <c r="K445" s="16">
        <v>0.57534246575342496</v>
      </c>
      <c r="L445" s="16">
        <v>0.61038961038961004</v>
      </c>
      <c r="M445" s="16">
        <v>0.72222222222222199</v>
      </c>
      <c r="N445" s="16">
        <v>0.58333333333333304</v>
      </c>
      <c r="O445" s="16">
        <v>0.82608695652173902</v>
      </c>
      <c r="P445" s="16">
        <v>0.54666666666666697</v>
      </c>
      <c r="Q445" s="16">
        <v>0.65789473684210498</v>
      </c>
      <c r="R445" s="16">
        <v>0.57894736842105299</v>
      </c>
      <c r="S445" s="16"/>
      <c r="T445" s="16">
        <v>0.62844036697247696</v>
      </c>
      <c r="U445" s="16">
        <v>0.61187214611872098</v>
      </c>
      <c r="V445" s="16">
        <v>0.54237288135593198</v>
      </c>
      <c r="W445" s="16">
        <v>0.612403100775194</v>
      </c>
      <c r="X445" s="16">
        <v>0.67532467532467499</v>
      </c>
      <c r="Y445" s="16">
        <v>0.48837209302325602</v>
      </c>
      <c r="Z445" s="16"/>
      <c r="AA445" s="16">
        <v>0.62286465177398198</v>
      </c>
      <c r="AB445" s="16">
        <v>0.57471264367816099</v>
      </c>
    </row>
    <row r="446" spans="2:28" x14ac:dyDescent="0.35">
      <c r="B446" t="s">
        <v>261</v>
      </c>
      <c r="C446" s="16">
        <v>0.31017612524461802</v>
      </c>
      <c r="D446" s="16">
        <v>0.27333333333333298</v>
      </c>
      <c r="E446" s="16">
        <v>0.33807829181494697</v>
      </c>
      <c r="F446" s="16"/>
      <c r="G446" s="16">
        <v>0.271698113207547</v>
      </c>
      <c r="H446" s="16">
        <v>0.30952380952380998</v>
      </c>
      <c r="I446" s="16">
        <v>0.27692307692307699</v>
      </c>
      <c r="J446" s="16">
        <v>0.27868852459016402</v>
      </c>
      <c r="K446" s="16">
        <v>0.301369863013699</v>
      </c>
      <c r="L446" s="16">
        <v>0.35064935064935099</v>
      </c>
      <c r="M446" s="16">
        <v>0.31944444444444398</v>
      </c>
      <c r="N446" s="16">
        <v>0.194444444444444</v>
      </c>
      <c r="O446" s="16">
        <v>0.26956521739130401</v>
      </c>
      <c r="P446" s="16">
        <v>0.54666666666666697</v>
      </c>
      <c r="Q446" s="16">
        <v>0.31578947368421101</v>
      </c>
      <c r="R446" s="16">
        <v>0.42105263157894701</v>
      </c>
      <c r="S446" s="16"/>
      <c r="T446" s="16">
        <v>0.27293577981651401</v>
      </c>
      <c r="U446" s="16">
        <v>0.38356164383561597</v>
      </c>
      <c r="V446" s="16">
        <v>0.322033898305085</v>
      </c>
      <c r="W446" s="16">
        <v>0.28682170542635699</v>
      </c>
      <c r="X446" s="16">
        <v>0.32467532467532501</v>
      </c>
      <c r="Y446" s="16">
        <v>0.32558139534883701</v>
      </c>
      <c r="Z446" s="16"/>
      <c r="AA446" s="16">
        <v>0.33245729303547999</v>
      </c>
      <c r="AB446" s="16">
        <v>0.24521072796934901</v>
      </c>
    </row>
    <row r="447" spans="2:28" x14ac:dyDescent="0.35">
      <c r="B447" t="s">
        <v>262</v>
      </c>
      <c r="C447" s="16">
        <v>0.27690802348336602</v>
      </c>
      <c r="D447" s="16">
        <v>0.31111111111111101</v>
      </c>
      <c r="E447" s="16">
        <v>0.25266903914590699</v>
      </c>
      <c r="F447" s="16"/>
      <c r="G447" s="16">
        <v>0.26415094339622602</v>
      </c>
      <c r="H447" s="16">
        <v>0.26190476190476197</v>
      </c>
      <c r="I447" s="16">
        <v>0.18461538461538499</v>
      </c>
      <c r="J447" s="16">
        <v>0.19672131147541</v>
      </c>
      <c r="K447" s="16">
        <v>0.35616438356164398</v>
      </c>
      <c r="L447" s="16">
        <v>0.29870129870129902</v>
      </c>
      <c r="M447" s="16">
        <v>0.23611111111111099</v>
      </c>
      <c r="N447" s="16">
        <v>0.22222222222222199</v>
      </c>
      <c r="O447" s="16">
        <v>0.434782608695652</v>
      </c>
      <c r="P447" s="16">
        <v>0.24</v>
      </c>
      <c r="Q447" s="16">
        <v>0.26315789473684198</v>
      </c>
      <c r="R447" s="16">
        <v>0.21052631578947401</v>
      </c>
      <c r="S447" s="16"/>
      <c r="T447" s="16">
        <v>0.28211009174311902</v>
      </c>
      <c r="U447" s="16">
        <v>0.28310502283104999</v>
      </c>
      <c r="V447" s="16">
        <v>0.28813559322033899</v>
      </c>
      <c r="W447" s="16">
        <v>0.31782945736434098</v>
      </c>
      <c r="X447" s="16">
        <v>0.15584415584415601</v>
      </c>
      <c r="Y447" s="16">
        <v>0.25581395348837199</v>
      </c>
      <c r="Z447" s="16"/>
      <c r="AA447" s="16">
        <v>0.28120893561103799</v>
      </c>
      <c r="AB447" s="16">
        <v>0.26436781609195398</v>
      </c>
    </row>
    <row r="448" spans="2:28" x14ac:dyDescent="0.35">
      <c r="B448" t="s">
        <v>263</v>
      </c>
      <c r="C448" s="16">
        <v>0.22407045009784701</v>
      </c>
      <c r="D448" s="16">
        <v>0.23111111111111099</v>
      </c>
      <c r="E448" s="16">
        <v>0.21708185053380799</v>
      </c>
      <c r="F448" s="16"/>
      <c r="G448" s="16">
        <v>0.252830188679245</v>
      </c>
      <c r="H448" s="16">
        <v>0.30952380952380998</v>
      </c>
      <c r="I448" s="16">
        <v>0.53846153846153799</v>
      </c>
      <c r="J448" s="16">
        <v>0.18032786885245899</v>
      </c>
      <c r="K448" s="16">
        <v>0.164383561643836</v>
      </c>
      <c r="L448" s="16">
        <v>0.12987012987013</v>
      </c>
      <c r="M448" s="16">
        <v>0.11111111111111099</v>
      </c>
      <c r="N448" s="16">
        <v>0.16666666666666699</v>
      </c>
      <c r="O448" s="16">
        <v>0.15652173913043499</v>
      </c>
      <c r="P448" s="16">
        <v>0.133333333333333</v>
      </c>
      <c r="Q448" s="16">
        <v>0.31578947368421101</v>
      </c>
      <c r="R448" s="16">
        <v>5.2631578947368397E-2</v>
      </c>
      <c r="S448" s="16"/>
      <c r="T448" s="16">
        <v>0.22477064220183501</v>
      </c>
      <c r="U448" s="16">
        <v>0.25114155251141601</v>
      </c>
      <c r="V448" s="16">
        <v>0.20338983050847501</v>
      </c>
      <c r="W448" s="16">
        <v>0.178294573643411</v>
      </c>
      <c r="X448" s="16">
        <v>0.27272727272727298</v>
      </c>
      <c r="Y448" s="16">
        <v>0.186046511627907</v>
      </c>
      <c r="Z448" s="16"/>
      <c r="AA448" s="16">
        <v>0.247043363994744</v>
      </c>
      <c r="AB448" s="16">
        <v>0.15708812260536401</v>
      </c>
    </row>
    <row r="449" spans="2:28" x14ac:dyDescent="0.35">
      <c r="B449" t="s">
        <v>264</v>
      </c>
      <c r="C449" s="16">
        <v>0.19667318982387499</v>
      </c>
      <c r="D449" s="16">
        <v>0.21333333333333299</v>
      </c>
      <c r="E449" s="16">
        <v>0.186832740213523</v>
      </c>
      <c r="F449" s="16"/>
      <c r="G449" s="16">
        <v>0.16603773584905701</v>
      </c>
      <c r="H449" s="16">
        <v>0.126984126984127</v>
      </c>
      <c r="I449" s="16">
        <v>0.21538461538461501</v>
      </c>
      <c r="J449" s="16">
        <v>0.213114754098361</v>
      </c>
      <c r="K449" s="16">
        <v>0.301369863013699</v>
      </c>
      <c r="L449" s="16">
        <v>0.48051948051948101</v>
      </c>
      <c r="M449" s="16">
        <v>9.7222222222222196E-2</v>
      </c>
      <c r="N449" s="16">
        <v>0.11111111111111099</v>
      </c>
      <c r="O449" s="16">
        <v>0.173913043478261</v>
      </c>
      <c r="P449" s="16">
        <v>0.146666666666667</v>
      </c>
      <c r="Q449" s="16">
        <v>0.26315789473684198</v>
      </c>
      <c r="R449" s="16">
        <v>0.157894736842105</v>
      </c>
      <c r="S449" s="16"/>
      <c r="T449" s="16">
        <v>0.20871559633027501</v>
      </c>
      <c r="U449" s="16">
        <v>0.18264840182648401</v>
      </c>
      <c r="V449" s="16">
        <v>0.177966101694915</v>
      </c>
      <c r="W449" s="16">
        <v>0.25581395348837199</v>
      </c>
      <c r="X449" s="16">
        <v>0.12987012987013</v>
      </c>
      <c r="Y449" s="16">
        <v>0.13953488372093001</v>
      </c>
      <c r="Z449" s="16"/>
      <c r="AA449" s="16">
        <v>0.17345597897503301</v>
      </c>
      <c r="AB449" s="16">
        <v>0.26436781609195398</v>
      </c>
    </row>
    <row r="450" spans="2:28" x14ac:dyDescent="0.35">
      <c r="B450" t="s">
        <v>265</v>
      </c>
      <c r="C450" s="16">
        <v>0.19080234833659501</v>
      </c>
      <c r="D450" s="16">
        <v>0.19555555555555601</v>
      </c>
      <c r="E450" s="16">
        <v>0.186832740213523</v>
      </c>
      <c r="F450" s="16"/>
      <c r="G450" s="16">
        <v>0.16603773584905701</v>
      </c>
      <c r="H450" s="16">
        <v>0.182539682539683</v>
      </c>
      <c r="I450" s="16">
        <v>0.138461538461538</v>
      </c>
      <c r="J450" s="16">
        <v>6.5573770491803296E-2</v>
      </c>
      <c r="K450" s="16">
        <v>0.164383561643836</v>
      </c>
      <c r="L450" s="16">
        <v>0.12987012987013</v>
      </c>
      <c r="M450" s="16">
        <v>0.16666666666666699</v>
      </c>
      <c r="N450" s="16">
        <v>0.194444444444444</v>
      </c>
      <c r="O450" s="16">
        <v>0.173913043478261</v>
      </c>
      <c r="P450" s="16">
        <v>0.57333333333333303</v>
      </c>
      <c r="Q450" s="16">
        <v>0.18421052631578899</v>
      </c>
      <c r="R450" s="16">
        <v>0.21052631578947401</v>
      </c>
      <c r="S450" s="16"/>
      <c r="T450" s="16">
        <v>0.21788990825688101</v>
      </c>
      <c r="U450" s="16">
        <v>0.18264840182648401</v>
      </c>
      <c r="V450" s="16">
        <v>0.177966101694915</v>
      </c>
      <c r="W450" s="16">
        <v>0.178294573643411</v>
      </c>
      <c r="X450" s="16">
        <v>0.12987012987013</v>
      </c>
      <c r="Y450" s="16">
        <v>0.13953488372093001</v>
      </c>
      <c r="Z450" s="16"/>
      <c r="AA450" s="16">
        <v>0.207621550591327</v>
      </c>
      <c r="AB450" s="16">
        <v>0.14176245210728</v>
      </c>
    </row>
    <row r="451" spans="2:28" x14ac:dyDescent="0.35">
      <c r="B451" t="s">
        <v>266</v>
      </c>
      <c r="C451" s="16">
        <v>0.152641878669276</v>
      </c>
      <c r="D451" s="16">
        <v>9.5555555555555602E-2</v>
      </c>
      <c r="E451" s="16">
        <v>0.195729537366548</v>
      </c>
      <c r="F451" s="16"/>
      <c r="G451" s="16">
        <v>0.162264150943396</v>
      </c>
      <c r="H451" s="16">
        <v>0.26190476190476197</v>
      </c>
      <c r="I451" s="16">
        <v>0.15384615384615399</v>
      </c>
      <c r="J451" s="16">
        <v>0.14754098360655701</v>
      </c>
      <c r="K451" s="16">
        <v>0.17808219178082199</v>
      </c>
      <c r="L451" s="16">
        <v>0.168831168831169</v>
      </c>
      <c r="M451" s="16">
        <v>0.15277777777777801</v>
      </c>
      <c r="N451" s="16">
        <v>0.11111111111111099</v>
      </c>
      <c r="O451" s="16">
        <v>8.6956521739130405E-2</v>
      </c>
      <c r="P451" s="16">
        <v>6.6666666666666693E-2</v>
      </c>
      <c r="Q451" s="16">
        <v>7.8947368421052599E-2</v>
      </c>
      <c r="R451" s="16">
        <v>0.105263157894737</v>
      </c>
      <c r="S451" s="16"/>
      <c r="T451" s="16">
        <v>0.13532110091743099</v>
      </c>
      <c r="U451" s="16">
        <v>0.210045662100457</v>
      </c>
      <c r="V451" s="16">
        <v>0.12711864406779699</v>
      </c>
      <c r="W451" s="16">
        <v>0.162790697674419</v>
      </c>
      <c r="X451" s="16">
        <v>0.14285714285714299</v>
      </c>
      <c r="Y451" s="16">
        <v>9.3023255813953501E-2</v>
      </c>
      <c r="Z451" s="16"/>
      <c r="AA451" s="16">
        <v>0.16819973718791101</v>
      </c>
      <c r="AB451" s="16">
        <v>0.10727969348659</v>
      </c>
    </row>
    <row r="452" spans="2:28" x14ac:dyDescent="0.35">
      <c r="B452" t="s">
        <v>267</v>
      </c>
      <c r="C452" s="16">
        <v>0.14579256360078299</v>
      </c>
      <c r="D452" s="16">
        <v>0.142222222222222</v>
      </c>
      <c r="E452" s="16">
        <v>0.14768683274021399</v>
      </c>
      <c r="F452" s="16"/>
      <c r="G452" s="16">
        <v>0.11698113207547201</v>
      </c>
      <c r="H452" s="16">
        <v>0.11111111111111099</v>
      </c>
      <c r="I452" s="16">
        <v>7.69230769230769E-2</v>
      </c>
      <c r="J452" s="16">
        <v>0.13114754098360701</v>
      </c>
      <c r="K452" s="16">
        <v>0.123287671232877</v>
      </c>
      <c r="L452" s="16">
        <v>5.1948051948052E-2</v>
      </c>
      <c r="M452" s="16">
        <v>0.54166666666666696</v>
      </c>
      <c r="N452" s="16">
        <v>0.13888888888888901</v>
      </c>
      <c r="O452" s="16">
        <v>0.217391304347826</v>
      </c>
      <c r="P452" s="16">
        <v>9.3333333333333296E-2</v>
      </c>
      <c r="Q452" s="16">
        <v>5.2631578947368397E-2</v>
      </c>
      <c r="R452" s="16">
        <v>0</v>
      </c>
      <c r="S452" s="16"/>
      <c r="T452" s="16">
        <v>0.146788990825688</v>
      </c>
      <c r="U452" s="16">
        <v>0.14611872146118701</v>
      </c>
      <c r="V452" s="16">
        <v>0.110169491525424</v>
      </c>
      <c r="W452" s="16">
        <v>0.14728682170542601</v>
      </c>
      <c r="X452" s="16">
        <v>0.22077922077922099</v>
      </c>
      <c r="Y452" s="16">
        <v>9.3023255813953501E-2</v>
      </c>
      <c r="Z452" s="16"/>
      <c r="AA452" s="16">
        <v>0.156373193166886</v>
      </c>
      <c r="AB452" s="16">
        <v>0.114942528735632</v>
      </c>
    </row>
    <row r="453" spans="2:28" x14ac:dyDescent="0.35">
      <c r="B453" t="s">
        <v>268</v>
      </c>
      <c r="C453" s="16">
        <v>0.105675146771037</v>
      </c>
      <c r="D453" s="16">
        <v>0.124444444444444</v>
      </c>
      <c r="E453" s="16">
        <v>9.2526690391459096E-2</v>
      </c>
      <c r="F453" s="16"/>
      <c r="G453" s="16">
        <v>0.11698113207547201</v>
      </c>
      <c r="H453" s="16">
        <v>0.16666666666666699</v>
      </c>
      <c r="I453" s="16">
        <v>0.138461538461538</v>
      </c>
      <c r="J453" s="16">
        <v>0.14754098360655701</v>
      </c>
      <c r="K453" s="16">
        <v>9.5890410958904104E-2</v>
      </c>
      <c r="L453" s="16">
        <v>9.0909090909090898E-2</v>
      </c>
      <c r="M453" s="16">
        <v>2.7777777777777801E-2</v>
      </c>
      <c r="N453" s="16">
        <v>5.5555555555555601E-2</v>
      </c>
      <c r="O453" s="16">
        <v>0.121739130434783</v>
      </c>
      <c r="P453" s="16">
        <v>5.3333333333333302E-2</v>
      </c>
      <c r="Q453" s="16">
        <v>0</v>
      </c>
      <c r="R453" s="16">
        <v>0.105263157894737</v>
      </c>
      <c r="S453" s="16"/>
      <c r="T453" s="16">
        <v>0.13302752293577999</v>
      </c>
      <c r="U453" s="16">
        <v>8.6757990867579904E-2</v>
      </c>
      <c r="V453" s="16">
        <v>0.110169491525424</v>
      </c>
      <c r="W453" s="16">
        <v>8.5271317829457405E-2</v>
      </c>
      <c r="X453" s="16">
        <v>6.4935064935064901E-2</v>
      </c>
      <c r="Y453" s="16">
        <v>4.6511627906976702E-2</v>
      </c>
      <c r="Z453" s="16"/>
      <c r="AA453" s="16">
        <v>7.4901445466491495E-2</v>
      </c>
      <c r="AB453" s="16">
        <v>0.195402298850575</v>
      </c>
    </row>
    <row r="454" spans="2:28" x14ac:dyDescent="0.35">
      <c r="B454" t="s">
        <v>269</v>
      </c>
      <c r="C454" s="16">
        <v>0.10371819960861101</v>
      </c>
      <c r="D454" s="16">
        <v>8.8888888888888906E-2</v>
      </c>
      <c r="E454" s="16">
        <v>0.115658362989324</v>
      </c>
      <c r="F454" s="16"/>
      <c r="G454" s="16">
        <v>9.8113207547169803E-2</v>
      </c>
      <c r="H454" s="16">
        <v>9.5238095238095205E-2</v>
      </c>
      <c r="I454" s="16">
        <v>0.2</v>
      </c>
      <c r="J454" s="16">
        <v>6.5573770491803296E-2</v>
      </c>
      <c r="K454" s="16">
        <v>2.7397260273972601E-2</v>
      </c>
      <c r="L454" s="16">
        <v>0.11688311688311701</v>
      </c>
      <c r="M454" s="16">
        <v>8.3333333333333301E-2</v>
      </c>
      <c r="N454" s="16">
        <v>0</v>
      </c>
      <c r="O454" s="16">
        <v>7.8260869565217397E-2</v>
      </c>
      <c r="P454" s="16">
        <v>6.6666666666666693E-2</v>
      </c>
      <c r="Q454" s="16">
        <v>0.47368421052631599</v>
      </c>
      <c r="R454" s="16">
        <v>0.105263157894737</v>
      </c>
      <c r="S454" s="16"/>
      <c r="T454" s="16">
        <v>8.4862385321100894E-2</v>
      </c>
      <c r="U454" s="16">
        <v>0.11872146118721499</v>
      </c>
      <c r="V454" s="16">
        <v>0.144067796610169</v>
      </c>
      <c r="W454" s="16">
        <v>9.3023255813953501E-2</v>
      </c>
      <c r="X454" s="16">
        <v>0.11688311688311701</v>
      </c>
      <c r="Y454" s="16">
        <v>0.116279069767442</v>
      </c>
      <c r="Z454" s="16"/>
      <c r="AA454" s="16">
        <v>0.110381077529566</v>
      </c>
      <c r="AB454" s="16">
        <v>8.4291187739463605E-2</v>
      </c>
    </row>
    <row r="455" spans="2:28" x14ac:dyDescent="0.35">
      <c r="B455" t="s">
        <v>270</v>
      </c>
      <c r="C455" s="16">
        <v>0.102739726027397</v>
      </c>
      <c r="D455" s="16">
        <v>9.5555555555555602E-2</v>
      </c>
      <c r="E455" s="16">
        <v>0.110320284697509</v>
      </c>
      <c r="F455" s="16"/>
      <c r="G455" s="16">
        <v>0.10188679245283</v>
      </c>
      <c r="H455" s="16">
        <v>9.5238095238095205E-2</v>
      </c>
      <c r="I455" s="16">
        <v>0.123076923076923</v>
      </c>
      <c r="J455" s="16">
        <v>0.34426229508196698</v>
      </c>
      <c r="K455" s="16">
        <v>0.13698630136986301</v>
      </c>
      <c r="L455" s="16">
        <v>6.4935064935064901E-2</v>
      </c>
      <c r="M455" s="16">
        <v>6.9444444444444406E-2</v>
      </c>
      <c r="N455" s="16">
        <v>2.7777777777777801E-2</v>
      </c>
      <c r="O455" s="16">
        <v>0.11304347826087</v>
      </c>
      <c r="P455" s="16">
        <v>2.66666666666667E-2</v>
      </c>
      <c r="Q455" s="16">
        <v>2.6315789473684199E-2</v>
      </c>
      <c r="R455" s="16">
        <v>0</v>
      </c>
      <c r="S455" s="16"/>
      <c r="T455" s="16">
        <v>0.105504587155963</v>
      </c>
      <c r="U455" s="16">
        <v>8.6757990867579904E-2</v>
      </c>
      <c r="V455" s="16">
        <v>0.152542372881356</v>
      </c>
      <c r="W455" s="16">
        <v>0.10077519379845</v>
      </c>
      <c r="X455" s="16">
        <v>5.1948051948052E-2</v>
      </c>
      <c r="Y455" s="16">
        <v>0.116279069767442</v>
      </c>
      <c r="Z455" s="16"/>
      <c r="AA455" s="16">
        <v>8.4099868593955296E-2</v>
      </c>
      <c r="AB455" s="16">
        <v>0.15708812260536401</v>
      </c>
    </row>
    <row r="456" spans="2:28" x14ac:dyDescent="0.35">
      <c r="B456" t="s">
        <v>271</v>
      </c>
      <c r="C456" s="16">
        <v>6.2622309197651702E-2</v>
      </c>
      <c r="D456" s="16">
        <v>8.6666666666666697E-2</v>
      </c>
      <c r="E456" s="16">
        <v>4.4483985765124599E-2</v>
      </c>
      <c r="F456" s="16"/>
      <c r="G456" s="16">
        <v>4.5283018867924497E-2</v>
      </c>
      <c r="H456" s="16">
        <v>6.3492063492063502E-2</v>
      </c>
      <c r="I456" s="16">
        <v>4.6153846153846198E-2</v>
      </c>
      <c r="J456" s="16">
        <v>1.63934426229508E-2</v>
      </c>
      <c r="K456" s="16">
        <v>0.219178082191781</v>
      </c>
      <c r="L456" s="16">
        <v>6.4935064935064901E-2</v>
      </c>
      <c r="M456" s="16">
        <v>2.7777777777777801E-2</v>
      </c>
      <c r="N456" s="16">
        <v>0.11111111111111099</v>
      </c>
      <c r="O456" s="16">
        <v>5.21739130434783E-2</v>
      </c>
      <c r="P456" s="16">
        <v>5.3333333333333302E-2</v>
      </c>
      <c r="Q456" s="16">
        <v>5.2631578947368397E-2</v>
      </c>
      <c r="R456" s="16">
        <v>5.2631578947368397E-2</v>
      </c>
      <c r="S456" s="16"/>
      <c r="T456" s="16">
        <v>6.6513761467889898E-2</v>
      </c>
      <c r="U456" s="16">
        <v>5.0228310502283102E-2</v>
      </c>
      <c r="V456" s="16">
        <v>0.11864406779661001</v>
      </c>
      <c r="W456" s="16">
        <v>3.8759689922480599E-2</v>
      </c>
      <c r="X456" s="16">
        <v>3.8961038961039002E-2</v>
      </c>
      <c r="Y456" s="16">
        <v>4.6511627906976702E-2</v>
      </c>
      <c r="Z456" s="16"/>
      <c r="AA456" s="16">
        <v>5.1248357424441497E-2</v>
      </c>
      <c r="AB456" s="16">
        <v>9.5785440613026795E-2</v>
      </c>
    </row>
    <row r="457" spans="2:28" x14ac:dyDescent="0.35">
      <c r="B457" t="s">
        <v>272</v>
      </c>
      <c r="C457" s="16">
        <v>5.3816046966731902E-2</v>
      </c>
      <c r="D457" s="16">
        <v>5.11111111111111E-2</v>
      </c>
      <c r="E457" s="16">
        <v>5.69395017793594E-2</v>
      </c>
      <c r="F457" s="16"/>
      <c r="G457" s="16">
        <v>3.77358490566038E-2</v>
      </c>
      <c r="H457" s="16">
        <v>4.7619047619047603E-2</v>
      </c>
      <c r="I457" s="16">
        <v>3.0769230769230799E-2</v>
      </c>
      <c r="J457" s="16">
        <v>4.91803278688525E-2</v>
      </c>
      <c r="K457" s="16">
        <v>6.8493150684931503E-2</v>
      </c>
      <c r="L457" s="16">
        <v>9.0909090909090898E-2</v>
      </c>
      <c r="M457" s="16">
        <v>5.5555555555555601E-2</v>
      </c>
      <c r="N457" s="16">
        <v>0.16666666666666699</v>
      </c>
      <c r="O457" s="16">
        <v>2.6086956521739101E-2</v>
      </c>
      <c r="P457" s="16">
        <v>0.08</v>
      </c>
      <c r="Q457" s="16">
        <v>2.6315789473684199E-2</v>
      </c>
      <c r="R457" s="16">
        <v>0.105263157894737</v>
      </c>
      <c r="S457" s="16"/>
      <c r="T457" s="16">
        <v>7.3394495412843999E-2</v>
      </c>
      <c r="U457" s="16">
        <v>2.7397260273972601E-2</v>
      </c>
      <c r="V457" s="16">
        <v>5.93220338983051E-2</v>
      </c>
      <c r="W457" s="16">
        <v>4.6511627906976702E-2</v>
      </c>
      <c r="X457" s="16">
        <v>2.5974025974026E-2</v>
      </c>
      <c r="Y457" s="16">
        <v>4.6511627906976702E-2</v>
      </c>
      <c r="Z457" s="16"/>
      <c r="AA457" s="16">
        <v>4.3363994743758197E-2</v>
      </c>
      <c r="AB457" s="16">
        <v>8.4291187739463605E-2</v>
      </c>
    </row>
    <row r="458" spans="2:28" x14ac:dyDescent="0.35">
      <c r="B458" t="s">
        <v>273</v>
      </c>
      <c r="C458" s="16">
        <v>5.0880626223092001E-2</v>
      </c>
      <c r="D458" s="16">
        <v>3.5555555555555597E-2</v>
      </c>
      <c r="E458" s="16">
        <v>6.2277580071174399E-2</v>
      </c>
      <c r="F458" s="16"/>
      <c r="G458" s="16">
        <v>6.7924528301886805E-2</v>
      </c>
      <c r="H458" s="16">
        <v>3.9682539682539701E-2</v>
      </c>
      <c r="I458" s="16">
        <v>4.6153846153846198E-2</v>
      </c>
      <c r="J458" s="16">
        <v>1.63934426229508E-2</v>
      </c>
      <c r="K458" s="16">
        <v>2.7397260273972601E-2</v>
      </c>
      <c r="L458" s="16">
        <v>3.8961038961039002E-2</v>
      </c>
      <c r="M458" s="16">
        <v>0.11111111111111099</v>
      </c>
      <c r="N458" s="16">
        <v>2.7777777777777801E-2</v>
      </c>
      <c r="O458" s="16">
        <v>5.21739130434783E-2</v>
      </c>
      <c r="P458" s="16">
        <v>2.66666666666667E-2</v>
      </c>
      <c r="Q458" s="16">
        <v>2.6315789473684199E-2</v>
      </c>
      <c r="R458" s="16">
        <v>0.105263157894737</v>
      </c>
      <c r="S458" s="16"/>
      <c r="T458" s="16">
        <v>4.8165137614678902E-2</v>
      </c>
      <c r="U458" s="16">
        <v>6.3926940639269403E-2</v>
      </c>
      <c r="V458" s="16">
        <v>9.3220338983050793E-2</v>
      </c>
      <c r="W458" s="16">
        <v>1.5503875968992199E-2</v>
      </c>
      <c r="X458" s="16">
        <v>3.8961038961039002E-2</v>
      </c>
      <c r="Y458" s="16">
        <v>2.32558139534884E-2</v>
      </c>
      <c r="Z458" s="16"/>
      <c r="AA458" s="16">
        <v>4.8620236530880399E-2</v>
      </c>
      <c r="AB458" s="16">
        <v>5.7471264367816098E-2</v>
      </c>
    </row>
    <row r="459" spans="2:28" x14ac:dyDescent="0.35">
      <c r="B459" t="s">
        <v>274</v>
      </c>
      <c r="C459" s="16">
        <v>4.9902152641878701E-2</v>
      </c>
      <c r="D459" s="16">
        <v>4.4444444444444398E-2</v>
      </c>
      <c r="E459" s="16">
        <v>5.51601423487545E-2</v>
      </c>
      <c r="F459" s="16"/>
      <c r="G459" s="16">
        <v>6.7924528301886805E-2</v>
      </c>
      <c r="H459" s="16">
        <v>5.5555555555555601E-2</v>
      </c>
      <c r="I459" s="16">
        <v>3.0769230769230799E-2</v>
      </c>
      <c r="J459" s="16">
        <v>4.91803278688525E-2</v>
      </c>
      <c r="K459" s="16">
        <v>9.5890410958904104E-2</v>
      </c>
      <c r="L459" s="16">
        <v>3.8961038961039002E-2</v>
      </c>
      <c r="M459" s="16">
        <v>1.38888888888889E-2</v>
      </c>
      <c r="N459" s="16">
        <v>5.5555555555555601E-2</v>
      </c>
      <c r="O459" s="16">
        <v>4.3478260869565202E-2</v>
      </c>
      <c r="P459" s="16">
        <v>1.3333333333333299E-2</v>
      </c>
      <c r="Q459" s="16">
        <v>0</v>
      </c>
      <c r="R459" s="16">
        <v>0.105263157894737</v>
      </c>
      <c r="S459" s="16"/>
      <c r="T459" s="16">
        <v>6.6513761467889898E-2</v>
      </c>
      <c r="U459" s="16">
        <v>2.2831050228310501E-2</v>
      </c>
      <c r="V459" s="16">
        <v>7.6271186440677999E-2</v>
      </c>
      <c r="W459" s="16">
        <v>5.4263565891472902E-2</v>
      </c>
      <c r="X459" s="16">
        <v>1.2987012987013E-2</v>
      </c>
      <c r="Y459" s="16">
        <v>0</v>
      </c>
      <c r="Z459" s="16"/>
      <c r="AA459" s="16">
        <v>3.6793692509855501E-2</v>
      </c>
      <c r="AB459" s="16">
        <v>8.8122605363984696E-2</v>
      </c>
    </row>
    <row r="460" spans="2:28" x14ac:dyDescent="0.35">
      <c r="B460" t="s">
        <v>275</v>
      </c>
      <c r="C460" s="16">
        <v>3.7181996086105701E-2</v>
      </c>
      <c r="D460" s="16">
        <v>4.6666666666666697E-2</v>
      </c>
      <c r="E460" s="16">
        <v>2.84697508896797E-2</v>
      </c>
      <c r="F460" s="16"/>
      <c r="G460" s="16">
        <v>2.2641509433962301E-2</v>
      </c>
      <c r="H460" s="16">
        <v>0</v>
      </c>
      <c r="I460" s="16">
        <v>3.0769230769230799E-2</v>
      </c>
      <c r="J460" s="16">
        <v>0</v>
      </c>
      <c r="K460" s="16">
        <v>4.1095890410958902E-2</v>
      </c>
      <c r="L460" s="16">
        <v>2.5974025974026E-2</v>
      </c>
      <c r="M460" s="16">
        <v>8.3333333333333301E-2</v>
      </c>
      <c r="N460" s="16">
        <v>0.30555555555555602</v>
      </c>
      <c r="O460" s="16">
        <v>5.21739130434783E-2</v>
      </c>
      <c r="P460" s="16">
        <v>0</v>
      </c>
      <c r="Q460" s="16">
        <v>2.6315789473684199E-2</v>
      </c>
      <c r="R460" s="16">
        <v>5.2631578947368397E-2</v>
      </c>
      <c r="S460" s="16"/>
      <c r="T460" s="16">
        <v>4.1284403669724801E-2</v>
      </c>
      <c r="U460" s="16">
        <v>2.7397260273972601E-2</v>
      </c>
      <c r="V460" s="16">
        <v>5.0847457627118599E-2</v>
      </c>
      <c r="W460" s="16">
        <v>3.1007751937984499E-2</v>
      </c>
      <c r="X460" s="16">
        <v>3.8961038961039002E-2</v>
      </c>
      <c r="Y460" s="16">
        <v>2.32558139534884E-2</v>
      </c>
      <c r="Z460" s="16"/>
      <c r="AA460" s="16">
        <v>3.9421813403416599E-2</v>
      </c>
      <c r="AB460" s="16">
        <v>3.0651340996168602E-2</v>
      </c>
    </row>
    <row r="461" spans="2:28" x14ac:dyDescent="0.35">
      <c r="B461" t="s">
        <v>276</v>
      </c>
      <c r="C461" s="16">
        <v>3.52250489236791E-2</v>
      </c>
      <c r="D461" s="16">
        <v>2.66666666666667E-2</v>
      </c>
      <c r="E461" s="16">
        <v>4.0925266903914598E-2</v>
      </c>
      <c r="F461" s="16"/>
      <c r="G461" s="16">
        <v>2.2641509433962301E-2</v>
      </c>
      <c r="H461" s="16">
        <v>6.3492063492063502E-2</v>
      </c>
      <c r="I461" s="16">
        <v>7.69230769230769E-2</v>
      </c>
      <c r="J461" s="16">
        <v>1.63934426229508E-2</v>
      </c>
      <c r="K461" s="16">
        <v>2.7397260273972601E-2</v>
      </c>
      <c r="L461" s="16">
        <v>6.4935064935064901E-2</v>
      </c>
      <c r="M461" s="16">
        <v>0</v>
      </c>
      <c r="N461" s="16">
        <v>5.5555555555555601E-2</v>
      </c>
      <c r="O461" s="16">
        <v>3.4782608695652202E-2</v>
      </c>
      <c r="P461" s="16">
        <v>0.04</v>
      </c>
      <c r="Q461" s="16">
        <v>0</v>
      </c>
      <c r="R461" s="16">
        <v>0</v>
      </c>
      <c r="S461" s="16"/>
      <c r="T461" s="16">
        <v>2.5229357798165101E-2</v>
      </c>
      <c r="U461" s="16">
        <v>4.1095890410958902E-2</v>
      </c>
      <c r="V461" s="16">
        <v>5.93220338983051E-2</v>
      </c>
      <c r="W461" s="16">
        <v>2.32558139534884E-2</v>
      </c>
      <c r="X461" s="16">
        <v>5.1948051948052E-2</v>
      </c>
      <c r="Y461" s="16">
        <v>4.6511627906976702E-2</v>
      </c>
      <c r="Z461" s="16"/>
      <c r="AA461" s="16">
        <v>3.2851511169513799E-2</v>
      </c>
      <c r="AB461" s="16">
        <v>4.2145593869731802E-2</v>
      </c>
    </row>
    <row r="462" spans="2:28" x14ac:dyDescent="0.35">
      <c r="B462" t="s">
        <v>277</v>
      </c>
      <c r="C462" s="16">
        <v>3.1311154598825802E-2</v>
      </c>
      <c r="D462" s="16">
        <v>3.5555555555555597E-2</v>
      </c>
      <c r="E462" s="16">
        <v>2.84697508896797E-2</v>
      </c>
      <c r="F462" s="16"/>
      <c r="G462" s="16">
        <v>3.3962264150943403E-2</v>
      </c>
      <c r="H462" s="16">
        <v>3.1746031746031703E-2</v>
      </c>
      <c r="I462" s="16">
        <v>0</v>
      </c>
      <c r="J462" s="16">
        <v>0</v>
      </c>
      <c r="K462" s="16">
        <v>1.3698630136986301E-2</v>
      </c>
      <c r="L462" s="16">
        <v>2.5974025974026E-2</v>
      </c>
      <c r="M462" s="16">
        <v>1.38888888888889E-2</v>
      </c>
      <c r="N462" s="16">
        <v>0</v>
      </c>
      <c r="O462" s="16">
        <v>4.3478260869565202E-2</v>
      </c>
      <c r="P462" s="16">
        <v>6.6666666666666693E-2</v>
      </c>
      <c r="Q462" s="16">
        <v>0</v>
      </c>
      <c r="R462" s="16">
        <v>0.26315789473684198</v>
      </c>
      <c r="S462" s="16"/>
      <c r="T462" s="16">
        <v>2.9816513761467899E-2</v>
      </c>
      <c r="U462" s="16">
        <v>2.7397260273972601E-2</v>
      </c>
      <c r="V462" s="16">
        <v>4.2372881355932202E-2</v>
      </c>
      <c r="W462" s="16">
        <v>2.32558139534884E-2</v>
      </c>
      <c r="X462" s="16">
        <v>3.8961038961039002E-2</v>
      </c>
      <c r="Y462" s="16">
        <v>4.6511627906976702E-2</v>
      </c>
      <c r="Z462" s="16"/>
      <c r="AA462" s="16">
        <v>2.89093298291721E-2</v>
      </c>
      <c r="AB462" s="16">
        <v>3.8314176245210697E-2</v>
      </c>
    </row>
    <row r="463" spans="2:28" x14ac:dyDescent="0.35">
      <c r="B463" t="s">
        <v>278</v>
      </c>
      <c r="C463" s="16">
        <v>2.9354207436399202E-2</v>
      </c>
      <c r="D463" s="16">
        <v>3.7777777777777799E-2</v>
      </c>
      <c r="E463" s="16">
        <v>2.3131672597864798E-2</v>
      </c>
      <c r="F463" s="16"/>
      <c r="G463" s="16">
        <v>2.6415094339622601E-2</v>
      </c>
      <c r="H463" s="16">
        <v>7.1428571428571397E-2</v>
      </c>
      <c r="I463" s="16">
        <v>3.0769230769230799E-2</v>
      </c>
      <c r="J463" s="16">
        <v>4.91803278688525E-2</v>
      </c>
      <c r="K463" s="16">
        <v>0</v>
      </c>
      <c r="L463" s="16">
        <v>1.2987012987013E-2</v>
      </c>
      <c r="M463" s="16">
        <v>4.1666666666666699E-2</v>
      </c>
      <c r="N463" s="16">
        <v>2.7777777777777801E-2</v>
      </c>
      <c r="O463" s="16">
        <v>8.6956521739130401E-3</v>
      </c>
      <c r="P463" s="16">
        <v>2.66666666666667E-2</v>
      </c>
      <c r="Q463" s="16">
        <v>2.6315789473684199E-2</v>
      </c>
      <c r="R463" s="16">
        <v>0</v>
      </c>
      <c r="S463" s="16"/>
      <c r="T463" s="16">
        <v>3.8990825688073397E-2</v>
      </c>
      <c r="U463" s="16">
        <v>2.2831050228310501E-2</v>
      </c>
      <c r="V463" s="16">
        <v>3.3898305084745797E-2</v>
      </c>
      <c r="W463" s="16">
        <v>2.32558139534884E-2</v>
      </c>
      <c r="X463" s="16">
        <v>1.2987012987013E-2</v>
      </c>
      <c r="Y463" s="16">
        <v>0</v>
      </c>
      <c r="Z463" s="16"/>
      <c r="AA463" s="16">
        <v>1.9710906701708299E-2</v>
      </c>
      <c r="AB463" s="16">
        <v>5.7471264367816098E-2</v>
      </c>
    </row>
    <row r="464" spans="2:28" x14ac:dyDescent="0.35">
      <c r="B464" t="s">
        <v>279</v>
      </c>
      <c r="C464" s="16">
        <v>2.8375733855185901E-2</v>
      </c>
      <c r="D464" s="16">
        <v>3.3333333333333298E-2</v>
      </c>
      <c r="E464" s="16">
        <v>2.4911032028469799E-2</v>
      </c>
      <c r="F464" s="16"/>
      <c r="G464" s="16">
        <v>1.88679245283019E-2</v>
      </c>
      <c r="H464" s="16">
        <v>3.9682539682539701E-2</v>
      </c>
      <c r="I464" s="16">
        <v>3.0769230769230799E-2</v>
      </c>
      <c r="J464" s="16">
        <v>1.63934426229508E-2</v>
      </c>
      <c r="K464" s="16">
        <v>0</v>
      </c>
      <c r="L464" s="16">
        <v>0</v>
      </c>
      <c r="M464" s="16">
        <v>1.38888888888889E-2</v>
      </c>
      <c r="N464" s="16">
        <v>2.7777777777777801E-2</v>
      </c>
      <c r="O464" s="16">
        <v>0</v>
      </c>
      <c r="P464" s="16">
        <v>0.17333333333333301</v>
      </c>
      <c r="Q464" s="16">
        <v>2.6315789473684199E-2</v>
      </c>
      <c r="R464" s="16">
        <v>0</v>
      </c>
      <c r="S464" s="16"/>
      <c r="T464" s="16">
        <v>3.2110091743119303E-2</v>
      </c>
      <c r="U464" s="16">
        <v>1.3698630136986301E-2</v>
      </c>
      <c r="V464" s="16">
        <v>3.3898305084745797E-2</v>
      </c>
      <c r="W464" s="16">
        <v>2.32558139534884E-2</v>
      </c>
      <c r="X464" s="16">
        <v>2.5974025974026E-2</v>
      </c>
      <c r="Y464" s="16">
        <v>6.9767441860465101E-2</v>
      </c>
      <c r="Z464" s="16"/>
      <c r="AA464" s="16">
        <v>3.1537450722733201E-2</v>
      </c>
      <c r="AB464" s="16">
        <v>1.9157088122605401E-2</v>
      </c>
    </row>
    <row r="465" spans="2:28" x14ac:dyDescent="0.35">
      <c r="B465" t="s">
        <v>280</v>
      </c>
      <c r="C465" s="16">
        <v>2.5440313111546001E-2</v>
      </c>
      <c r="D465" s="16">
        <v>1.7777777777777799E-2</v>
      </c>
      <c r="E465" s="16">
        <v>3.2028469750889701E-2</v>
      </c>
      <c r="F465" s="16"/>
      <c r="G465" s="16">
        <v>3.77358490566038E-2</v>
      </c>
      <c r="H465" s="16">
        <v>1.58730158730159E-2</v>
      </c>
      <c r="I465" s="16">
        <v>0</v>
      </c>
      <c r="J465" s="16">
        <v>0.13114754098360701</v>
      </c>
      <c r="K465" s="16">
        <v>0</v>
      </c>
      <c r="L465" s="16">
        <v>2.5974025974026E-2</v>
      </c>
      <c r="M465" s="16">
        <v>1.38888888888889E-2</v>
      </c>
      <c r="N465" s="16">
        <v>0</v>
      </c>
      <c r="O465" s="16">
        <v>1.7391304347826101E-2</v>
      </c>
      <c r="P465" s="16">
        <v>1.3333333333333299E-2</v>
      </c>
      <c r="Q465" s="16">
        <v>0</v>
      </c>
      <c r="R465" s="16">
        <v>0</v>
      </c>
      <c r="S465" s="16"/>
      <c r="T465" s="16">
        <v>2.9816513761467899E-2</v>
      </c>
      <c r="U465" s="16">
        <v>9.1324200913242004E-3</v>
      </c>
      <c r="V465" s="16">
        <v>3.3898305084745797E-2</v>
      </c>
      <c r="W465" s="16">
        <v>2.32558139534884E-2</v>
      </c>
      <c r="X465" s="16">
        <v>1.2987012987013E-2</v>
      </c>
      <c r="Y465" s="16">
        <v>6.9767441860465101E-2</v>
      </c>
      <c r="Z465" s="16"/>
      <c r="AA465" s="16">
        <v>2.3653088042049901E-2</v>
      </c>
      <c r="AB465" s="16">
        <v>3.0651340996168602E-2</v>
      </c>
    </row>
    <row r="466" spans="2:28" x14ac:dyDescent="0.35">
      <c r="B466" t="s">
        <v>281</v>
      </c>
      <c r="C466" s="16">
        <v>2.15264187866928E-2</v>
      </c>
      <c r="D466" s="16">
        <v>2.4444444444444401E-2</v>
      </c>
      <c r="E466" s="16">
        <v>1.7793594306049799E-2</v>
      </c>
      <c r="F466" s="16"/>
      <c r="G466" s="16">
        <v>2.6415094339622601E-2</v>
      </c>
      <c r="H466" s="16">
        <v>5.5555555555555601E-2</v>
      </c>
      <c r="I466" s="16">
        <v>0</v>
      </c>
      <c r="J466" s="16">
        <v>1.63934426229508E-2</v>
      </c>
      <c r="K466" s="16">
        <v>2.7397260273972601E-2</v>
      </c>
      <c r="L466" s="16">
        <v>1.2987012987013E-2</v>
      </c>
      <c r="M466" s="16">
        <v>0</v>
      </c>
      <c r="N466" s="16">
        <v>0</v>
      </c>
      <c r="O466" s="16">
        <v>2.6086956521739101E-2</v>
      </c>
      <c r="P466" s="16">
        <v>1.3333333333333299E-2</v>
      </c>
      <c r="Q466" s="16">
        <v>0</v>
      </c>
      <c r="R466" s="16">
        <v>0</v>
      </c>
      <c r="S466" s="16"/>
      <c r="T466" s="16">
        <v>1.8348623853211E-2</v>
      </c>
      <c r="U466" s="16">
        <v>1.3698630136986301E-2</v>
      </c>
      <c r="V466" s="16">
        <v>2.5423728813559299E-2</v>
      </c>
      <c r="W466" s="16">
        <v>1.5503875968992199E-2</v>
      </c>
      <c r="X466" s="16">
        <v>1.2987012987013E-2</v>
      </c>
      <c r="Y466" s="16">
        <v>0.116279069767442</v>
      </c>
      <c r="Z466" s="16"/>
      <c r="AA466" s="16">
        <v>2.10249671484888E-2</v>
      </c>
      <c r="AB466" s="16">
        <v>2.2988505747126398E-2</v>
      </c>
    </row>
    <row r="467" spans="2:28" x14ac:dyDescent="0.35">
      <c r="B467" t="s">
        <v>282</v>
      </c>
      <c r="C467" s="16">
        <v>2.0547945205479499E-2</v>
      </c>
      <c r="D467" s="16">
        <v>2.8888888888888901E-2</v>
      </c>
      <c r="E467" s="16">
        <v>1.42348754448399E-2</v>
      </c>
      <c r="F467" s="16"/>
      <c r="G467" s="16">
        <v>2.2641509433962301E-2</v>
      </c>
      <c r="H467" s="16">
        <v>2.3809523809523801E-2</v>
      </c>
      <c r="I467" s="16">
        <v>3.0769230769230799E-2</v>
      </c>
      <c r="J467" s="16">
        <v>0</v>
      </c>
      <c r="K467" s="16">
        <v>1.3698630136986301E-2</v>
      </c>
      <c r="L467" s="16">
        <v>2.5974025974026E-2</v>
      </c>
      <c r="M467" s="16">
        <v>1.38888888888889E-2</v>
      </c>
      <c r="N467" s="16">
        <v>2.7777777777777801E-2</v>
      </c>
      <c r="O467" s="16">
        <v>1.7391304347826101E-2</v>
      </c>
      <c r="P467" s="16">
        <v>0.04</v>
      </c>
      <c r="Q467" s="16">
        <v>0</v>
      </c>
      <c r="R467" s="16">
        <v>0</v>
      </c>
      <c r="S467" s="16"/>
      <c r="T467" s="16">
        <v>2.06422018348624E-2</v>
      </c>
      <c r="U467" s="16">
        <v>1.8264840182648401E-2</v>
      </c>
      <c r="V467" s="16">
        <v>2.5423728813559299E-2</v>
      </c>
      <c r="W467" s="16">
        <v>7.7519379844961196E-3</v>
      </c>
      <c r="X467" s="16">
        <v>1.2987012987013E-2</v>
      </c>
      <c r="Y467" s="16">
        <v>6.9767441860465101E-2</v>
      </c>
      <c r="Z467" s="16"/>
      <c r="AA467" s="16">
        <v>2.2339027595269401E-2</v>
      </c>
      <c r="AB467" s="16">
        <v>1.5325670498084301E-2</v>
      </c>
    </row>
    <row r="468" spans="2:28" x14ac:dyDescent="0.35">
      <c r="B468" t="s">
        <v>283</v>
      </c>
      <c r="C468" s="16">
        <v>2.0547945205479499E-2</v>
      </c>
      <c r="D468" s="16">
        <v>2.2222222222222199E-2</v>
      </c>
      <c r="E468" s="16">
        <v>1.95729537366548E-2</v>
      </c>
      <c r="F468" s="16"/>
      <c r="G468" s="16">
        <v>3.3962264150943403E-2</v>
      </c>
      <c r="H468" s="16">
        <v>1.58730158730159E-2</v>
      </c>
      <c r="I468" s="16">
        <v>0</v>
      </c>
      <c r="J468" s="16">
        <v>3.2786885245901599E-2</v>
      </c>
      <c r="K468" s="16">
        <v>0</v>
      </c>
      <c r="L468" s="16">
        <v>2.5974025974026E-2</v>
      </c>
      <c r="M468" s="16">
        <v>2.7777777777777801E-2</v>
      </c>
      <c r="N468" s="16">
        <v>0</v>
      </c>
      <c r="O468" s="16">
        <v>1.7391304347826101E-2</v>
      </c>
      <c r="P468" s="16">
        <v>1.3333333333333299E-2</v>
      </c>
      <c r="Q468" s="16">
        <v>0</v>
      </c>
      <c r="R468" s="16">
        <v>5.2631578947368397E-2</v>
      </c>
      <c r="S468" s="16"/>
      <c r="T468" s="16">
        <v>2.2935779816513801E-2</v>
      </c>
      <c r="U468" s="16">
        <v>0</v>
      </c>
      <c r="V468" s="16">
        <v>5.0847457627118599E-2</v>
      </c>
      <c r="W468" s="16">
        <v>0</v>
      </c>
      <c r="X468" s="16">
        <v>5.1948051948052E-2</v>
      </c>
      <c r="Y468" s="16">
        <v>2.32558139534884E-2</v>
      </c>
      <c r="Z468" s="16"/>
      <c r="AA468" s="16">
        <v>1.5768725361366601E-2</v>
      </c>
      <c r="AB468" s="16">
        <v>3.4482758620689703E-2</v>
      </c>
    </row>
    <row r="469" spans="2:28" x14ac:dyDescent="0.35">
      <c r="B469" t="s">
        <v>284</v>
      </c>
      <c r="C469" s="16">
        <v>1.3698630136986301E-2</v>
      </c>
      <c r="D469" s="16">
        <v>2.2222222222222199E-2</v>
      </c>
      <c r="E469" s="16">
        <v>7.1174377224199302E-3</v>
      </c>
      <c r="F469" s="16"/>
      <c r="G469" s="16">
        <v>1.13207547169811E-2</v>
      </c>
      <c r="H469" s="16">
        <v>2.3809523809523801E-2</v>
      </c>
      <c r="I469" s="16">
        <v>1.5384615384615399E-2</v>
      </c>
      <c r="J469" s="16">
        <v>0</v>
      </c>
      <c r="K469" s="16">
        <v>0</v>
      </c>
      <c r="L469" s="16">
        <v>1.2987012987013E-2</v>
      </c>
      <c r="M469" s="16">
        <v>6.9444444444444406E-2</v>
      </c>
      <c r="N469" s="16">
        <v>0</v>
      </c>
      <c r="O469" s="16">
        <v>8.6956521739130401E-3</v>
      </c>
      <c r="P469" s="16">
        <v>0</v>
      </c>
      <c r="Q469" s="16">
        <v>0</v>
      </c>
      <c r="R469" s="16">
        <v>0</v>
      </c>
      <c r="S469" s="16"/>
      <c r="T469" s="16">
        <v>1.14678899082569E-2</v>
      </c>
      <c r="U469" s="16">
        <v>9.1324200913242004E-3</v>
      </c>
      <c r="V469" s="16">
        <v>3.3898305084745797E-2</v>
      </c>
      <c r="W469" s="16">
        <v>2.32558139534884E-2</v>
      </c>
      <c r="X469" s="16">
        <v>0</v>
      </c>
      <c r="Y469" s="16">
        <v>0</v>
      </c>
      <c r="Z469" s="16"/>
      <c r="AA469" s="16">
        <v>1.44546649145861E-2</v>
      </c>
      <c r="AB469" s="16">
        <v>1.1494252873563199E-2</v>
      </c>
    </row>
    <row r="470" spans="2:28" x14ac:dyDescent="0.35">
      <c r="B470" t="s">
        <v>285</v>
      </c>
      <c r="C470" s="16">
        <v>1.3698630136986301E-2</v>
      </c>
      <c r="D470" s="16">
        <v>1.3333333333333299E-2</v>
      </c>
      <c r="E470" s="16">
        <v>1.42348754448399E-2</v>
      </c>
      <c r="F470" s="16"/>
      <c r="G470" s="16">
        <v>1.13207547169811E-2</v>
      </c>
      <c r="H470" s="16">
        <v>2.3809523809523801E-2</v>
      </c>
      <c r="I470" s="16">
        <v>0</v>
      </c>
      <c r="J470" s="16">
        <v>0</v>
      </c>
      <c r="K470" s="16">
        <v>0</v>
      </c>
      <c r="L470" s="16">
        <v>3.8961038961039002E-2</v>
      </c>
      <c r="M470" s="16">
        <v>0</v>
      </c>
      <c r="N470" s="16">
        <v>2.7777777777777801E-2</v>
      </c>
      <c r="O470" s="16">
        <v>1.7391304347826101E-2</v>
      </c>
      <c r="P470" s="16">
        <v>1.3333333333333299E-2</v>
      </c>
      <c r="Q470" s="16">
        <v>2.6315789473684199E-2</v>
      </c>
      <c r="R470" s="16">
        <v>0</v>
      </c>
      <c r="S470" s="16"/>
      <c r="T470" s="16">
        <v>2.06422018348624E-2</v>
      </c>
      <c r="U470" s="16">
        <v>9.1324200913242004E-3</v>
      </c>
      <c r="V470" s="16">
        <v>1.6949152542372899E-2</v>
      </c>
      <c r="W470" s="16">
        <v>7.7519379844961196E-3</v>
      </c>
      <c r="X470" s="16">
        <v>0</v>
      </c>
      <c r="Y470" s="16">
        <v>0</v>
      </c>
      <c r="Z470" s="16"/>
      <c r="AA470" s="16">
        <v>1.3140604467805499E-2</v>
      </c>
      <c r="AB470" s="16">
        <v>1.5325670498084301E-2</v>
      </c>
    </row>
    <row r="471" spans="2:28" x14ac:dyDescent="0.35">
      <c r="B471" t="s">
        <v>286</v>
      </c>
      <c r="C471" s="16">
        <v>1.07632093933464E-2</v>
      </c>
      <c r="D471" s="16">
        <v>1.55555555555556E-2</v>
      </c>
      <c r="E471" s="16">
        <v>7.1174377224199302E-3</v>
      </c>
      <c r="F471" s="16"/>
      <c r="G471" s="16">
        <v>3.77358490566038E-3</v>
      </c>
      <c r="H471" s="16">
        <v>1.58730158730159E-2</v>
      </c>
      <c r="I471" s="16">
        <v>1.5384615384615399E-2</v>
      </c>
      <c r="J471" s="16">
        <v>0</v>
      </c>
      <c r="K471" s="16">
        <v>0</v>
      </c>
      <c r="L471" s="16">
        <v>2.5974025974026E-2</v>
      </c>
      <c r="M471" s="16">
        <v>1.38888888888889E-2</v>
      </c>
      <c r="N471" s="16">
        <v>2.7777777777777801E-2</v>
      </c>
      <c r="O471" s="16">
        <v>8.6956521739130401E-3</v>
      </c>
      <c r="P471" s="16">
        <v>2.66666666666667E-2</v>
      </c>
      <c r="Q471" s="16">
        <v>0</v>
      </c>
      <c r="R471" s="16">
        <v>0</v>
      </c>
      <c r="S471" s="16"/>
      <c r="T471" s="16">
        <v>4.5871559633027499E-3</v>
      </c>
      <c r="U471" s="16">
        <v>1.3698630136986301E-2</v>
      </c>
      <c r="V471" s="16">
        <v>8.4745762711864406E-3</v>
      </c>
      <c r="W471" s="16">
        <v>1.5503875968992199E-2</v>
      </c>
      <c r="X471" s="16">
        <v>1.2987012987013E-2</v>
      </c>
      <c r="Y471" s="16">
        <v>4.6511627906976702E-2</v>
      </c>
      <c r="Z471" s="16"/>
      <c r="AA471" s="16">
        <v>1.44546649145861E-2</v>
      </c>
      <c r="AB471" s="16">
        <v>0</v>
      </c>
    </row>
    <row r="472" spans="2:28" x14ac:dyDescent="0.35">
      <c r="B472" t="s">
        <v>61</v>
      </c>
      <c r="C472" s="16">
        <v>3.9138943248532296E-3</v>
      </c>
      <c r="D472" s="16">
        <v>4.4444444444444401E-3</v>
      </c>
      <c r="E472" s="16">
        <v>3.5587188612099599E-3</v>
      </c>
      <c r="F472" s="16"/>
      <c r="G472" s="16">
        <v>0</v>
      </c>
      <c r="H472" s="16">
        <v>7.9365079365079395E-3</v>
      </c>
      <c r="I472" s="16">
        <v>0</v>
      </c>
      <c r="J472" s="16">
        <v>1.63934426229508E-2</v>
      </c>
      <c r="K472" s="16">
        <v>0</v>
      </c>
      <c r="L472" s="16">
        <v>0</v>
      </c>
      <c r="M472" s="16">
        <v>0</v>
      </c>
      <c r="N472" s="16">
        <v>0</v>
      </c>
      <c r="O472" s="16">
        <v>8.6956521739130401E-3</v>
      </c>
      <c r="P472" s="16">
        <v>1.3333333333333299E-2</v>
      </c>
      <c r="Q472" s="16">
        <v>0</v>
      </c>
      <c r="R472" s="16">
        <v>0</v>
      </c>
      <c r="S472" s="16"/>
      <c r="T472" s="16">
        <v>0</v>
      </c>
      <c r="U472" s="16">
        <v>0</v>
      </c>
      <c r="V472" s="16">
        <v>2.5423728813559299E-2</v>
      </c>
      <c r="W472" s="16">
        <v>7.7519379844961196E-3</v>
      </c>
      <c r="X472" s="16">
        <v>0</v>
      </c>
      <c r="Y472" s="16">
        <v>0</v>
      </c>
      <c r="Z472" s="16"/>
      <c r="AA472" s="16">
        <v>5.2562417871222103E-3</v>
      </c>
      <c r="AB472" s="16">
        <v>0</v>
      </c>
    </row>
    <row r="473" spans="2:28" x14ac:dyDescent="0.35">
      <c r="B473" t="s">
        <v>287</v>
      </c>
      <c r="C473" s="16">
        <v>1.4677103718199601E-2</v>
      </c>
      <c r="D473" s="16">
        <v>1.3333333333333299E-2</v>
      </c>
      <c r="E473" s="16">
        <v>1.6014234875444799E-2</v>
      </c>
      <c r="F473" s="16"/>
      <c r="G473" s="16">
        <v>7.5471698113207496E-3</v>
      </c>
      <c r="H473" s="16">
        <v>7.9365079365079395E-3</v>
      </c>
      <c r="I473" s="16">
        <v>3.0769230769230799E-2</v>
      </c>
      <c r="J473" s="16">
        <v>1.63934426229508E-2</v>
      </c>
      <c r="K473" s="16">
        <v>5.4794520547945202E-2</v>
      </c>
      <c r="L473" s="16">
        <v>2.5974025974026E-2</v>
      </c>
      <c r="M473" s="16">
        <v>1.38888888888889E-2</v>
      </c>
      <c r="N473" s="16">
        <v>0</v>
      </c>
      <c r="O473" s="16">
        <v>8.6956521739130401E-3</v>
      </c>
      <c r="P473" s="16">
        <v>0</v>
      </c>
      <c r="Q473" s="16">
        <v>2.6315789473684199E-2</v>
      </c>
      <c r="R473" s="16">
        <v>0</v>
      </c>
      <c r="S473" s="16"/>
      <c r="T473" s="16">
        <v>2.2935779816513802E-3</v>
      </c>
      <c r="U473" s="16">
        <v>2.2831050228310501E-2</v>
      </c>
      <c r="V473" s="16">
        <v>1.6949152542372899E-2</v>
      </c>
      <c r="W473" s="16">
        <v>2.32558139534884E-2</v>
      </c>
      <c r="X473" s="16">
        <v>5.1948051948052E-2</v>
      </c>
      <c r="Y473" s="16">
        <v>0</v>
      </c>
      <c r="Z473" s="16"/>
      <c r="AA473" s="16">
        <v>1.1826544021025001E-2</v>
      </c>
      <c r="AB473" s="16">
        <v>2.2988505747126398E-2</v>
      </c>
    </row>
    <row r="474" spans="2:28" x14ac:dyDescent="0.35">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spans="2:28" x14ac:dyDescent="0.35">
      <c r="B475" s="6" t="s">
        <v>295</v>
      </c>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spans="2:28" x14ac:dyDescent="0.35">
      <c r="B476" s="20" t="s">
        <v>63</v>
      </c>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spans="2:28" x14ac:dyDescent="0.35">
      <c r="B477" t="s">
        <v>289</v>
      </c>
      <c r="C477" s="16">
        <v>0.44716242661448102</v>
      </c>
      <c r="D477" s="16">
        <v>0.42666666666666703</v>
      </c>
      <c r="E477" s="16">
        <v>0.46263345195729499</v>
      </c>
      <c r="F477" s="16"/>
      <c r="G477" s="16">
        <v>0.52075471698113196</v>
      </c>
      <c r="H477" s="16">
        <v>0.46031746031746001</v>
      </c>
      <c r="I477" s="16">
        <v>0.43076923076923102</v>
      </c>
      <c r="J477" s="16">
        <v>0.49180327868852503</v>
      </c>
      <c r="K477" s="16">
        <v>0.42465753424657499</v>
      </c>
      <c r="L477" s="16">
        <v>0.415584415584416</v>
      </c>
      <c r="M477" s="16">
        <v>0.34722222222222199</v>
      </c>
      <c r="N477" s="16">
        <v>0.52777777777777801</v>
      </c>
      <c r="O477" s="16">
        <v>0.37391304347826099</v>
      </c>
      <c r="P477" s="16">
        <v>0.413333333333333</v>
      </c>
      <c r="Q477" s="16">
        <v>0.34210526315789502</v>
      </c>
      <c r="R477" s="16">
        <v>0.47368421052631599</v>
      </c>
      <c r="S477" s="16"/>
      <c r="T477" s="16">
        <v>0.47247706422018299</v>
      </c>
      <c r="U477" s="16">
        <v>0.41552511415525101</v>
      </c>
      <c r="V477" s="16">
        <v>0.43220338983050799</v>
      </c>
      <c r="W477" s="16">
        <v>0.418604651162791</v>
      </c>
      <c r="X477" s="16">
        <v>0.42857142857142899</v>
      </c>
      <c r="Y477" s="16">
        <v>0.51162790697674398</v>
      </c>
      <c r="Z477" s="16"/>
      <c r="AA477" s="16">
        <v>0.433639947437582</v>
      </c>
      <c r="AB477" s="16">
        <v>0.48659003831417602</v>
      </c>
    </row>
    <row r="478" spans="2:28" x14ac:dyDescent="0.35">
      <c r="B478" t="s">
        <v>290</v>
      </c>
      <c r="C478" s="16">
        <v>0.36301369863013699</v>
      </c>
      <c r="D478" s="16">
        <v>0.371111111111111</v>
      </c>
      <c r="E478" s="16">
        <v>0.35587188612099602</v>
      </c>
      <c r="F478" s="16"/>
      <c r="G478" s="16">
        <v>0.31320754716981097</v>
      </c>
      <c r="H478" s="16">
        <v>0.37301587301587302</v>
      </c>
      <c r="I478" s="16">
        <v>0.41538461538461502</v>
      </c>
      <c r="J478" s="16">
        <v>0.32786885245901598</v>
      </c>
      <c r="K478" s="16">
        <v>0.36986301369863001</v>
      </c>
      <c r="L478" s="16">
        <v>0.337662337662338</v>
      </c>
      <c r="M478" s="16">
        <v>0.43055555555555602</v>
      </c>
      <c r="N478" s="16">
        <v>0.33333333333333298</v>
      </c>
      <c r="O478" s="16">
        <v>0.426086956521739</v>
      </c>
      <c r="P478" s="16">
        <v>0.30666666666666698</v>
      </c>
      <c r="Q478" s="16">
        <v>0.5</v>
      </c>
      <c r="R478" s="16">
        <v>0.36842105263157898</v>
      </c>
      <c r="S478" s="16"/>
      <c r="T478" s="16">
        <v>0.33256880733944999</v>
      </c>
      <c r="U478" s="16">
        <v>0.39269406392694101</v>
      </c>
      <c r="V478" s="16">
        <v>0.31355932203389802</v>
      </c>
      <c r="W478" s="16">
        <v>0.47286821705426402</v>
      </c>
      <c r="X478" s="16">
        <v>0.37662337662337703</v>
      </c>
      <c r="Y478" s="16">
        <v>0.30232558139534899</v>
      </c>
      <c r="Z478" s="16"/>
      <c r="AA478" s="16">
        <v>0.38107752956635998</v>
      </c>
      <c r="AB478" s="16">
        <v>0.31034482758620702</v>
      </c>
    </row>
    <row r="479" spans="2:28" x14ac:dyDescent="0.35">
      <c r="B479" t="s">
        <v>291</v>
      </c>
      <c r="C479" s="16">
        <v>8.9041095890410996E-2</v>
      </c>
      <c r="D479" s="16">
        <v>9.7777777777777797E-2</v>
      </c>
      <c r="E479" s="16">
        <v>8.36298932384342E-2</v>
      </c>
      <c r="F479" s="16"/>
      <c r="G479" s="16">
        <v>7.1698113207547196E-2</v>
      </c>
      <c r="H479" s="16">
        <v>0.103174603174603</v>
      </c>
      <c r="I479" s="16">
        <v>7.69230769230769E-2</v>
      </c>
      <c r="J479" s="16">
        <v>0.114754098360656</v>
      </c>
      <c r="K479" s="16">
        <v>5.4794520547945202E-2</v>
      </c>
      <c r="L479" s="16">
        <v>0.15584415584415601</v>
      </c>
      <c r="M479" s="16">
        <v>9.7222222222222196E-2</v>
      </c>
      <c r="N479" s="16">
        <v>2.7777777777777801E-2</v>
      </c>
      <c r="O479" s="16">
        <v>0.121739130434783</v>
      </c>
      <c r="P479" s="16">
        <v>6.6666666666666693E-2</v>
      </c>
      <c r="Q479" s="16">
        <v>7.8947368421052599E-2</v>
      </c>
      <c r="R479" s="16">
        <v>5.2631578947368397E-2</v>
      </c>
      <c r="S479" s="16"/>
      <c r="T479" s="16">
        <v>8.4862385321100894E-2</v>
      </c>
      <c r="U479" s="16">
        <v>7.3059360730593603E-2</v>
      </c>
      <c r="V479" s="16">
        <v>0.169491525423729</v>
      </c>
      <c r="W479" s="16">
        <v>5.4263565891472902E-2</v>
      </c>
      <c r="X479" s="16">
        <v>9.0909090909090898E-2</v>
      </c>
      <c r="Y479" s="16">
        <v>9.3023255813953501E-2</v>
      </c>
      <c r="Z479" s="16"/>
      <c r="AA479" s="16">
        <v>9.4612352168199701E-2</v>
      </c>
      <c r="AB479" s="16">
        <v>7.2796934865900401E-2</v>
      </c>
    </row>
    <row r="480" spans="2:28" x14ac:dyDescent="0.35">
      <c r="B480" t="s">
        <v>292</v>
      </c>
      <c r="C480" s="16">
        <v>5.3816046966731902E-2</v>
      </c>
      <c r="D480" s="16">
        <v>6.22222222222222E-2</v>
      </c>
      <c r="E480" s="16">
        <v>4.6263345195729499E-2</v>
      </c>
      <c r="F480" s="16"/>
      <c r="G480" s="16">
        <v>5.2830188679245299E-2</v>
      </c>
      <c r="H480" s="16">
        <v>2.3809523809523801E-2</v>
      </c>
      <c r="I480" s="16">
        <v>6.15384615384615E-2</v>
      </c>
      <c r="J480" s="16">
        <v>3.2786885245901599E-2</v>
      </c>
      <c r="K480" s="16">
        <v>8.2191780821917804E-2</v>
      </c>
      <c r="L480" s="16">
        <v>3.8961038961039002E-2</v>
      </c>
      <c r="M480" s="16">
        <v>9.7222222222222196E-2</v>
      </c>
      <c r="N480" s="16">
        <v>8.3333333333333301E-2</v>
      </c>
      <c r="O480" s="16">
        <v>6.08695652173913E-2</v>
      </c>
      <c r="P480" s="16">
        <v>0.08</v>
      </c>
      <c r="Q480" s="16">
        <v>0</v>
      </c>
      <c r="R480" s="16">
        <v>0</v>
      </c>
      <c r="S480" s="16"/>
      <c r="T480" s="16">
        <v>7.5688073394495403E-2</v>
      </c>
      <c r="U480" s="16">
        <v>3.6529680365296802E-2</v>
      </c>
      <c r="V480" s="16">
        <v>3.3898305084745797E-2</v>
      </c>
      <c r="W480" s="16">
        <v>3.8759689922480599E-2</v>
      </c>
      <c r="X480" s="16">
        <v>6.4935064935064901E-2</v>
      </c>
      <c r="Y480" s="16">
        <v>0</v>
      </c>
      <c r="Z480" s="16"/>
      <c r="AA480" s="16">
        <v>4.3363994743758197E-2</v>
      </c>
      <c r="AB480" s="16">
        <v>8.4291187739463605E-2</v>
      </c>
    </row>
    <row r="481" spans="2:28" x14ac:dyDescent="0.35">
      <c r="B481" t="s">
        <v>293</v>
      </c>
      <c r="C481" s="16">
        <v>1.2720156555773E-2</v>
      </c>
      <c r="D481" s="16">
        <v>1.3333333333333299E-2</v>
      </c>
      <c r="E481" s="16">
        <v>1.24555160142349E-2</v>
      </c>
      <c r="F481" s="16"/>
      <c r="G481" s="16">
        <v>1.5094339622641499E-2</v>
      </c>
      <c r="H481" s="16">
        <v>7.9365079365079395E-3</v>
      </c>
      <c r="I481" s="16">
        <v>0</v>
      </c>
      <c r="J481" s="16">
        <v>0</v>
      </c>
      <c r="K481" s="16">
        <v>0</v>
      </c>
      <c r="L481" s="16">
        <v>1.2987012987013E-2</v>
      </c>
      <c r="M481" s="16">
        <v>1.38888888888889E-2</v>
      </c>
      <c r="N481" s="16">
        <v>0</v>
      </c>
      <c r="O481" s="16">
        <v>8.6956521739130401E-3</v>
      </c>
      <c r="P481" s="16">
        <v>0.04</v>
      </c>
      <c r="Q481" s="16">
        <v>2.6315789473684199E-2</v>
      </c>
      <c r="R481" s="16">
        <v>5.2631578947368397E-2</v>
      </c>
      <c r="S481" s="16"/>
      <c r="T481" s="16">
        <v>1.6055045871559599E-2</v>
      </c>
      <c r="U481" s="16">
        <v>1.3698630136986301E-2</v>
      </c>
      <c r="V481" s="16">
        <v>8.4745762711864406E-3</v>
      </c>
      <c r="W481" s="16">
        <v>7.7519379844961196E-3</v>
      </c>
      <c r="X481" s="16">
        <v>1.2987012987013E-2</v>
      </c>
      <c r="Y481" s="16">
        <v>0</v>
      </c>
      <c r="Z481" s="16"/>
      <c r="AA481" s="16">
        <v>1.05124835742444E-2</v>
      </c>
      <c r="AB481" s="16">
        <v>1.9157088122605401E-2</v>
      </c>
    </row>
    <row r="482" spans="2:28" x14ac:dyDescent="0.35">
      <c r="B482" t="s">
        <v>294</v>
      </c>
      <c r="C482" s="16">
        <v>3.42465753424658E-2</v>
      </c>
      <c r="D482" s="16">
        <v>2.8888888888888901E-2</v>
      </c>
      <c r="E482" s="16">
        <v>3.91459074733096E-2</v>
      </c>
      <c r="F482" s="16"/>
      <c r="G482" s="16">
        <v>2.6415094339622601E-2</v>
      </c>
      <c r="H482" s="16">
        <v>3.1746031746031703E-2</v>
      </c>
      <c r="I482" s="16">
        <v>1.5384615384615399E-2</v>
      </c>
      <c r="J482" s="16">
        <v>3.2786885245901599E-2</v>
      </c>
      <c r="K482" s="16">
        <v>6.8493150684931503E-2</v>
      </c>
      <c r="L482" s="16">
        <v>3.8961038961039002E-2</v>
      </c>
      <c r="M482" s="16">
        <v>1.38888888888889E-2</v>
      </c>
      <c r="N482" s="16">
        <v>2.7777777777777801E-2</v>
      </c>
      <c r="O482" s="16">
        <v>8.6956521739130401E-3</v>
      </c>
      <c r="P482" s="16">
        <v>9.3333333333333296E-2</v>
      </c>
      <c r="Q482" s="16">
        <v>5.2631578947368397E-2</v>
      </c>
      <c r="R482" s="16">
        <v>5.2631578947368397E-2</v>
      </c>
      <c r="S482" s="16"/>
      <c r="T482" s="16">
        <v>1.8348623853211E-2</v>
      </c>
      <c r="U482" s="16">
        <v>6.8493150684931503E-2</v>
      </c>
      <c r="V482" s="16">
        <v>4.2372881355932202E-2</v>
      </c>
      <c r="W482" s="16">
        <v>7.7519379844961196E-3</v>
      </c>
      <c r="X482" s="16">
        <v>2.5974025974026E-2</v>
      </c>
      <c r="Y482" s="16">
        <v>9.3023255813953501E-2</v>
      </c>
      <c r="Z482" s="16"/>
      <c r="AA482" s="16">
        <v>3.6793692509855501E-2</v>
      </c>
      <c r="AB482" s="16">
        <v>2.68199233716475E-2</v>
      </c>
    </row>
    <row r="483" spans="2:28" x14ac:dyDescent="0.35">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spans="2:28" x14ac:dyDescent="0.35">
      <c r="B484" s="6" t="s">
        <v>300</v>
      </c>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spans="2:28" x14ac:dyDescent="0.35">
      <c r="B485" s="20" t="s">
        <v>63</v>
      </c>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spans="2:28" x14ac:dyDescent="0.35">
      <c r="B486" t="s">
        <v>296</v>
      </c>
      <c r="C486" s="16">
        <v>0.48140900195694702</v>
      </c>
      <c r="D486" s="16">
        <v>0.48666666666666702</v>
      </c>
      <c r="E486" s="16">
        <v>0.47864768683274</v>
      </c>
      <c r="F486" s="16"/>
      <c r="G486" s="16">
        <v>0.46037735849056599</v>
      </c>
      <c r="H486" s="16">
        <v>0.38095238095238099</v>
      </c>
      <c r="I486" s="16">
        <v>0.52307692307692299</v>
      </c>
      <c r="J486" s="16">
        <v>0.50819672131147497</v>
      </c>
      <c r="K486" s="16">
        <v>0.54794520547945202</v>
      </c>
      <c r="L486" s="16">
        <v>0.506493506493506</v>
      </c>
      <c r="M486" s="16">
        <v>0.5</v>
      </c>
      <c r="N486" s="16">
        <v>0.41666666666666702</v>
      </c>
      <c r="O486" s="16">
        <v>0.51304347826087005</v>
      </c>
      <c r="P486" s="16">
        <v>0.50666666666666704</v>
      </c>
      <c r="Q486" s="16">
        <v>0.5</v>
      </c>
      <c r="R486" s="16">
        <v>0.57894736842105299</v>
      </c>
      <c r="S486" s="16"/>
      <c r="T486" s="16">
        <v>0.50458715596330295</v>
      </c>
      <c r="U486" s="16">
        <v>0.46118721461187201</v>
      </c>
      <c r="V486" s="16">
        <v>0.46610169491525399</v>
      </c>
      <c r="W486" s="16">
        <v>0.42635658914728702</v>
      </c>
      <c r="X486" s="16">
        <v>0.55844155844155796</v>
      </c>
      <c r="Y486" s="16">
        <v>0.418604651162791</v>
      </c>
      <c r="Z486" s="16"/>
      <c r="AA486" s="16">
        <v>0.48357424441524299</v>
      </c>
      <c r="AB486" s="16">
        <v>0.47509578544061298</v>
      </c>
    </row>
    <row r="487" spans="2:28" x14ac:dyDescent="0.35">
      <c r="B487" t="s">
        <v>297</v>
      </c>
      <c r="C487" s="16">
        <v>0.35127201565557697</v>
      </c>
      <c r="D487" s="16">
        <v>0.353333333333333</v>
      </c>
      <c r="E487" s="16">
        <v>0.34697508896797202</v>
      </c>
      <c r="F487" s="16"/>
      <c r="G487" s="16">
        <v>0.36981132075471701</v>
      </c>
      <c r="H487" s="16">
        <v>0.46031746031746001</v>
      </c>
      <c r="I487" s="16">
        <v>0.30769230769230799</v>
      </c>
      <c r="J487" s="16">
        <v>0.31147540983606598</v>
      </c>
      <c r="K487" s="16">
        <v>0.32876712328767099</v>
      </c>
      <c r="L487" s="16">
        <v>0.32467532467532501</v>
      </c>
      <c r="M487" s="16">
        <v>0.34722222222222199</v>
      </c>
      <c r="N487" s="16">
        <v>0.47222222222222199</v>
      </c>
      <c r="O487" s="16">
        <v>0.31304347826086998</v>
      </c>
      <c r="P487" s="16">
        <v>0.24</v>
      </c>
      <c r="Q487" s="16">
        <v>0.34210526315789502</v>
      </c>
      <c r="R487" s="16">
        <v>0.31578947368421101</v>
      </c>
      <c r="S487" s="16"/>
      <c r="T487" s="16">
        <v>0.34862385321100903</v>
      </c>
      <c r="U487" s="16">
        <v>0.34246575342465801</v>
      </c>
      <c r="V487" s="16">
        <v>0.34745762711864397</v>
      </c>
      <c r="W487" s="16">
        <v>0.387596899224806</v>
      </c>
      <c r="X487" s="16">
        <v>0.35064935064935099</v>
      </c>
      <c r="Y487" s="16">
        <v>0.32558139534883701</v>
      </c>
      <c r="Z487" s="16"/>
      <c r="AA487" s="16">
        <v>0.35479632063074901</v>
      </c>
      <c r="AB487" s="16">
        <v>0.34099616858237503</v>
      </c>
    </row>
    <row r="488" spans="2:28" x14ac:dyDescent="0.35">
      <c r="B488" t="s">
        <v>291</v>
      </c>
      <c r="C488" s="16">
        <v>8.7084148727984298E-2</v>
      </c>
      <c r="D488" s="16">
        <v>9.3333333333333296E-2</v>
      </c>
      <c r="E488" s="16">
        <v>8.36298932384342E-2</v>
      </c>
      <c r="F488" s="16"/>
      <c r="G488" s="16">
        <v>0.10188679245283</v>
      </c>
      <c r="H488" s="16">
        <v>9.5238095238095205E-2</v>
      </c>
      <c r="I488" s="16">
        <v>7.69230769230769E-2</v>
      </c>
      <c r="J488" s="16">
        <v>0.114754098360656</v>
      </c>
      <c r="K488" s="16">
        <v>2.7397260273972601E-2</v>
      </c>
      <c r="L488" s="16">
        <v>0.11688311688311701</v>
      </c>
      <c r="M488" s="16">
        <v>6.9444444444444406E-2</v>
      </c>
      <c r="N488" s="16">
        <v>2.7777777777777801E-2</v>
      </c>
      <c r="O488" s="16">
        <v>7.8260869565217397E-2</v>
      </c>
      <c r="P488" s="16">
        <v>9.3333333333333296E-2</v>
      </c>
      <c r="Q488" s="16">
        <v>7.8947368421052599E-2</v>
      </c>
      <c r="R488" s="16">
        <v>0.105263157894737</v>
      </c>
      <c r="S488" s="16"/>
      <c r="T488" s="16">
        <v>8.4862385321100894E-2</v>
      </c>
      <c r="U488" s="16">
        <v>8.2191780821917804E-2</v>
      </c>
      <c r="V488" s="16">
        <v>0.101694915254237</v>
      </c>
      <c r="W488" s="16">
        <v>0.124031007751938</v>
      </c>
      <c r="X488" s="16">
        <v>5.1948051948052E-2</v>
      </c>
      <c r="Y488" s="16">
        <v>4.6511627906976702E-2</v>
      </c>
      <c r="Z488" s="16"/>
      <c r="AA488" s="16">
        <v>8.0157687253613705E-2</v>
      </c>
      <c r="AB488" s="16">
        <v>0.10727969348659</v>
      </c>
    </row>
    <row r="489" spans="2:28" x14ac:dyDescent="0.35">
      <c r="B489" t="s">
        <v>298</v>
      </c>
      <c r="C489" s="16">
        <v>2.0547945205479499E-2</v>
      </c>
      <c r="D489" s="16">
        <v>1.7777777777777799E-2</v>
      </c>
      <c r="E489" s="16">
        <v>2.3131672597864798E-2</v>
      </c>
      <c r="F489" s="16"/>
      <c r="G489" s="16">
        <v>2.6415094339622601E-2</v>
      </c>
      <c r="H489" s="16">
        <v>0</v>
      </c>
      <c r="I489" s="16">
        <v>1.5384615384615399E-2</v>
      </c>
      <c r="J489" s="16">
        <v>0</v>
      </c>
      <c r="K489" s="16">
        <v>2.7397260273972601E-2</v>
      </c>
      <c r="L489" s="16">
        <v>0</v>
      </c>
      <c r="M489" s="16">
        <v>0</v>
      </c>
      <c r="N489" s="16">
        <v>2.7777777777777801E-2</v>
      </c>
      <c r="O489" s="16">
        <v>3.4782608695652202E-2</v>
      </c>
      <c r="P489" s="16">
        <v>0.08</v>
      </c>
      <c r="Q489" s="16">
        <v>0</v>
      </c>
      <c r="R489" s="16">
        <v>0</v>
      </c>
      <c r="S489" s="16"/>
      <c r="T489" s="16">
        <v>2.06422018348624E-2</v>
      </c>
      <c r="U489" s="16">
        <v>1.3698630136986301E-2</v>
      </c>
      <c r="V489" s="16">
        <v>3.3898305084745797E-2</v>
      </c>
      <c r="W489" s="16">
        <v>3.8759689922480599E-2</v>
      </c>
      <c r="X489" s="16">
        <v>0</v>
      </c>
      <c r="Y489" s="16">
        <v>0</v>
      </c>
      <c r="Z489" s="16"/>
      <c r="AA489" s="16">
        <v>1.3140604467805499E-2</v>
      </c>
      <c r="AB489" s="16">
        <v>4.2145593869731802E-2</v>
      </c>
    </row>
    <row r="490" spans="2:28" x14ac:dyDescent="0.35">
      <c r="B490" t="s">
        <v>299</v>
      </c>
      <c r="C490" s="16">
        <v>6.8493150684931503E-3</v>
      </c>
      <c r="D490" s="16">
        <v>4.4444444444444401E-3</v>
      </c>
      <c r="E490" s="16">
        <v>8.8967971530249101E-3</v>
      </c>
      <c r="F490" s="16"/>
      <c r="G490" s="16">
        <v>1.13207547169811E-2</v>
      </c>
      <c r="H490" s="16">
        <v>0</v>
      </c>
      <c r="I490" s="16">
        <v>0</v>
      </c>
      <c r="J490" s="16">
        <v>0</v>
      </c>
      <c r="K490" s="16">
        <v>0</v>
      </c>
      <c r="L490" s="16">
        <v>2.5974025974026E-2</v>
      </c>
      <c r="M490" s="16">
        <v>1.38888888888889E-2</v>
      </c>
      <c r="N490" s="16">
        <v>0</v>
      </c>
      <c r="O490" s="16">
        <v>0</v>
      </c>
      <c r="P490" s="16">
        <v>1.3333333333333299E-2</v>
      </c>
      <c r="Q490" s="16">
        <v>0</v>
      </c>
      <c r="R490" s="16">
        <v>0</v>
      </c>
      <c r="S490" s="16"/>
      <c r="T490" s="16">
        <v>9.1743119266055103E-3</v>
      </c>
      <c r="U490" s="16">
        <v>9.1324200913242004E-3</v>
      </c>
      <c r="V490" s="16">
        <v>8.4745762711864406E-3</v>
      </c>
      <c r="W490" s="16">
        <v>0</v>
      </c>
      <c r="X490" s="16">
        <v>0</v>
      </c>
      <c r="Y490" s="16">
        <v>0</v>
      </c>
      <c r="Z490" s="16"/>
      <c r="AA490" s="16">
        <v>5.2562417871222103E-3</v>
      </c>
      <c r="AB490" s="16">
        <v>1.1494252873563199E-2</v>
      </c>
    </row>
    <row r="491" spans="2:28" x14ac:dyDescent="0.35">
      <c r="B491" t="s">
        <v>294</v>
      </c>
      <c r="C491" s="16">
        <v>5.2837573385518602E-2</v>
      </c>
      <c r="D491" s="16">
        <v>4.4444444444444398E-2</v>
      </c>
      <c r="E491" s="16">
        <v>5.8718861209964397E-2</v>
      </c>
      <c r="F491" s="16"/>
      <c r="G491" s="16">
        <v>3.0188679245282998E-2</v>
      </c>
      <c r="H491" s="16">
        <v>6.3492063492063502E-2</v>
      </c>
      <c r="I491" s="16">
        <v>7.69230769230769E-2</v>
      </c>
      <c r="J491" s="16">
        <v>6.5573770491803296E-2</v>
      </c>
      <c r="K491" s="16">
        <v>6.8493150684931503E-2</v>
      </c>
      <c r="L491" s="16">
        <v>2.5974025974026E-2</v>
      </c>
      <c r="M491" s="16">
        <v>6.9444444444444406E-2</v>
      </c>
      <c r="N491" s="16">
        <v>5.5555555555555601E-2</v>
      </c>
      <c r="O491" s="16">
        <v>6.08695652173913E-2</v>
      </c>
      <c r="P491" s="16">
        <v>6.6666666666666693E-2</v>
      </c>
      <c r="Q491" s="16">
        <v>7.8947368421052599E-2</v>
      </c>
      <c r="R491" s="16">
        <v>0</v>
      </c>
      <c r="S491" s="16"/>
      <c r="T491" s="16">
        <v>3.2110091743119303E-2</v>
      </c>
      <c r="U491" s="16">
        <v>9.1324200913242004E-2</v>
      </c>
      <c r="V491" s="16">
        <v>4.2372881355932202E-2</v>
      </c>
      <c r="W491" s="16">
        <v>2.32558139534884E-2</v>
      </c>
      <c r="X491" s="16">
        <v>3.8961038961039002E-2</v>
      </c>
      <c r="Y491" s="16">
        <v>0.209302325581395</v>
      </c>
      <c r="Z491" s="16"/>
      <c r="AA491" s="16">
        <v>6.30749014454665E-2</v>
      </c>
      <c r="AB491" s="16">
        <v>2.2988505747126398E-2</v>
      </c>
    </row>
    <row r="492" spans="2:28" x14ac:dyDescent="0.35">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spans="2:28" x14ac:dyDescent="0.35">
      <c r="B493" s="6" t="s">
        <v>314</v>
      </c>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spans="2:28" x14ac:dyDescent="0.35">
      <c r="B494" s="20" t="s">
        <v>63</v>
      </c>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spans="2:28" x14ac:dyDescent="0.35">
      <c r="B495" t="s">
        <v>309</v>
      </c>
      <c r="C495" s="16">
        <v>3.9138943248532301E-2</v>
      </c>
      <c r="D495" s="16">
        <v>4.4444444444444398E-2</v>
      </c>
      <c r="E495" s="16">
        <v>3.3807829181494699E-2</v>
      </c>
      <c r="F495" s="16"/>
      <c r="G495" s="16">
        <v>3.3962264150943403E-2</v>
      </c>
      <c r="H495" s="16">
        <v>1.58730158730159E-2</v>
      </c>
      <c r="I495" s="16">
        <v>3.0769230769230799E-2</v>
      </c>
      <c r="J495" s="16">
        <v>1.63934426229508E-2</v>
      </c>
      <c r="K495" s="16">
        <v>2.7397260273972601E-2</v>
      </c>
      <c r="L495" s="16">
        <v>7.7922077922077906E-2</v>
      </c>
      <c r="M495" s="16">
        <v>2.7777777777777801E-2</v>
      </c>
      <c r="N495" s="16">
        <v>0.13888888888888901</v>
      </c>
      <c r="O495" s="16">
        <v>4.3478260869565202E-2</v>
      </c>
      <c r="P495" s="16">
        <v>5.3333333333333302E-2</v>
      </c>
      <c r="Q495" s="16">
        <v>5.2631578947368397E-2</v>
      </c>
      <c r="R495" s="16">
        <v>0</v>
      </c>
      <c r="S495" s="16"/>
      <c r="T495" s="16">
        <v>4.8165137614678902E-2</v>
      </c>
      <c r="U495" s="16">
        <v>2.2831050228310501E-2</v>
      </c>
      <c r="V495" s="16">
        <v>5.93220338983051E-2</v>
      </c>
      <c r="W495" s="16">
        <v>3.8759689922480599E-2</v>
      </c>
      <c r="X495" s="16">
        <v>1.2987012987013E-2</v>
      </c>
      <c r="Y495" s="16">
        <v>2.32558139534884E-2</v>
      </c>
      <c r="Z495" s="16"/>
      <c r="AA495" s="16">
        <v>3.4165571616294299E-2</v>
      </c>
      <c r="AB495" s="16">
        <v>5.3639846743295E-2</v>
      </c>
    </row>
    <row r="496" spans="2:28" x14ac:dyDescent="0.35">
      <c r="B496" t="s">
        <v>310</v>
      </c>
      <c r="C496" s="16">
        <v>0.26320939334637999</v>
      </c>
      <c r="D496" s="16">
        <v>0.25333333333333302</v>
      </c>
      <c r="E496" s="16">
        <v>0.27046263345195698</v>
      </c>
      <c r="F496" s="16"/>
      <c r="G496" s="16">
        <v>0.25660377358490599</v>
      </c>
      <c r="H496" s="16">
        <v>0.35714285714285698</v>
      </c>
      <c r="I496" s="16">
        <v>0.21538461538461501</v>
      </c>
      <c r="J496" s="16">
        <v>0.114754098360656</v>
      </c>
      <c r="K496" s="16">
        <v>0.28767123287671198</v>
      </c>
      <c r="L496" s="16">
        <v>0.27272727272727298</v>
      </c>
      <c r="M496" s="16">
        <v>0.26388888888888901</v>
      </c>
      <c r="N496" s="16">
        <v>0.30555555555555602</v>
      </c>
      <c r="O496" s="16">
        <v>0.26086956521739102</v>
      </c>
      <c r="P496" s="16">
        <v>0.293333333333333</v>
      </c>
      <c r="Q496" s="16">
        <v>0.21052631578947401</v>
      </c>
      <c r="R496" s="16">
        <v>0.157894736842105</v>
      </c>
      <c r="S496" s="16"/>
      <c r="T496" s="16">
        <v>0.23165137614678899</v>
      </c>
      <c r="U496" s="16">
        <v>0.23744292237442899</v>
      </c>
      <c r="V496" s="16">
        <v>0.305084745762712</v>
      </c>
      <c r="W496" s="16">
        <v>0.31782945736434098</v>
      </c>
      <c r="X496" s="16">
        <v>0.29870129870129902</v>
      </c>
      <c r="Y496" s="16">
        <v>0.372093023255814</v>
      </c>
      <c r="Z496" s="16"/>
      <c r="AA496" s="16">
        <v>0.26938239159001298</v>
      </c>
      <c r="AB496" s="16">
        <v>0.24521072796934901</v>
      </c>
    </row>
    <row r="497" spans="2:28" x14ac:dyDescent="0.35">
      <c r="B497" t="s">
        <v>311</v>
      </c>
      <c r="C497" s="16">
        <v>0.36399217221135</v>
      </c>
      <c r="D497" s="16">
        <v>0.371111111111111</v>
      </c>
      <c r="E497" s="16">
        <v>0.35765124555160099</v>
      </c>
      <c r="F497" s="16"/>
      <c r="G497" s="16">
        <v>0.34339622641509399</v>
      </c>
      <c r="H497" s="16">
        <v>0.38095238095238099</v>
      </c>
      <c r="I497" s="16">
        <v>0.36923076923076897</v>
      </c>
      <c r="J497" s="16">
        <v>0.36065573770491799</v>
      </c>
      <c r="K497" s="16">
        <v>0.45205479452054798</v>
      </c>
      <c r="L497" s="16">
        <v>0.29870129870129902</v>
      </c>
      <c r="M497" s="16">
        <v>0.45833333333333298</v>
      </c>
      <c r="N497" s="16">
        <v>0.27777777777777801</v>
      </c>
      <c r="O497" s="16">
        <v>0.38260869565217398</v>
      </c>
      <c r="P497" s="16">
        <v>0.32</v>
      </c>
      <c r="Q497" s="16">
        <v>0.36842105263157898</v>
      </c>
      <c r="R497" s="16">
        <v>0.31578947368421101</v>
      </c>
      <c r="S497" s="16"/>
      <c r="T497" s="16">
        <v>0.36467889908256901</v>
      </c>
      <c r="U497" s="16">
        <v>0.37442922374429199</v>
      </c>
      <c r="V497" s="16">
        <v>0.322033898305085</v>
      </c>
      <c r="W497" s="16">
        <v>0.39534883720930197</v>
      </c>
      <c r="X497" s="16">
        <v>0.42857142857142899</v>
      </c>
      <c r="Y497" s="16">
        <v>0.209302325581395</v>
      </c>
      <c r="Z497" s="16"/>
      <c r="AA497" s="16">
        <v>0.37582128777923801</v>
      </c>
      <c r="AB497" s="16">
        <v>0.32950191570881199</v>
      </c>
    </row>
    <row r="498" spans="2:28" x14ac:dyDescent="0.35">
      <c r="B498" t="s">
        <v>312</v>
      </c>
      <c r="C498" s="16">
        <v>0.30528375733855201</v>
      </c>
      <c r="D498" s="16">
        <v>0.31555555555555598</v>
      </c>
      <c r="E498" s="16">
        <v>0.29893238434163699</v>
      </c>
      <c r="F498" s="16"/>
      <c r="G498" s="16">
        <v>0.34716981132075497</v>
      </c>
      <c r="H498" s="16">
        <v>0.23015873015873001</v>
      </c>
      <c r="I498" s="16">
        <v>0.35384615384615398</v>
      </c>
      <c r="J498" s="16">
        <v>0.45901639344262302</v>
      </c>
      <c r="K498" s="16">
        <v>0.19178082191780799</v>
      </c>
      <c r="L498" s="16">
        <v>0.28571428571428598</v>
      </c>
      <c r="M498" s="16">
        <v>0.23611111111111099</v>
      </c>
      <c r="N498" s="16">
        <v>0.22222222222222199</v>
      </c>
      <c r="O498" s="16">
        <v>0.29565217391304299</v>
      </c>
      <c r="P498" s="16">
        <v>0.293333333333333</v>
      </c>
      <c r="Q498" s="16">
        <v>0.34210526315789502</v>
      </c>
      <c r="R498" s="16">
        <v>0.52631578947368396</v>
      </c>
      <c r="S498" s="16"/>
      <c r="T498" s="16">
        <v>0.341743119266055</v>
      </c>
      <c r="U498" s="16">
        <v>0.324200913242009</v>
      </c>
      <c r="V498" s="16">
        <v>0.27966101694915302</v>
      </c>
      <c r="W498" s="16">
        <v>0.217054263565891</v>
      </c>
      <c r="X498" s="16">
        <v>0.207792207792208</v>
      </c>
      <c r="Y498" s="16">
        <v>0.34883720930232598</v>
      </c>
      <c r="Z498" s="16"/>
      <c r="AA498" s="16">
        <v>0.29172141918528299</v>
      </c>
      <c r="AB498" s="16">
        <v>0.34482758620689702</v>
      </c>
    </row>
    <row r="499" spans="2:28" x14ac:dyDescent="0.35">
      <c r="B499" t="s">
        <v>101</v>
      </c>
      <c r="C499" s="16">
        <v>2.8375733855185901E-2</v>
      </c>
      <c r="D499" s="16">
        <v>1.55555555555556E-2</v>
      </c>
      <c r="E499" s="16">
        <v>3.91459074733096E-2</v>
      </c>
      <c r="F499" s="16"/>
      <c r="G499" s="16">
        <v>1.88679245283019E-2</v>
      </c>
      <c r="H499" s="16">
        <v>1.58730158730159E-2</v>
      </c>
      <c r="I499" s="16">
        <v>3.0769230769230799E-2</v>
      </c>
      <c r="J499" s="16">
        <v>4.91803278688525E-2</v>
      </c>
      <c r="K499" s="16">
        <v>4.1095890410958902E-2</v>
      </c>
      <c r="L499" s="16">
        <v>6.4935064935064901E-2</v>
      </c>
      <c r="M499" s="16">
        <v>1.38888888888889E-2</v>
      </c>
      <c r="N499" s="16">
        <v>5.5555555555555601E-2</v>
      </c>
      <c r="O499" s="16">
        <v>1.7391304347826101E-2</v>
      </c>
      <c r="P499" s="16">
        <v>0.04</v>
      </c>
      <c r="Q499" s="16">
        <v>2.6315789473684199E-2</v>
      </c>
      <c r="R499" s="16">
        <v>0</v>
      </c>
      <c r="S499" s="16"/>
      <c r="T499" s="16">
        <v>1.3761467889908299E-2</v>
      </c>
      <c r="U499" s="16">
        <v>4.1095890410958902E-2</v>
      </c>
      <c r="V499" s="16">
        <v>3.3898305084745797E-2</v>
      </c>
      <c r="W499" s="16">
        <v>3.1007751937984499E-2</v>
      </c>
      <c r="X499" s="16">
        <v>5.1948051948052E-2</v>
      </c>
      <c r="Y499" s="16">
        <v>4.6511627906976702E-2</v>
      </c>
      <c r="Z499" s="16"/>
      <c r="AA499" s="16">
        <v>2.89093298291721E-2</v>
      </c>
      <c r="AB499" s="16">
        <v>2.68199233716475E-2</v>
      </c>
    </row>
    <row r="500" spans="2:28" x14ac:dyDescent="0.35">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spans="2:28" x14ac:dyDescent="0.35">
      <c r="B501" s="6" t="s">
        <v>315</v>
      </c>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spans="2:28" x14ac:dyDescent="0.35">
      <c r="B502" s="20" t="s">
        <v>63</v>
      </c>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spans="2:28" x14ac:dyDescent="0.35">
      <c r="B503" t="s">
        <v>309</v>
      </c>
      <c r="C503" s="16">
        <v>6.1643835616438401E-2</v>
      </c>
      <c r="D503" s="16">
        <v>0.06</v>
      </c>
      <c r="E503" s="16">
        <v>6.0498220640569401E-2</v>
      </c>
      <c r="F503" s="16"/>
      <c r="G503" s="16">
        <v>6.0377358490565997E-2</v>
      </c>
      <c r="H503" s="16">
        <v>8.7301587301587297E-2</v>
      </c>
      <c r="I503" s="16">
        <v>6.15384615384615E-2</v>
      </c>
      <c r="J503" s="16">
        <v>6.5573770491803296E-2</v>
      </c>
      <c r="K503" s="16">
        <v>1.3698630136986301E-2</v>
      </c>
      <c r="L503" s="16">
        <v>7.7922077922077906E-2</v>
      </c>
      <c r="M503" s="16">
        <v>4.1666666666666699E-2</v>
      </c>
      <c r="N503" s="16">
        <v>0.13888888888888901</v>
      </c>
      <c r="O503" s="16">
        <v>4.3478260869565202E-2</v>
      </c>
      <c r="P503" s="16">
        <v>9.3333333333333296E-2</v>
      </c>
      <c r="Q503" s="16">
        <v>2.6315789473684199E-2</v>
      </c>
      <c r="R503" s="16">
        <v>0</v>
      </c>
      <c r="S503" s="16"/>
      <c r="T503" s="16">
        <v>6.4220183486238494E-2</v>
      </c>
      <c r="U503" s="16">
        <v>4.1095890410958902E-2</v>
      </c>
      <c r="V503" s="16">
        <v>8.4745762711864403E-2</v>
      </c>
      <c r="W503" s="16">
        <v>6.9767441860465101E-2</v>
      </c>
      <c r="X503" s="16">
        <v>3.8961038961039002E-2</v>
      </c>
      <c r="Y503" s="16">
        <v>9.3023255813953501E-2</v>
      </c>
      <c r="Z503" s="16"/>
      <c r="AA503" s="16">
        <v>5.65045992115637E-2</v>
      </c>
      <c r="AB503" s="16">
        <v>7.6628352490421506E-2</v>
      </c>
    </row>
    <row r="504" spans="2:28" x14ac:dyDescent="0.35">
      <c r="B504" t="s">
        <v>310</v>
      </c>
      <c r="C504" s="16">
        <v>0.32974559686888499</v>
      </c>
      <c r="D504" s="16">
        <v>0.32222222222222202</v>
      </c>
      <c r="E504" s="16">
        <v>0.33451957295373702</v>
      </c>
      <c r="F504" s="16"/>
      <c r="G504" s="16">
        <v>0.320754716981132</v>
      </c>
      <c r="H504" s="16">
        <v>0.34920634920634902</v>
      </c>
      <c r="I504" s="16">
        <v>0.30769230769230799</v>
      </c>
      <c r="J504" s="16">
        <v>0.26229508196721302</v>
      </c>
      <c r="K504" s="16">
        <v>0.301369863013699</v>
      </c>
      <c r="L504" s="16">
        <v>0.35064935064935099</v>
      </c>
      <c r="M504" s="16">
        <v>0.40277777777777801</v>
      </c>
      <c r="N504" s="16">
        <v>0.30555555555555602</v>
      </c>
      <c r="O504" s="16">
        <v>0.33043478260869602</v>
      </c>
      <c r="P504" s="16">
        <v>0.37333333333333302</v>
      </c>
      <c r="Q504" s="16">
        <v>0.31578947368421101</v>
      </c>
      <c r="R504" s="16">
        <v>0.26315789473684198</v>
      </c>
      <c r="S504" s="16"/>
      <c r="T504" s="16">
        <v>0.30504587155963298</v>
      </c>
      <c r="U504" s="16">
        <v>0.31963470319634701</v>
      </c>
      <c r="V504" s="16">
        <v>0.34745762711864397</v>
      </c>
      <c r="W504" s="16">
        <v>0.34883720930232598</v>
      </c>
      <c r="X504" s="16">
        <v>0.37662337662337703</v>
      </c>
      <c r="Y504" s="16">
        <v>0.44186046511627902</v>
      </c>
      <c r="Z504" s="16"/>
      <c r="AA504" s="16">
        <v>0.34822601839684603</v>
      </c>
      <c r="AB504" s="16">
        <v>0.27586206896551702</v>
      </c>
    </row>
    <row r="505" spans="2:28" x14ac:dyDescent="0.35">
      <c r="B505" t="s">
        <v>311</v>
      </c>
      <c r="C505" s="16">
        <v>0.35322896281800398</v>
      </c>
      <c r="D505" s="16">
        <v>0.38444444444444398</v>
      </c>
      <c r="E505" s="16">
        <v>0.32918149466192198</v>
      </c>
      <c r="F505" s="16"/>
      <c r="G505" s="16">
        <v>0.37735849056603799</v>
      </c>
      <c r="H505" s="16">
        <v>0.38888888888888901</v>
      </c>
      <c r="I505" s="16">
        <v>0.33846153846153798</v>
      </c>
      <c r="J505" s="16">
        <v>0.26229508196721302</v>
      </c>
      <c r="K505" s="16">
        <v>0.45205479452054798</v>
      </c>
      <c r="L505" s="16">
        <v>0.29870129870129902</v>
      </c>
      <c r="M505" s="16">
        <v>0.27777777777777801</v>
      </c>
      <c r="N505" s="16">
        <v>0.33333333333333298</v>
      </c>
      <c r="O505" s="16">
        <v>0.37391304347826099</v>
      </c>
      <c r="P505" s="16">
        <v>0.266666666666667</v>
      </c>
      <c r="Q505" s="16">
        <v>0.36842105263157898</v>
      </c>
      <c r="R505" s="16">
        <v>0.47368421052631599</v>
      </c>
      <c r="S505" s="16"/>
      <c r="T505" s="16">
        <v>0.37155963302752298</v>
      </c>
      <c r="U505" s="16">
        <v>0.35159817351598199</v>
      </c>
      <c r="V505" s="16">
        <v>0.31355932203389802</v>
      </c>
      <c r="W505" s="16">
        <v>0.34883720930232598</v>
      </c>
      <c r="X505" s="16">
        <v>0.42857142857142899</v>
      </c>
      <c r="Y505" s="16">
        <v>0.162790697674419</v>
      </c>
      <c r="Z505" s="16"/>
      <c r="AA505" s="16">
        <v>0.353482260183968</v>
      </c>
      <c r="AB505" s="16">
        <v>0.35249042145593901</v>
      </c>
    </row>
    <row r="506" spans="2:28" x14ac:dyDescent="0.35">
      <c r="B506" t="s">
        <v>312</v>
      </c>
      <c r="C506" s="16">
        <v>0.22309197651663401</v>
      </c>
      <c r="D506" s="16">
        <v>0.211111111111111</v>
      </c>
      <c r="E506" s="16">
        <v>0.23487544483985801</v>
      </c>
      <c r="F506" s="16"/>
      <c r="G506" s="16">
        <v>0.211320754716981</v>
      </c>
      <c r="H506" s="16">
        <v>0.158730158730159</v>
      </c>
      <c r="I506" s="16">
        <v>0.230769230769231</v>
      </c>
      <c r="J506" s="16">
        <v>0.37704918032786899</v>
      </c>
      <c r="K506" s="16">
        <v>0.20547945205479501</v>
      </c>
      <c r="L506" s="16">
        <v>0.246753246753247</v>
      </c>
      <c r="M506" s="16">
        <v>0.25</v>
      </c>
      <c r="N506" s="16">
        <v>0.13888888888888901</v>
      </c>
      <c r="O506" s="16">
        <v>0.23478260869565201</v>
      </c>
      <c r="P506" s="16">
        <v>0.21333333333333299</v>
      </c>
      <c r="Q506" s="16">
        <v>0.23684210526315799</v>
      </c>
      <c r="R506" s="16">
        <v>0.26315789473684198</v>
      </c>
      <c r="S506" s="16"/>
      <c r="T506" s="16">
        <v>0.240825688073394</v>
      </c>
      <c r="U506" s="16">
        <v>0.24200913242009101</v>
      </c>
      <c r="V506" s="16">
        <v>0.21186440677966101</v>
      </c>
      <c r="W506" s="16">
        <v>0.209302325581395</v>
      </c>
      <c r="X506" s="16">
        <v>0.11688311688311701</v>
      </c>
      <c r="Y506" s="16">
        <v>0.209302325581395</v>
      </c>
      <c r="Z506" s="16"/>
      <c r="AA506" s="16">
        <v>0.21024967148488799</v>
      </c>
      <c r="AB506" s="16">
        <v>0.26053639846743298</v>
      </c>
    </row>
    <row r="507" spans="2:28" x14ac:dyDescent="0.35">
      <c r="B507" t="s">
        <v>101</v>
      </c>
      <c r="C507" s="16">
        <v>3.2289628180039102E-2</v>
      </c>
      <c r="D507" s="16">
        <v>2.2222222222222199E-2</v>
      </c>
      <c r="E507" s="16">
        <v>4.0925266903914598E-2</v>
      </c>
      <c r="F507" s="16"/>
      <c r="G507" s="16">
        <v>3.0188679245282998E-2</v>
      </c>
      <c r="H507" s="16">
        <v>1.58730158730159E-2</v>
      </c>
      <c r="I507" s="16">
        <v>6.15384615384615E-2</v>
      </c>
      <c r="J507" s="16">
        <v>3.2786885245901599E-2</v>
      </c>
      <c r="K507" s="16">
        <v>2.7397260273972601E-2</v>
      </c>
      <c r="L507" s="16">
        <v>2.5974025974026E-2</v>
      </c>
      <c r="M507" s="16">
        <v>2.7777777777777801E-2</v>
      </c>
      <c r="N507" s="16">
        <v>8.3333333333333301E-2</v>
      </c>
      <c r="O507" s="16">
        <v>1.7391304347826101E-2</v>
      </c>
      <c r="P507" s="16">
        <v>5.3333333333333302E-2</v>
      </c>
      <c r="Q507" s="16">
        <v>5.2631578947368397E-2</v>
      </c>
      <c r="R507" s="16">
        <v>0</v>
      </c>
      <c r="S507" s="16"/>
      <c r="T507" s="16">
        <v>1.8348623853211E-2</v>
      </c>
      <c r="U507" s="16">
        <v>4.5662100456621002E-2</v>
      </c>
      <c r="V507" s="16">
        <v>4.2372881355932202E-2</v>
      </c>
      <c r="W507" s="16">
        <v>2.32558139534884E-2</v>
      </c>
      <c r="X507" s="16">
        <v>3.8961038961039002E-2</v>
      </c>
      <c r="Y507" s="16">
        <v>9.3023255813953501E-2</v>
      </c>
      <c r="Z507" s="16"/>
      <c r="AA507" s="16">
        <v>3.1537450722733201E-2</v>
      </c>
      <c r="AB507" s="16">
        <v>3.4482758620689703E-2</v>
      </c>
    </row>
    <row r="508" spans="2:28" x14ac:dyDescent="0.35">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spans="2:28" x14ac:dyDescent="0.35">
      <c r="B509" s="6" t="s">
        <v>316</v>
      </c>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spans="2:28" x14ac:dyDescent="0.35">
      <c r="B510" s="20" t="s">
        <v>63</v>
      </c>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spans="2:28" x14ac:dyDescent="0.35">
      <c r="B511" t="s">
        <v>309</v>
      </c>
      <c r="C511" s="16">
        <v>3.42465753424658E-2</v>
      </c>
      <c r="D511" s="16">
        <v>4.6666666666666697E-2</v>
      </c>
      <c r="E511" s="16">
        <v>2.4911032028469799E-2</v>
      </c>
      <c r="F511" s="16"/>
      <c r="G511" s="16">
        <v>3.0188679245282998E-2</v>
      </c>
      <c r="H511" s="16">
        <v>7.9365079365079395E-3</v>
      </c>
      <c r="I511" s="16">
        <v>3.0769230769230799E-2</v>
      </c>
      <c r="J511" s="16">
        <v>0</v>
      </c>
      <c r="K511" s="16">
        <v>2.7397260273972601E-2</v>
      </c>
      <c r="L511" s="16">
        <v>5.1948051948052E-2</v>
      </c>
      <c r="M511" s="16">
        <v>6.9444444444444406E-2</v>
      </c>
      <c r="N511" s="16">
        <v>0.13888888888888901</v>
      </c>
      <c r="O511" s="16">
        <v>5.21739130434783E-2</v>
      </c>
      <c r="P511" s="16">
        <v>1.3333333333333299E-2</v>
      </c>
      <c r="Q511" s="16">
        <v>0</v>
      </c>
      <c r="R511" s="16">
        <v>5.2631578947368397E-2</v>
      </c>
      <c r="S511" s="16"/>
      <c r="T511" s="16">
        <v>4.3577981651376101E-2</v>
      </c>
      <c r="U511" s="16">
        <v>3.1963470319634701E-2</v>
      </c>
      <c r="V511" s="16">
        <v>3.3898305084745797E-2</v>
      </c>
      <c r="W511" s="16">
        <v>2.32558139534884E-2</v>
      </c>
      <c r="X511" s="16">
        <v>2.5974025974026E-2</v>
      </c>
      <c r="Y511" s="16">
        <v>0</v>
      </c>
      <c r="Z511" s="16"/>
      <c r="AA511" s="16">
        <v>3.4165571616294299E-2</v>
      </c>
      <c r="AB511" s="16">
        <v>3.4482758620689703E-2</v>
      </c>
    </row>
    <row r="512" spans="2:28" x14ac:dyDescent="0.35">
      <c r="B512" t="s">
        <v>310</v>
      </c>
      <c r="C512" s="16">
        <v>0.31996086105675098</v>
      </c>
      <c r="D512" s="16">
        <v>0.34888888888888903</v>
      </c>
      <c r="E512" s="16">
        <v>0.29893238434163699</v>
      </c>
      <c r="F512" s="16"/>
      <c r="G512" s="16">
        <v>0.27924528301886797</v>
      </c>
      <c r="H512" s="16">
        <v>0.452380952380952</v>
      </c>
      <c r="I512" s="16">
        <v>0.230769230769231</v>
      </c>
      <c r="J512" s="16">
        <v>0.29508196721311503</v>
      </c>
      <c r="K512" s="16">
        <v>0.36986301369863001</v>
      </c>
      <c r="L512" s="16">
        <v>0.32467532467532501</v>
      </c>
      <c r="M512" s="16">
        <v>0.29166666666666702</v>
      </c>
      <c r="N512" s="16">
        <v>0.27777777777777801</v>
      </c>
      <c r="O512" s="16">
        <v>0.36521739130434799</v>
      </c>
      <c r="P512" s="16">
        <v>0.34666666666666701</v>
      </c>
      <c r="Q512" s="16">
        <v>0.21052631578947401</v>
      </c>
      <c r="R512" s="16">
        <v>0.21052631578947401</v>
      </c>
      <c r="S512" s="16"/>
      <c r="T512" s="16">
        <v>0.30045871559632997</v>
      </c>
      <c r="U512" s="16">
        <v>0.34703196347032</v>
      </c>
      <c r="V512" s="16">
        <v>0.38983050847457601</v>
      </c>
      <c r="W512" s="16">
        <v>0.31782945736434098</v>
      </c>
      <c r="X512" s="16">
        <v>0.27272727272727298</v>
      </c>
      <c r="Y512" s="16">
        <v>0.27906976744186002</v>
      </c>
      <c r="Z512" s="16"/>
      <c r="AA512" s="16">
        <v>0.323258869908016</v>
      </c>
      <c r="AB512" s="16">
        <v>0.31034482758620702</v>
      </c>
    </row>
    <row r="513" spans="2:28" x14ac:dyDescent="0.35">
      <c r="B513" t="s">
        <v>311</v>
      </c>
      <c r="C513" s="16">
        <v>0.41291585127201602</v>
      </c>
      <c r="D513" s="16">
        <v>0.39111111111111102</v>
      </c>
      <c r="E513" s="16">
        <v>0.42704626334519602</v>
      </c>
      <c r="F513" s="16"/>
      <c r="G513" s="16">
        <v>0.41886792452830202</v>
      </c>
      <c r="H513" s="16">
        <v>0.40476190476190499</v>
      </c>
      <c r="I513" s="16">
        <v>0.38461538461538503</v>
      </c>
      <c r="J513" s="16">
        <v>0.45901639344262302</v>
      </c>
      <c r="K513" s="16">
        <v>0.34246575342465801</v>
      </c>
      <c r="L513" s="16">
        <v>0.45454545454545497</v>
      </c>
      <c r="M513" s="16">
        <v>0.41666666666666702</v>
      </c>
      <c r="N513" s="16">
        <v>0.38888888888888901</v>
      </c>
      <c r="O513" s="16">
        <v>0.40869565217391302</v>
      </c>
      <c r="P513" s="16">
        <v>0.38666666666666699</v>
      </c>
      <c r="Q513" s="16">
        <v>0.42105263157894701</v>
      </c>
      <c r="R513" s="16">
        <v>0.57894736842105299</v>
      </c>
      <c r="S513" s="16"/>
      <c r="T513" s="16">
        <v>0.43807339449541299</v>
      </c>
      <c r="U513" s="16">
        <v>0.37899543378995398</v>
      </c>
      <c r="V513" s="16">
        <v>0.36440677966101698</v>
      </c>
      <c r="W513" s="16">
        <v>0.48837209302325602</v>
      </c>
      <c r="X513" s="16">
        <v>0.35064935064935099</v>
      </c>
      <c r="Y513" s="16">
        <v>0.34883720930232598</v>
      </c>
      <c r="Z513" s="16"/>
      <c r="AA513" s="16">
        <v>0.40473061760841</v>
      </c>
      <c r="AB513" s="16">
        <v>0.43678160919540199</v>
      </c>
    </row>
    <row r="514" spans="2:28" x14ac:dyDescent="0.35">
      <c r="B514" t="s">
        <v>312</v>
      </c>
      <c r="C514" s="16">
        <v>0.20841487279843399</v>
      </c>
      <c r="D514" s="16">
        <v>0.19555555555555601</v>
      </c>
      <c r="E514" s="16">
        <v>0.21886120996441299</v>
      </c>
      <c r="F514" s="16"/>
      <c r="G514" s="16">
        <v>0.22641509433962301</v>
      </c>
      <c r="H514" s="16">
        <v>0.119047619047619</v>
      </c>
      <c r="I514" s="16">
        <v>0.35384615384615398</v>
      </c>
      <c r="J514" s="16">
        <v>0.213114754098361</v>
      </c>
      <c r="K514" s="16">
        <v>0.232876712328767</v>
      </c>
      <c r="L514" s="16">
        <v>0.14285714285714299</v>
      </c>
      <c r="M514" s="16">
        <v>0.20833333333333301</v>
      </c>
      <c r="N514" s="16">
        <v>0.13888888888888901</v>
      </c>
      <c r="O514" s="16">
        <v>0.173913043478261</v>
      </c>
      <c r="P514" s="16">
        <v>0.24</v>
      </c>
      <c r="Q514" s="16">
        <v>0.34210526315789502</v>
      </c>
      <c r="R514" s="16">
        <v>0.157894736842105</v>
      </c>
      <c r="S514" s="16"/>
      <c r="T514" s="16">
        <v>0.201834862385321</v>
      </c>
      <c r="U514" s="16">
        <v>0.20091324200913199</v>
      </c>
      <c r="V514" s="16">
        <v>0.177966101694915</v>
      </c>
      <c r="W514" s="16">
        <v>0.15503875968992201</v>
      </c>
      <c r="X514" s="16">
        <v>0.31168831168831201</v>
      </c>
      <c r="Y514" s="16">
        <v>0.372093023255814</v>
      </c>
      <c r="Z514" s="16"/>
      <c r="AA514" s="16">
        <v>0.21419185282523001</v>
      </c>
      <c r="AB514" s="16">
        <v>0.19157088122605401</v>
      </c>
    </row>
    <row r="515" spans="2:28" x14ac:dyDescent="0.35">
      <c r="B515" t="s">
        <v>101</v>
      </c>
      <c r="C515" s="16">
        <v>2.44618395303327E-2</v>
      </c>
      <c r="D515" s="16">
        <v>1.7777777777777799E-2</v>
      </c>
      <c r="E515" s="16">
        <v>3.0249110320284701E-2</v>
      </c>
      <c r="F515" s="16"/>
      <c r="G515" s="16">
        <v>4.5283018867924497E-2</v>
      </c>
      <c r="H515" s="16">
        <v>1.58730158730159E-2</v>
      </c>
      <c r="I515" s="16">
        <v>0</v>
      </c>
      <c r="J515" s="16">
        <v>3.2786885245901599E-2</v>
      </c>
      <c r="K515" s="16">
        <v>2.7397260273972601E-2</v>
      </c>
      <c r="L515" s="16">
        <v>2.5974025974026E-2</v>
      </c>
      <c r="M515" s="16">
        <v>1.38888888888889E-2</v>
      </c>
      <c r="N515" s="16">
        <v>5.5555555555555601E-2</v>
      </c>
      <c r="O515" s="16">
        <v>0</v>
      </c>
      <c r="P515" s="16">
        <v>1.3333333333333299E-2</v>
      </c>
      <c r="Q515" s="16">
        <v>2.6315789473684199E-2</v>
      </c>
      <c r="R515" s="16">
        <v>0</v>
      </c>
      <c r="S515" s="16"/>
      <c r="T515" s="16">
        <v>1.6055045871559599E-2</v>
      </c>
      <c r="U515" s="16">
        <v>4.1095890410958902E-2</v>
      </c>
      <c r="V515" s="16">
        <v>3.3898305084745797E-2</v>
      </c>
      <c r="W515" s="16">
        <v>1.5503875968992199E-2</v>
      </c>
      <c r="X515" s="16">
        <v>3.8961038961039002E-2</v>
      </c>
      <c r="Y515" s="16">
        <v>0</v>
      </c>
      <c r="Z515" s="16"/>
      <c r="AA515" s="16">
        <v>2.3653088042049901E-2</v>
      </c>
      <c r="AB515" s="16">
        <v>2.68199233716475E-2</v>
      </c>
    </row>
    <row r="516" spans="2:28" x14ac:dyDescent="0.35">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spans="2:28" x14ac:dyDescent="0.35">
      <c r="B517" s="6" t="s">
        <v>317</v>
      </c>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spans="2:28" x14ac:dyDescent="0.35">
      <c r="B518" s="20" t="s">
        <v>63</v>
      </c>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spans="2:28" x14ac:dyDescent="0.35">
      <c r="B519" t="s">
        <v>309</v>
      </c>
      <c r="C519" s="16">
        <v>4.5009784735812103E-2</v>
      </c>
      <c r="D519" s="16">
        <v>5.5555555555555601E-2</v>
      </c>
      <c r="E519" s="16">
        <v>3.7366548042704603E-2</v>
      </c>
      <c r="F519" s="16"/>
      <c r="G519" s="16">
        <v>4.15094339622641E-2</v>
      </c>
      <c r="H519" s="16">
        <v>3.1746031746031703E-2</v>
      </c>
      <c r="I519" s="16">
        <v>1.5384615384615399E-2</v>
      </c>
      <c r="J519" s="16">
        <v>0</v>
      </c>
      <c r="K519" s="16">
        <v>1.3698630136986301E-2</v>
      </c>
      <c r="L519" s="16">
        <v>7.7922077922077906E-2</v>
      </c>
      <c r="M519" s="16">
        <v>2.7777777777777801E-2</v>
      </c>
      <c r="N519" s="16">
        <v>0.11111111111111099</v>
      </c>
      <c r="O519" s="16">
        <v>5.21739130434783E-2</v>
      </c>
      <c r="P519" s="16">
        <v>9.3333333333333296E-2</v>
      </c>
      <c r="Q519" s="16">
        <v>0.105263157894737</v>
      </c>
      <c r="R519" s="16">
        <v>0</v>
      </c>
      <c r="S519" s="16"/>
      <c r="T519" s="16">
        <v>5.73394495412844E-2</v>
      </c>
      <c r="U519" s="16">
        <v>2.2831050228310501E-2</v>
      </c>
      <c r="V519" s="16">
        <v>5.93220338983051E-2</v>
      </c>
      <c r="W519" s="16">
        <v>3.8759689922480599E-2</v>
      </c>
      <c r="X519" s="16">
        <v>2.5974025974026E-2</v>
      </c>
      <c r="Y519" s="16">
        <v>4.6511627906976702E-2</v>
      </c>
      <c r="Z519" s="16"/>
      <c r="AA519" s="16">
        <v>4.4678055190538801E-2</v>
      </c>
      <c r="AB519" s="16">
        <v>4.5977011494252901E-2</v>
      </c>
    </row>
    <row r="520" spans="2:28" x14ac:dyDescent="0.35">
      <c r="B520" t="s">
        <v>310</v>
      </c>
      <c r="C520" s="16">
        <v>0.31409001956947202</v>
      </c>
      <c r="D520" s="16">
        <v>0.29777777777777797</v>
      </c>
      <c r="E520" s="16">
        <v>0.327402135231317</v>
      </c>
      <c r="F520" s="16"/>
      <c r="G520" s="16">
        <v>0.30188679245283001</v>
      </c>
      <c r="H520" s="16">
        <v>0.37301587301587302</v>
      </c>
      <c r="I520" s="16">
        <v>0.29230769230769199</v>
      </c>
      <c r="J520" s="16">
        <v>0.42622950819672101</v>
      </c>
      <c r="K520" s="16">
        <v>0.28767123287671198</v>
      </c>
      <c r="L520" s="16">
        <v>0.28571428571428598</v>
      </c>
      <c r="M520" s="16">
        <v>0.25</v>
      </c>
      <c r="N520" s="16">
        <v>0.30555555555555602</v>
      </c>
      <c r="O520" s="16">
        <v>0.31304347826086998</v>
      </c>
      <c r="P520" s="16">
        <v>0.30666666666666698</v>
      </c>
      <c r="Q520" s="16">
        <v>0.34210526315789502</v>
      </c>
      <c r="R520" s="16">
        <v>0.26315789473684198</v>
      </c>
      <c r="S520" s="16"/>
      <c r="T520" s="16">
        <v>0.28440366972477099</v>
      </c>
      <c r="U520" s="16">
        <v>0.324200913242009</v>
      </c>
      <c r="V520" s="16">
        <v>0.338983050847458</v>
      </c>
      <c r="W520" s="16">
        <v>0.34883720930232598</v>
      </c>
      <c r="X520" s="16">
        <v>0.31168831168831201</v>
      </c>
      <c r="Y520" s="16">
        <v>0.39534883720930197</v>
      </c>
      <c r="Z520" s="16"/>
      <c r="AA520" s="16">
        <v>0.323258869908016</v>
      </c>
      <c r="AB520" s="16">
        <v>0.28735632183908</v>
      </c>
    </row>
    <row r="521" spans="2:28" x14ac:dyDescent="0.35">
      <c r="B521" t="s">
        <v>311</v>
      </c>
      <c r="C521" s="16">
        <v>0.38943248532289598</v>
      </c>
      <c r="D521" s="16">
        <v>0.41555555555555601</v>
      </c>
      <c r="E521" s="16">
        <v>0.36654804270462599</v>
      </c>
      <c r="F521" s="16"/>
      <c r="G521" s="16">
        <v>0.39622641509433998</v>
      </c>
      <c r="H521" s="16">
        <v>0.37301587301587302</v>
      </c>
      <c r="I521" s="16">
        <v>0.47692307692307701</v>
      </c>
      <c r="J521" s="16">
        <v>0.27868852459016402</v>
      </c>
      <c r="K521" s="16">
        <v>0.47945205479452102</v>
      </c>
      <c r="L521" s="16">
        <v>0.37662337662337703</v>
      </c>
      <c r="M521" s="16">
        <v>0.5</v>
      </c>
      <c r="N521" s="16">
        <v>0.30555555555555602</v>
      </c>
      <c r="O521" s="16">
        <v>0.33913043478260901</v>
      </c>
      <c r="P521" s="16">
        <v>0.37333333333333302</v>
      </c>
      <c r="Q521" s="16">
        <v>0.28947368421052599</v>
      </c>
      <c r="R521" s="16">
        <v>0.47368421052631599</v>
      </c>
      <c r="S521" s="16"/>
      <c r="T521" s="16">
        <v>0.38073394495412799</v>
      </c>
      <c r="U521" s="16">
        <v>0.38356164383561597</v>
      </c>
      <c r="V521" s="16">
        <v>0.43220338983050799</v>
      </c>
      <c r="W521" s="16">
        <v>0.418604651162791</v>
      </c>
      <c r="X521" s="16">
        <v>0.38961038961039002</v>
      </c>
      <c r="Y521" s="16">
        <v>0.30232558139534899</v>
      </c>
      <c r="Z521" s="16"/>
      <c r="AA521" s="16">
        <v>0.394218134034166</v>
      </c>
      <c r="AB521" s="16">
        <v>0.37547892720306503</v>
      </c>
    </row>
    <row r="522" spans="2:28" x14ac:dyDescent="0.35">
      <c r="B522" t="s">
        <v>312</v>
      </c>
      <c r="C522" s="16">
        <v>0.231898238747554</v>
      </c>
      <c r="D522" s="16">
        <v>0.206666666666667</v>
      </c>
      <c r="E522" s="16">
        <v>0.25266903914590699</v>
      </c>
      <c r="F522" s="16"/>
      <c r="G522" s="16">
        <v>0.24905660377358499</v>
      </c>
      <c r="H522" s="16">
        <v>0.19841269841269801</v>
      </c>
      <c r="I522" s="16">
        <v>0.21538461538461501</v>
      </c>
      <c r="J522" s="16">
        <v>0.27868852459016402</v>
      </c>
      <c r="K522" s="16">
        <v>0.17808219178082199</v>
      </c>
      <c r="L522" s="16">
        <v>0.207792207792208</v>
      </c>
      <c r="M522" s="16">
        <v>0.20833333333333301</v>
      </c>
      <c r="N522" s="16">
        <v>0.22222222222222199</v>
      </c>
      <c r="O522" s="16">
        <v>0.29565217391304299</v>
      </c>
      <c r="P522" s="16">
        <v>0.21333333333333299</v>
      </c>
      <c r="Q522" s="16">
        <v>0.23684210526315799</v>
      </c>
      <c r="R522" s="16">
        <v>0.21052631578947401</v>
      </c>
      <c r="S522" s="16"/>
      <c r="T522" s="16">
        <v>0.259174311926606</v>
      </c>
      <c r="U522" s="16">
        <v>0.23744292237442899</v>
      </c>
      <c r="V522" s="16">
        <v>0.152542372881356</v>
      </c>
      <c r="W522" s="16">
        <v>0.193798449612403</v>
      </c>
      <c r="X522" s="16">
        <v>0.23376623376623401</v>
      </c>
      <c r="Y522" s="16">
        <v>0.25581395348837199</v>
      </c>
      <c r="Z522" s="16"/>
      <c r="AA522" s="16">
        <v>0.218134034165572</v>
      </c>
      <c r="AB522" s="16">
        <v>0.27203065134099602</v>
      </c>
    </row>
    <row r="523" spans="2:28" x14ac:dyDescent="0.35">
      <c r="B523" t="s">
        <v>101</v>
      </c>
      <c r="C523" s="16">
        <v>1.9569471624266099E-2</v>
      </c>
      <c r="D523" s="16">
        <v>2.4444444444444401E-2</v>
      </c>
      <c r="E523" s="16">
        <v>1.6014234875444799E-2</v>
      </c>
      <c r="F523" s="16"/>
      <c r="G523" s="16">
        <v>1.13207547169811E-2</v>
      </c>
      <c r="H523" s="16">
        <v>2.3809523809523801E-2</v>
      </c>
      <c r="I523" s="16">
        <v>0</v>
      </c>
      <c r="J523" s="16">
        <v>1.63934426229508E-2</v>
      </c>
      <c r="K523" s="16">
        <v>4.1095890410958902E-2</v>
      </c>
      <c r="L523" s="16">
        <v>5.1948051948052E-2</v>
      </c>
      <c r="M523" s="16">
        <v>1.38888888888889E-2</v>
      </c>
      <c r="N523" s="16">
        <v>5.5555555555555601E-2</v>
      </c>
      <c r="O523" s="16">
        <v>0</v>
      </c>
      <c r="P523" s="16">
        <v>1.3333333333333299E-2</v>
      </c>
      <c r="Q523" s="16">
        <v>2.6315789473684199E-2</v>
      </c>
      <c r="R523" s="16">
        <v>5.2631578947368397E-2</v>
      </c>
      <c r="S523" s="16"/>
      <c r="T523" s="16">
        <v>1.8348623853211E-2</v>
      </c>
      <c r="U523" s="16">
        <v>3.1963470319634701E-2</v>
      </c>
      <c r="V523" s="16">
        <v>1.6949152542372899E-2</v>
      </c>
      <c r="W523" s="16">
        <v>0</v>
      </c>
      <c r="X523" s="16">
        <v>3.8961038961039002E-2</v>
      </c>
      <c r="Y523" s="16">
        <v>0</v>
      </c>
      <c r="Z523" s="16"/>
      <c r="AA523" s="16">
        <v>1.9710906701708299E-2</v>
      </c>
      <c r="AB523" s="16">
        <v>1.9157088122605401E-2</v>
      </c>
    </row>
    <row r="524" spans="2:28" x14ac:dyDescent="0.35">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spans="2:28" x14ac:dyDescent="0.35">
      <c r="B525" s="6" t="s">
        <v>318</v>
      </c>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spans="2:28" x14ac:dyDescent="0.35">
      <c r="B526" s="20" t="s">
        <v>63</v>
      </c>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spans="2:28" x14ac:dyDescent="0.35">
      <c r="B527" t="s">
        <v>309</v>
      </c>
      <c r="C527" s="16">
        <v>7.2407045009784704E-2</v>
      </c>
      <c r="D527" s="16">
        <v>0.08</v>
      </c>
      <c r="E527" s="16">
        <v>6.5836298932384296E-2</v>
      </c>
      <c r="F527" s="16"/>
      <c r="G527" s="16">
        <v>6.7924528301886805E-2</v>
      </c>
      <c r="H527" s="16">
        <v>9.5238095238095205E-2</v>
      </c>
      <c r="I527" s="16">
        <v>7.69230769230769E-2</v>
      </c>
      <c r="J527" s="16">
        <v>8.1967213114754106E-2</v>
      </c>
      <c r="K527" s="16">
        <v>5.4794520547945202E-2</v>
      </c>
      <c r="L527" s="16">
        <v>6.4935064935064901E-2</v>
      </c>
      <c r="M527" s="16">
        <v>2.7777777777777801E-2</v>
      </c>
      <c r="N527" s="16">
        <v>5.5555555555555601E-2</v>
      </c>
      <c r="O527" s="16">
        <v>6.9565217391304293E-2</v>
      </c>
      <c r="P527" s="16">
        <v>0.10666666666666701</v>
      </c>
      <c r="Q527" s="16">
        <v>7.8947368421052599E-2</v>
      </c>
      <c r="R527" s="16">
        <v>0.105263157894737</v>
      </c>
      <c r="S527" s="16"/>
      <c r="T527" s="16">
        <v>7.1100917431192706E-2</v>
      </c>
      <c r="U527" s="16">
        <v>6.3926940639269403E-2</v>
      </c>
      <c r="V527" s="16">
        <v>0.110169491525424</v>
      </c>
      <c r="W527" s="16">
        <v>6.9767441860465101E-2</v>
      </c>
      <c r="X527" s="16">
        <v>5.1948051948052E-2</v>
      </c>
      <c r="Y527" s="16">
        <v>6.9767441860465101E-2</v>
      </c>
      <c r="Z527" s="16"/>
      <c r="AA527" s="16">
        <v>7.0959264126149793E-2</v>
      </c>
      <c r="AB527" s="16">
        <v>7.6628352490421506E-2</v>
      </c>
    </row>
    <row r="528" spans="2:28" x14ac:dyDescent="0.35">
      <c r="B528" t="s">
        <v>310</v>
      </c>
      <c r="C528" s="16">
        <v>0.31996086105675098</v>
      </c>
      <c r="D528" s="16">
        <v>0.34666666666666701</v>
      </c>
      <c r="E528" s="16">
        <v>0.29893238434163699</v>
      </c>
      <c r="F528" s="16"/>
      <c r="G528" s="16">
        <v>0.33207547169811302</v>
      </c>
      <c r="H528" s="16">
        <v>0.30952380952380998</v>
      </c>
      <c r="I528" s="16">
        <v>0.35384615384615398</v>
      </c>
      <c r="J528" s="16">
        <v>0.31147540983606598</v>
      </c>
      <c r="K528" s="16">
        <v>0.232876712328767</v>
      </c>
      <c r="L528" s="16">
        <v>0.29870129870129902</v>
      </c>
      <c r="M528" s="16">
        <v>0.34722222222222199</v>
      </c>
      <c r="N528" s="16">
        <v>0.36111111111111099</v>
      </c>
      <c r="O528" s="16">
        <v>0.38260869565217398</v>
      </c>
      <c r="P528" s="16">
        <v>0.30666666666666698</v>
      </c>
      <c r="Q528" s="16">
        <v>0.23684210526315799</v>
      </c>
      <c r="R528" s="16">
        <v>0.21052631578947401</v>
      </c>
      <c r="S528" s="16"/>
      <c r="T528" s="16">
        <v>0.31651376146789001</v>
      </c>
      <c r="U528" s="16">
        <v>0.301369863013699</v>
      </c>
      <c r="V528" s="16">
        <v>0.37288135593220301</v>
      </c>
      <c r="W528" s="16">
        <v>0.31782945736434098</v>
      </c>
      <c r="X528" s="16">
        <v>0.32467532467532501</v>
      </c>
      <c r="Y528" s="16">
        <v>0.30232558139534899</v>
      </c>
      <c r="Z528" s="16"/>
      <c r="AA528" s="16">
        <v>0.31406044678055201</v>
      </c>
      <c r="AB528" s="16">
        <v>0.33716475095785398</v>
      </c>
    </row>
    <row r="529" spans="2:28" x14ac:dyDescent="0.35">
      <c r="B529" t="s">
        <v>311</v>
      </c>
      <c r="C529" s="16">
        <v>0.32876712328767099</v>
      </c>
      <c r="D529" s="16">
        <v>0.33333333333333298</v>
      </c>
      <c r="E529" s="16">
        <v>0.327402135231317</v>
      </c>
      <c r="F529" s="16"/>
      <c r="G529" s="16">
        <v>0.36226415094339598</v>
      </c>
      <c r="H529" s="16">
        <v>0.28571428571428598</v>
      </c>
      <c r="I529" s="16">
        <v>0.27692307692307699</v>
      </c>
      <c r="J529" s="16">
        <v>0.36065573770491799</v>
      </c>
      <c r="K529" s="16">
        <v>0.397260273972603</v>
      </c>
      <c r="L529" s="16">
        <v>0.27272727272727298</v>
      </c>
      <c r="M529" s="16">
        <v>0.31944444444444398</v>
      </c>
      <c r="N529" s="16">
        <v>0.27777777777777801</v>
      </c>
      <c r="O529" s="16">
        <v>0.32173913043478303</v>
      </c>
      <c r="P529" s="16">
        <v>0.30666666666666698</v>
      </c>
      <c r="Q529" s="16">
        <v>0.34210526315789502</v>
      </c>
      <c r="R529" s="16">
        <v>0.42105263157894701</v>
      </c>
      <c r="S529" s="16"/>
      <c r="T529" s="16">
        <v>0.35779816513761498</v>
      </c>
      <c r="U529" s="16">
        <v>0.29680365296803701</v>
      </c>
      <c r="V529" s="16">
        <v>0.305084745762712</v>
      </c>
      <c r="W529" s="16">
        <v>0.387596899224806</v>
      </c>
      <c r="X529" s="16">
        <v>0.22077922077922099</v>
      </c>
      <c r="Y529" s="16">
        <v>0.27906976744186002</v>
      </c>
      <c r="Z529" s="16"/>
      <c r="AA529" s="16">
        <v>0.323258869908016</v>
      </c>
      <c r="AB529" s="16">
        <v>0.34482758620689702</v>
      </c>
    </row>
    <row r="530" spans="2:28" x14ac:dyDescent="0.35">
      <c r="B530" t="s">
        <v>312</v>
      </c>
      <c r="C530" s="16">
        <v>0.231898238747554</v>
      </c>
      <c r="D530" s="16">
        <v>0.20888888888888901</v>
      </c>
      <c r="E530" s="16">
        <v>0.24733096085409301</v>
      </c>
      <c r="F530" s="16"/>
      <c r="G530" s="16">
        <v>0.2</v>
      </c>
      <c r="H530" s="16">
        <v>0.24603174603174599</v>
      </c>
      <c r="I530" s="16">
        <v>0.246153846153846</v>
      </c>
      <c r="J530" s="16">
        <v>0.19672131147541</v>
      </c>
      <c r="K530" s="16">
        <v>0.232876712328767</v>
      </c>
      <c r="L530" s="16">
        <v>0.28571428571428598</v>
      </c>
      <c r="M530" s="16">
        <v>0.27777777777777801</v>
      </c>
      <c r="N530" s="16">
        <v>0.194444444444444</v>
      </c>
      <c r="O530" s="16">
        <v>0.217391304347826</v>
      </c>
      <c r="P530" s="16">
        <v>0.22666666666666699</v>
      </c>
      <c r="Q530" s="16">
        <v>0.31578947368421101</v>
      </c>
      <c r="R530" s="16">
        <v>0.26315789473684198</v>
      </c>
      <c r="S530" s="16"/>
      <c r="T530" s="16">
        <v>0.23394495412843999</v>
      </c>
      <c r="U530" s="16">
        <v>0.278538812785388</v>
      </c>
      <c r="V530" s="16">
        <v>0.152542372881356</v>
      </c>
      <c r="W530" s="16">
        <v>0.162790697674419</v>
      </c>
      <c r="X530" s="16">
        <v>0.29870129870129902</v>
      </c>
      <c r="Y530" s="16">
        <v>0.27906976744186002</v>
      </c>
      <c r="Z530" s="16"/>
      <c r="AA530" s="16">
        <v>0.241787122207622</v>
      </c>
      <c r="AB530" s="16">
        <v>0.20306513409961699</v>
      </c>
    </row>
    <row r="531" spans="2:28" x14ac:dyDescent="0.35">
      <c r="B531" t="s">
        <v>101</v>
      </c>
      <c r="C531" s="16">
        <v>4.6966731898238703E-2</v>
      </c>
      <c r="D531" s="16">
        <v>3.11111111111111E-2</v>
      </c>
      <c r="E531" s="16">
        <v>6.0498220640569401E-2</v>
      </c>
      <c r="F531" s="16"/>
      <c r="G531" s="16">
        <v>3.77358490566038E-2</v>
      </c>
      <c r="H531" s="16">
        <v>6.3492063492063502E-2</v>
      </c>
      <c r="I531" s="16">
        <v>4.6153846153846198E-2</v>
      </c>
      <c r="J531" s="16">
        <v>4.91803278688525E-2</v>
      </c>
      <c r="K531" s="16">
        <v>8.2191780821917804E-2</v>
      </c>
      <c r="L531" s="16">
        <v>7.7922077922077906E-2</v>
      </c>
      <c r="M531" s="16">
        <v>2.7777777777777801E-2</v>
      </c>
      <c r="N531" s="16">
        <v>0.11111111111111099</v>
      </c>
      <c r="O531" s="16">
        <v>8.6956521739130401E-3</v>
      </c>
      <c r="P531" s="16">
        <v>5.3333333333333302E-2</v>
      </c>
      <c r="Q531" s="16">
        <v>2.6315789473684199E-2</v>
      </c>
      <c r="R531" s="16">
        <v>0</v>
      </c>
      <c r="S531" s="16"/>
      <c r="T531" s="16">
        <v>2.06422018348624E-2</v>
      </c>
      <c r="U531" s="16">
        <v>5.9360730593607303E-2</v>
      </c>
      <c r="V531" s="16">
        <v>5.93220338983051E-2</v>
      </c>
      <c r="W531" s="16">
        <v>6.2015503875968998E-2</v>
      </c>
      <c r="X531" s="16">
        <v>0.103896103896104</v>
      </c>
      <c r="Y531" s="16">
        <v>6.9767441860465101E-2</v>
      </c>
      <c r="Z531" s="16"/>
      <c r="AA531" s="16">
        <v>4.9934296977660997E-2</v>
      </c>
      <c r="AB531" s="16">
        <v>3.8314176245210697E-2</v>
      </c>
    </row>
    <row r="532" spans="2:28" x14ac:dyDescent="0.35">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spans="2:28" x14ac:dyDescent="0.35">
      <c r="B533" s="6" t="s">
        <v>319</v>
      </c>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spans="2:28" x14ac:dyDescent="0.35">
      <c r="B534" s="20" t="s">
        <v>63</v>
      </c>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spans="2:28" x14ac:dyDescent="0.35">
      <c r="B535" t="s">
        <v>309</v>
      </c>
      <c r="C535" s="16">
        <v>3.7181996086105701E-2</v>
      </c>
      <c r="D535" s="16">
        <v>3.3333333333333298E-2</v>
      </c>
      <c r="E535" s="16">
        <v>4.0925266903914598E-2</v>
      </c>
      <c r="F535" s="16"/>
      <c r="G535" s="16">
        <v>2.6415094339622601E-2</v>
      </c>
      <c r="H535" s="16">
        <v>3.1746031746031703E-2</v>
      </c>
      <c r="I535" s="16">
        <v>1.5384615384615399E-2</v>
      </c>
      <c r="J535" s="16">
        <v>1.63934426229508E-2</v>
      </c>
      <c r="K535" s="16">
        <v>2.7397260273972601E-2</v>
      </c>
      <c r="L535" s="16">
        <v>5.1948051948052E-2</v>
      </c>
      <c r="M535" s="16">
        <v>5.5555555555555601E-2</v>
      </c>
      <c r="N535" s="16">
        <v>0.11111111111111099</v>
      </c>
      <c r="O535" s="16">
        <v>3.4782608695652202E-2</v>
      </c>
      <c r="P535" s="16">
        <v>5.3333333333333302E-2</v>
      </c>
      <c r="Q535" s="16">
        <v>2.6315789473684199E-2</v>
      </c>
      <c r="R535" s="16">
        <v>0.105263157894737</v>
      </c>
      <c r="S535" s="16"/>
      <c r="T535" s="16">
        <v>3.6697247706422E-2</v>
      </c>
      <c r="U535" s="16">
        <v>3.1963470319634701E-2</v>
      </c>
      <c r="V535" s="16">
        <v>7.6271186440677999E-2</v>
      </c>
      <c r="W535" s="16">
        <v>3.8759689922480599E-2</v>
      </c>
      <c r="X535" s="16">
        <v>1.2987012987013E-2</v>
      </c>
      <c r="Y535" s="16">
        <v>0</v>
      </c>
      <c r="Z535" s="16"/>
      <c r="AA535" s="16">
        <v>3.9421813403416599E-2</v>
      </c>
      <c r="AB535" s="16">
        <v>3.0651340996168602E-2</v>
      </c>
    </row>
    <row r="536" spans="2:28" x14ac:dyDescent="0.35">
      <c r="B536" t="s">
        <v>310</v>
      </c>
      <c r="C536" s="16">
        <v>0.38258317025440303</v>
      </c>
      <c r="D536" s="16">
        <v>0.42</v>
      </c>
      <c r="E536" s="16">
        <v>0.348754448398576</v>
      </c>
      <c r="F536" s="16"/>
      <c r="G536" s="16">
        <v>0.43018867924528298</v>
      </c>
      <c r="H536" s="16">
        <v>0.52380952380952395</v>
      </c>
      <c r="I536" s="16">
        <v>0.35384615384615398</v>
      </c>
      <c r="J536" s="16">
        <v>0.31147540983606598</v>
      </c>
      <c r="K536" s="16">
        <v>0.41095890410958902</v>
      </c>
      <c r="L536" s="16">
        <v>0.27272727272727298</v>
      </c>
      <c r="M536" s="16">
        <v>0.36111111111111099</v>
      </c>
      <c r="N536" s="16">
        <v>0.25</v>
      </c>
      <c r="O536" s="16">
        <v>0.34782608695652201</v>
      </c>
      <c r="P536" s="16">
        <v>0.34666666666666701</v>
      </c>
      <c r="Q536" s="16">
        <v>0.26315789473684198</v>
      </c>
      <c r="R536" s="16">
        <v>0.36842105263157898</v>
      </c>
      <c r="S536" s="16"/>
      <c r="T536" s="16">
        <v>0.37385321100917401</v>
      </c>
      <c r="U536" s="16">
        <v>0.36073059360730603</v>
      </c>
      <c r="V536" s="16">
        <v>0.39830508474576298</v>
      </c>
      <c r="W536" s="16">
        <v>0.45736434108527102</v>
      </c>
      <c r="X536" s="16">
        <v>0.337662337662338</v>
      </c>
      <c r="Y536" s="16">
        <v>0.39534883720930197</v>
      </c>
      <c r="Z536" s="16"/>
      <c r="AA536" s="16">
        <v>0.37844940867279903</v>
      </c>
      <c r="AB536" s="16">
        <v>0.39463601532567</v>
      </c>
    </row>
    <row r="537" spans="2:28" x14ac:dyDescent="0.35">
      <c r="B537" t="s">
        <v>311</v>
      </c>
      <c r="C537" s="16">
        <v>0.37084148727984301</v>
      </c>
      <c r="D537" s="16">
        <v>0.35555555555555601</v>
      </c>
      <c r="E537" s="16">
        <v>0.38434163701067597</v>
      </c>
      <c r="F537" s="16"/>
      <c r="G537" s="16">
        <v>0.30943396226415099</v>
      </c>
      <c r="H537" s="16">
        <v>0.26984126984126999</v>
      </c>
      <c r="I537" s="16">
        <v>0.46153846153846201</v>
      </c>
      <c r="J537" s="16">
        <v>0.39344262295082</v>
      </c>
      <c r="K537" s="16">
        <v>0.36986301369863001</v>
      </c>
      <c r="L537" s="16">
        <v>0.44155844155844198</v>
      </c>
      <c r="M537" s="16">
        <v>0.36111111111111099</v>
      </c>
      <c r="N537" s="16">
        <v>0.38888888888888901</v>
      </c>
      <c r="O537" s="16">
        <v>0.46956521739130402</v>
      </c>
      <c r="P537" s="16">
        <v>0.413333333333333</v>
      </c>
      <c r="Q537" s="16">
        <v>0.44736842105263203</v>
      </c>
      <c r="R537" s="16">
        <v>0.31578947368421101</v>
      </c>
      <c r="S537" s="16"/>
      <c r="T537" s="16">
        <v>0.40137614678899097</v>
      </c>
      <c r="U537" s="16">
        <v>0.34703196347032</v>
      </c>
      <c r="V537" s="16">
        <v>0.31355932203389802</v>
      </c>
      <c r="W537" s="16">
        <v>0.33333333333333298</v>
      </c>
      <c r="X537" s="16">
        <v>0.415584415584416</v>
      </c>
      <c r="Y537" s="16">
        <v>0.372093023255814</v>
      </c>
      <c r="Z537" s="16"/>
      <c r="AA537" s="16">
        <v>0.38239159001314099</v>
      </c>
      <c r="AB537" s="16">
        <v>0.33716475095785398</v>
      </c>
    </row>
    <row r="538" spans="2:28" x14ac:dyDescent="0.35">
      <c r="B538" t="s">
        <v>312</v>
      </c>
      <c r="C538" s="16">
        <v>0.165362035225049</v>
      </c>
      <c r="D538" s="16">
        <v>0.146666666666667</v>
      </c>
      <c r="E538" s="16">
        <v>0.18149466192170799</v>
      </c>
      <c r="F538" s="16"/>
      <c r="G538" s="16">
        <v>0.19245283018867901</v>
      </c>
      <c r="H538" s="16">
        <v>0.126984126984127</v>
      </c>
      <c r="I538" s="16">
        <v>0.15384615384615399</v>
      </c>
      <c r="J538" s="16">
        <v>0.22950819672131101</v>
      </c>
      <c r="K538" s="16">
        <v>0.13698630136986301</v>
      </c>
      <c r="L538" s="16">
        <v>0.168831168831169</v>
      </c>
      <c r="M538" s="16">
        <v>0.16666666666666699</v>
      </c>
      <c r="N538" s="16">
        <v>0.13888888888888901</v>
      </c>
      <c r="O538" s="16">
        <v>0.121739130434783</v>
      </c>
      <c r="P538" s="16">
        <v>0.17333333333333301</v>
      </c>
      <c r="Q538" s="16">
        <v>0.18421052631578899</v>
      </c>
      <c r="R538" s="16">
        <v>0.21052631578947401</v>
      </c>
      <c r="S538" s="16"/>
      <c r="T538" s="16">
        <v>0.16055045871559601</v>
      </c>
      <c r="U538" s="16">
        <v>0.187214611872146</v>
      </c>
      <c r="V538" s="16">
        <v>0.169491525423729</v>
      </c>
      <c r="W538" s="16">
        <v>0.13953488372093001</v>
      </c>
      <c r="X538" s="16">
        <v>0.15584415584415601</v>
      </c>
      <c r="Y538" s="16">
        <v>0.186046511627907</v>
      </c>
      <c r="Z538" s="16"/>
      <c r="AA538" s="16">
        <v>0.15374507227332501</v>
      </c>
      <c r="AB538" s="16">
        <v>0.199233716475096</v>
      </c>
    </row>
    <row r="539" spans="2:28" x14ac:dyDescent="0.35">
      <c r="B539" t="s">
        <v>101</v>
      </c>
      <c r="C539" s="16">
        <v>4.4031311154598803E-2</v>
      </c>
      <c r="D539" s="16">
        <v>4.4444444444444398E-2</v>
      </c>
      <c r="E539" s="16">
        <v>4.4483985765124599E-2</v>
      </c>
      <c r="F539" s="16"/>
      <c r="G539" s="16">
        <v>4.15094339622641E-2</v>
      </c>
      <c r="H539" s="16">
        <v>4.7619047619047603E-2</v>
      </c>
      <c r="I539" s="16">
        <v>1.5384615384615399E-2</v>
      </c>
      <c r="J539" s="16">
        <v>4.91803278688525E-2</v>
      </c>
      <c r="K539" s="16">
        <v>5.4794520547945202E-2</v>
      </c>
      <c r="L539" s="16">
        <v>6.4935064935064901E-2</v>
      </c>
      <c r="M539" s="16">
        <v>5.5555555555555601E-2</v>
      </c>
      <c r="N539" s="16">
        <v>0.11111111111111099</v>
      </c>
      <c r="O539" s="16">
        <v>2.6086956521739101E-2</v>
      </c>
      <c r="P539" s="16">
        <v>1.3333333333333299E-2</v>
      </c>
      <c r="Q539" s="16">
        <v>7.8947368421052599E-2</v>
      </c>
      <c r="R539" s="16">
        <v>0</v>
      </c>
      <c r="S539" s="16"/>
      <c r="T539" s="16">
        <v>2.7522935779816501E-2</v>
      </c>
      <c r="U539" s="16">
        <v>7.3059360730593603E-2</v>
      </c>
      <c r="V539" s="16">
        <v>4.2372881355932202E-2</v>
      </c>
      <c r="W539" s="16">
        <v>3.1007751937984499E-2</v>
      </c>
      <c r="X539" s="16">
        <v>7.7922077922077906E-2</v>
      </c>
      <c r="Y539" s="16">
        <v>4.6511627906976702E-2</v>
      </c>
      <c r="Z539" s="16"/>
      <c r="AA539" s="16">
        <v>4.5992115637319302E-2</v>
      </c>
      <c r="AB539" s="16">
        <v>3.8314176245210697E-2</v>
      </c>
    </row>
    <row r="540" spans="2:28" x14ac:dyDescent="0.35">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spans="2:28" x14ac:dyDescent="0.35">
      <c r="B541" s="6" t="s">
        <v>320</v>
      </c>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spans="2:28" x14ac:dyDescent="0.35">
      <c r="B542" s="20" t="s">
        <v>63</v>
      </c>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spans="2:28" x14ac:dyDescent="0.35">
      <c r="B543" t="s">
        <v>309</v>
      </c>
      <c r="C543" s="16">
        <v>7.6320939334638002E-2</v>
      </c>
      <c r="D543" s="16">
        <v>9.1111111111111101E-2</v>
      </c>
      <c r="E543" s="16">
        <v>6.4056939501779403E-2</v>
      </c>
      <c r="F543" s="16"/>
      <c r="G543" s="16">
        <v>9.4339622641509399E-2</v>
      </c>
      <c r="H543" s="16">
        <v>7.9365079365079402E-2</v>
      </c>
      <c r="I543" s="16">
        <v>3.0769230769230799E-2</v>
      </c>
      <c r="J543" s="16">
        <v>8.1967213114754106E-2</v>
      </c>
      <c r="K543" s="16">
        <v>5.4794520547945202E-2</v>
      </c>
      <c r="L543" s="16">
        <v>6.4935064935064901E-2</v>
      </c>
      <c r="M543" s="16">
        <v>5.5555555555555601E-2</v>
      </c>
      <c r="N543" s="16">
        <v>0.13888888888888901</v>
      </c>
      <c r="O543" s="16">
        <v>5.21739130434783E-2</v>
      </c>
      <c r="P543" s="16">
        <v>0.12</v>
      </c>
      <c r="Q543" s="16">
        <v>7.8947368421052599E-2</v>
      </c>
      <c r="R543" s="16">
        <v>0</v>
      </c>
      <c r="S543" s="16"/>
      <c r="T543" s="16">
        <v>9.1743119266055106E-2</v>
      </c>
      <c r="U543" s="16">
        <v>4.1095890410958902E-2</v>
      </c>
      <c r="V543" s="16">
        <v>9.3220338983050793E-2</v>
      </c>
      <c r="W543" s="16">
        <v>9.3023255813953501E-2</v>
      </c>
      <c r="X543" s="16">
        <v>3.8961038961039002E-2</v>
      </c>
      <c r="Y543" s="16">
        <v>6.9767441860465101E-2</v>
      </c>
      <c r="Z543" s="16"/>
      <c r="AA543" s="16">
        <v>7.6215505913272003E-2</v>
      </c>
      <c r="AB543" s="16">
        <v>7.6628352490421506E-2</v>
      </c>
    </row>
    <row r="544" spans="2:28" x14ac:dyDescent="0.35">
      <c r="B544" t="s">
        <v>310</v>
      </c>
      <c r="C544" s="16">
        <v>0.39041095890410998</v>
      </c>
      <c r="D544" s="16">
        <v>0.413333333333333</v>
      </c>
      <c r="E544" s="16">
        <v>0.37188612099644103</v>
      </c>
      <c r="F544" s="16"/>
      <c r="G544" s="16">
        <v>0.388679245283019</v>
      </c>
      <c r="H544" s="16">
        <v>0.41269841269841301</v>
      </c>
      <c r="I544" s="16">
        <v>0.41538461538461502</v>
      </c>
      <c r="J544" s="16">
        <v>0.36065573770491799</v>
      </c>
      <c r="K544" s="16">
        <v>0.397260273972603</v>
      </c>
      <c r="L544" s="16">
        <v>0.415584415584416</v>
      </c>
      <c r="M544" s="16">
        <v>0.36111111111111099</v>
      </c>
      <c r="N544" s="16">
        <v>0.36111111111111099</v>
      </c>
      <c r="O544" s="16">
        <v>0.39130434782608697</v>
      </c>
      <c r="P544" s="16">
        <v>0.413333333333333</v>
      </c>
      <c r="Q544" s="16">
        <v>0.31578947368421101</v>
      </c>
      <c r="R544" s="16">
        <v>0.36842105263157898</v>
      </c>
      <c r="S544" s="16"/>
      <c r="T544" s="16">
        <v>0.37385321100917401</v>
      </c>
      <c r="U544" s="16">
        <v>0.35159817351598199</v>
      </c>
      <c r="V544" s="16">
        <v>0.50847457627118597</v>
      </c>
      <c r="W544" s="16">
        <v>0.44186046511627902</v>
      </c>
      <c r="X544" s="16">
        <v>0.35064935064935099</v>
      </c>
      <c r="Y544" s="16">
        <v>0.34883720930232598</v>
      </c>
      <c r="Z544" s="16"/>
      <c r="AA544" s="16">
        <v>0.40867279894875203</v>
      </c>
      <c r="AB544" s="16">
        <v>0.33716475095785398</v>
      </c>
    </row>
    <row r="545" spans="2:28" x14ac:dyDescent="0.35">
      <c r="B545" t="s">
        <v>311</v>
      </c>
      <c r="C545" s="16">
        <v>0.32191780821917798</v>
      </c>
      <c r="D545" s="16">
        <v>0.31333333333333302</v>
      </c>
      <c r="E545" s="16">
        <v>0.32562277580071203</v>
      </c>
      <c r="F545" s="16"/>
      <c r="G545" s="16">
        <v>0.305660377358491</v>
      </c>
      <c r="H545" s="16">
        <v>0.33333333333333298</v>
      </c>
      <c r="I545" s="16">
        <v>0.32307692307692298</v>
      </c>
      <c r="J545" s="16">
        <v>0.34426229508196698</v>
      </c>
      <c r="K545" s="16">
        <v>0.301369863013699</v>
      </c>
      <c r="L545" s="16">
        <v>0.29870129870129902</v>
      </c>
      <c r="M545" s="16">
        <v>0.33333333333333298</v>
      </c>
      <c r="N545" s="16">
        <v>0.27777777777777801</v>
      </c>
      <c r="O545" s="16">
        <v>0.33913043478260901</v>
      </c>
      <c r="P545" s="16">
        <v>0.293333333333333</v>
      </c>
      <c r="Q545" s="16">
        <v>0.36842105263157898</v>
      </c>
      <c r="R545" s="16">
        <v>0.52631578947368396</v>
      </c>
      <c r="S545" s="16"/>
      <c r="T545" s="16">
        <v>0.32110091743119301</v>
      </c>
      <c r="U545" s="16">
        <v>0.37899543378995398</v>
      </c>
      <c r="V545" s="16">
        <v>0.22033898305084701</v>
      </c>
      <c r="W545" s="16">
        <v>0.30232558139534899</v>
      </c>
      <c r="X545" s="16">
        <v>0.36363636363636398</v>
      </c>
      <c r="Y545" s="16">
        <v>0.30232558139534899</v>
      </c>
      <c r="Z545" s="16"/>
      <c r="AA545" s="16">
        <v>0.30486202365308801</v>
      </c>
      <c r="AB545" s="16">
        <v>0.37164750957854398</v>
      </c>
    </row>
    <row r="546" spans="2:28" x14ac:dyDescent="0.35">
      <c r="B546" t="s">
        <v>312</v>
      </c>
      <c r="C546" s="16">
        <v>0.12426614481409</v>
      </c>
      <c r="D546" s="16">
        <v>0.10444444444444401</v>
      </c>
      <c r="E546" s="16">
        <v>0.14234875444839901</v>
      </c>
      <c r="F546" s="16"/>
      <c r="G546" s="16">
        <v>0.135849056603774</v>
      </c>
      <c r="H546" s="16">
        <v>0.11111111111111099</v>
      </c>
      <c r="I546" s="16">
        <v>0.107692307692308</v>
      </c>
      <c r="J546" s="16">
        <v>0.13114754098360701</v>
      </c>
      <c r="K546" s="16">
        <v>8.2191780821917804E-2</v>
      </c>
      <c r="L546" s="16">
        <v>0.14285714285714299</v>
      </c>
      <c r="M546" s="16">
        <v>0.16666666666666699</v>
      </c>
      <c r="N546" s="16">
        <v>5.5555555555555601E-2</v>
      </c>
      <c r="O546" s="16">
        <v>0.147826086956522</v>
      </c>
      <c r="P546" s="16">
        <v>0.08</v>
      </c>
      <c r="Q546" s="16">
        <v>0.157894736842105</v>
      </c>
      <c r="R546" s="16">
        <v>0.105263157894737</v>
      </c>
      <c r="S546" s="16"/>
      <c r="T546" s="16">
        <v>0.155963302752294</v>
      </c>
      <c r="U546" s="16">
        <v>0.10958904109589</v>
      </c>
      <c r="V546" s="16">
        <v>0.101694915254237</v>
      </c>
      <c r="W546" s="16">
        <v>9.3023255813953501E-2</v>
      </c>
      <c r="X546" s="16">
        <v>0.103896103896104</v>
      </c>
      <c r="Y546" s="16">
        <v>6.9767441860465101E-2</v>
      </c>
      <c r="Z546" s="16"/>
      <c r="AA546" s="16">
        <v>0.116951379763469</v>
      </c>
      <c r="AB546" s="16">
        <v>0.145593869731801</v>
      </c>
    </row>
    <row r="547" spans="2:28" x14ac:dyDescent="0.35">
      <c r="B547" t="s">
        <v>101</v>
      </c>
      <c r="C547" s="16">
        <v>8.7084148727984298E-2</v>
      </c>
      <c r="D547" s="16">
        <v>7.7777777777777807E-2</v>
      </c>
      <c r="E547" s="16">
        <v>9.6085409252668993E-2</v>
      </c>
      <c r="F547" s="16"/>
      <c r="G547" s="16">
        <v>7.5471698113207503E-2</v>
      </c>
      <c r="H547" s="16">
        <v>6.3492063492063502E-2</v>
      </c>
      <c r="I547" s="16">
        <v>0.123076923076923</v>
      </c>
      <c r="J547" s="16">
        <v>8.1967213114754106E-2</v>
      </c>
      <c r="K547" s="16">
        <v>0.164383561643836</v>
      </c>
      <c r="L547" s="16">
        <v>7.7922077922077906E-2</v>
      </c>
      <c r="M547" s="16">
        <v>8.3333333333333301E-2</v>
      </c>
      <c r="N547" s="16">
        <v>0.16666666666666699</v>
      </c>
      <c r="O547" s="16">
        <v>6.9565217391304293E-2</v>
      </c>
      <c r="P547" s="16">
        <v>9.3333333333333296E-2</v>
      </c>
      <c r="Q547" s="16">
        <v>7.8947368421052599E-2</v>
      </c>
      <c r="R547" s="16">
        <v>0</v>
      </c>
      <c r="S547" s="16"/>
      <c r="T547" s="16">
        <v>5.73394495412844E-2</v>
      </c>
      <c r="U547" s="16">
        <v>0.11872146118721499</v>
      </c>
      <c r="V547" s="16">
        <v>7.6271186440677999E-2</v>
      </c>
      <c r="W547" s="16">
        <v>6.9767441860465101E-2</v>
      </c>
      <c r="X547" s="16">
        <v>0.14285714285714299</v>
      </c>
      <c r="Y547" s="16">
        <v>0.209302325581395</v>
      </c>
      <c r="Z547" s="16"/>
      <c r="AA547" s="16">
        <v>9.3298291721419194E-2</v>
      </c>
      <c r="AB547" s="16">
        <v>6.8965517241379296E-2</v>
      </c>
    </row>
    <row r="548" spans="2:28" x14ac:dyDescent="0.35">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spans="2:28" x14ac:dyDescent="0.35">
      <c r="B549" s="6" t="s">
        <v>321</v>
      </c>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spans="2:28" x14ac:dyDescent="0.35">
      <c r="B550" s="20" t="s">
        <v>63</v>
      </c>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spans="2:28" x14ac:dyDescent="0.35">
      <c r="B551" t="s">
        <v>309</v>
      </c>
      <c r="C551" s="16">
        <v>4.2074363992172202E-2</v>
      </c>
      <c r="D551" s="16">
        <v>0.04</v>
      </c>
      <c r="E551" s="16">
        <v>4.2704626334519602E-2</v>
      </c>
      <c r="F551" s="16"/>
      <c r="G551" s="16">
        <v>2.6415094339622601E-2</v>
      </c>
      <c r="H551" s="16">
        <v>5.5555555555555601E-2</v>
      </c>
      <c r="I551" s="16">
        <v>4.6153846153846198E-2</v>
      </c>
      <c r="J551" s="16">
        <v>3.2786885245901599E-2</v>
      </c>
      <c r="K551" s="16">
        <v>1.3698630136986301E-2</v>
      </c>
      <c r="L551" s="16">
        <v>6.4935064935064901E-2</v>
      </c>
      <c r="M551" s="16">
        <v>2.7777777777777801E-2</v>
      </c>
      <c r="N551" s="16">
        <v>8.3333333333333301E-2</v>
      </c>
      <c r="O551" s="16">
        <v>4.3478260869565202E-2</v>
      </c>
      <c r="P551" s="16">
        <v>5.3333333333333302E-2</v>
      </c>
      <c r="Q551" s="16">
        <v>0.105263157894737</v>
      </c>
      <c r="R551" s="16">
        <v>0</v>
      </c>
      <c r="S551" s="16"/>
      <c r="T551" s="16">
        <v>3.4403669724770602E-2</v>
      </c>
      <c r="U551" s="16">
        <v>4.1095890410958902E-2</v>
      </c>
      <c r="V551" s="16">
        <v>5.0847457627118599E-2</v>
      </c>
      <c r="W551" s="16">
        <v>5.4263565891472902E-2</v>
      </c>
      <c r="X551" s="16">
        <v>6.4935064935064901E-2</v>
      </c>
      <c r="Y551" s="16">
        <v>2.32558139534884E-2</v>
      </c>
      <c r="Z551" s="16"/>
      <c r="AA551" s="16">
        <v>3.9421813403416599E-2</v>
      </c>
      <c r="AB551" s="16">
        <v>4.9808429118773902E-2</v>
      </c>
    </row>
    <row r="552" spans="2:28" x14ac:dyDescent="0.35">
      <c r="B552" t="s">
        <v>310</v>
      </c>
      <c r="C552" s="16">
        <v>0.37671232876712302</v>
      </c>
      <c r="D552" s="16">
        <v>0.39333333333333298</v>
      </c>
      <c r="E552" s="16">
        <v>0.36298932384341598</v>
      </c>
      <c r="F552" s="16"/>
      <c r="G552" s="16">
        <v>0.39245283018867899</v>
      </c>
      <c r="H552" s="16">
        <v>0.37301587301587302</v>
      </c>
      <c r="I552" s="16">
        <v>0.30769230769230799</v>
      </c>
      <c r="J552" s="16">
        <v>0.37704918032786899</v>
      </c>
      <c r="K552" s="16">
        <v>0.38356164383561597</v>
      </c>
      <c r="L552" s="16">
        <v>0.42857142857142899</v>
      </c>
      <c r="M552" s="16">
        <v>0.36111111111111099</v>
      </c>
      <c r="N552" s="16">
        <v>0.30555555555555602</v>
      </c>
      <c r="O552" s="16">
        <v>0.34782608695652201</v>
      </c>
      <c r="P552" s="16">
        <v>0.42666666666666703</v>
      </c>
      <c r="Q552" s="16">
        <v>0.42105263157894701</v>
      </c>
      <c r="R552" s="16">
        <v>0.26315789473684198</v>
      </c>
      <c r="S552" s="16"/>
      <c r="T552" s="16">
        <v>0.355504587155963</v>
      </c>
      <c r="U552" s="16">
        <v>0.34246575342465801</v>
      </c>
      <c r="V552" s="16">
        <v>0.39830508474576298</v>
      </c>
      <c r="W552" s="16">
        <v>0.44961240310077499</v>
      </c>
      <c r="X552" s="16">
        <v>0.45454545454545497</v>
      </c>
      <c r="Y552" s="16">
        <v>0.34883720930232598</v>
      </c>
      <c r="Z552" s="16"/>
      <c r="AA552" s="16">
        <v>0.40210249671484899</v>
      </c>
      <c r="AB552" s="16">
        <v>0.30268199233716497</v>
      </c>
    </row>
    <row r="553" spans="2:28" x14ac:dyDescent="0.35">
      <c r="B553" t="s">
        <v>311</v>
      </c>
      <c r="C553" s="16">
        <v>0.364970645792564</v>
      </c>
      <c r="D553" s="16">
        <v>0.35111111111111099</v>
      </c>
      <c r="E553" s="16">
        <v>0.37722419928825601</v>
      </c>
      <c r="F553" s="16"/>
      <c r="G553" s="16">
        <v>0.373584905660377</v>
      </c>
      <c r="H553" s="16">
        <v>0.38888888888888901</v>
      </c>
      <c r="I553" s="16">
        <v>0.43076923076923102</v>
      </c>
      <c r="J553" s="16">
        <v>0.34426229508196698</v>
      </c>
      <c r="K553" s="16">
        <v>0.36986301369863001</v>
      </c>
      <c r="L553" s="16">
        <v>0.27272727272727298</v>
      </c>
      <c r="M553" s="16">
        <v>0.375</v>
      </c>
      <c r="N553" s="16">
        <v>0.33333333333333298</v>
      </c>
      <c r="O553" s="16">
        <v>0.41739130434782601</v>
      </c>
      <c r="P553" s="16">
        <v>0.33333333333333298</v>
      </c>
      <c r="Q553" s="16">
        <v>0.23684210526315799</v>
      </c>
      <c r="R553" s="16">
        <v>0.36842105263157898</v>
      </c>
      <c r="S553" s="16"/>
      <c r="T553" s="16">
        <v>0.40137614678899097</v>
      </c>
      <c r="U553" s="16">
        <v>0.37899543378995398</v>
      </c>
      <c r="V553" s="16">
        <v>0.36440677966101698</v>
      </c>
      <c r="W553" s="16">
        <v>0.32558139534883701</v>
      </c>
      <c r="X553" s="16">
        <v>0.28571428571428598</v>
      </c>
      <c r="Y553" s="16">
        <v>0.186046511627907</v>
      </c>
      <c r="Z553" s="16"/>
      <c r="AA553" s="16">
        <v>0.353482260183968</v>
      </c>
      <c r="AB553" s="16">
        <v>0.39846743295019199</v>
      </c>
    </row>
    <row r="554" spans="2:28" x14ac:dyDescent="0.35">
      <c r="B554" t="s">
        <v>312</v>
      </c>
      <c r="C554" s="16">
        <v>0.13796477495107601</v>
      </c>
      <c r="D554" s="16">
        <v>0.14888888888888899</v>
      </c>
      <c r="E554" s="16">
        <v>0.129893238434164</v>
      </c>
      <c r="F554" s="16"/>
      <c r="G554" s="16">
        <v>0.162264150943396</v>
      </c>
      <c r="H554" s="16">
        <v>9.5238095238095205E-2</v>
      </c>
      <c r="I554" s="16">
        <v>0.123076923076923</v>
      </c>
      <c r="J554" s="16">
        <v>0.16393442622950799</v>
      </c>
      <c r="K554" s="16">
        <v>8.2191780821917804E-2</v>
      </c>
      <c r="L554" s="16">
        <v>0.15584415584415601</v>
      </c>
      <c r="M554" s="16">
        <v>0.13888888888888901</v>
      </c>
      <c r="N554" s="16">
        <v>0.11111111111111099</v>
      </c>
      <c r="O554" s="16">
        <v>0.13043478260869601</v>
      </c>
      <c r="P554" s="16">
        <v>0.12</v>
      </c>
      <c r="Q554" s="16">
        <v>0.13157894736842099</v>
      </c>
      <c r="R554" s="16">
        <v>0.36842105263157898</v>
      </c>
      <c r="S554" s="16"/>
      <c r="T554" s="16">
        <v>0.17201834862385301</v>
      </c>
      <c r="U554" s="16">
        <v>0.123287671232877</v>
      </c>
      <c r="V554" s="16">
        <v>0.110169491525424</v>
      </c>
      <c r="W554" s="16">
        <v>0.108527131782946</v>
      </c>
      <c r="X554" s="16">
        <v>3.8961038961039002E-2</v>
      </c>
      <c r="Y554" s="16">
        <v>0.209302325581395</v>
      </c>
      <c r="Z554" s="16"/>
      <c r="AA554" s="16">
        <v>0.116951379763469</v>
      </c>
      <c r="AB554" s="16">
        <v>0.199233716475096</v>
      </c>
    </row>
    <row r="555" spans="2:28" x14ac:dyDescent="0.35">
      <c r="B555" t="s">
        <v>101</v>
      </c>
      <c r="C555" s="16">
        <v>7.8277886497064603E-2</v>
      </c>
      <c r="D555" s="16">
        <v>6.6666666666666693E-2</v>
      </c>
      <c r="E555" s="16">
        <v>8.7188612099644097E-2</v>
      </c>
      <c r="F555" s="16"/>
      <c r="G555" s="16">
        <v>4.5283018867924497E-2</v>
      </c>
      <c r="H555" s="16">
        <v>8.7301587301587297E-2</v>
      </c>
      <c r="I555" s="16">
        <v>9.2307692307692299E-2</v>
      </c>
      <c r="J555" s="16">
        <v>8.1967213114754106E-2</v>
      </c>
      <c r="K555" s="16">
        <v>0.150684931506849</v>
      </c>
      <c r="L555" s="16">
        <v>7.7922077922077906E-2</v>
      </c>
      <c r="M555" s="16">
        <v>9.7222222222222196E-2</v>
      </c>
      <c r="N555" s="16">
        <v>0.16666666666666699</v>
      </c>
      <c r="O555" s="16">
        <v>6.08695652173913E-2</v>
      </c>
      <c r="P555" s="16">
        <v>6.6666666666666693E-2</v>
      </c>
      <c r="Q555" s="16">
        <v>0.105263157894737</v>
      </c>
      <c r="R555" s="16">
        <v>0</v>
      </c>
      <c r="S555" s="16"/>
      <c r="T555" s="16">
        <v>3.6697247706422E-2</v>
      </c>
      <c r="U555" s="16">
        <v>0.114155251141553</v>
      </c>
      <c r="V555" s="16">
        <v>7.6271186440677999E-2</v>
      </c>
      <c r="W555" s="16">
        <v>6.2015503875968998E-2</v>
      </c>
      <c r="X555" s="16">
        <v>0.15584415584415601</v>
      </c>
      <c r="Y555" s="16">
        <v>0.232558139534884</v>
      </c>
      <c r="Z555" s="16"/>
      <c r="AA555" s="16">
        <v>8.8042049934296998E-2</v>
      </c>
      <c r="AB555" s="16">
        <v>4.9808429118773902E-2</v>
      </c>
    </row>
    <row r="556" spans="2:28" x14ac:dyDescent="0.35">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spans="2:28" x14ac:dyDescent="0.35">
      <c r="B557" s="6" t="s">
        <v>329</v>
      </c>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spans="2:28" x14ac:dyDescent="0.35">
      <c r="B558" s="20" t="s">
        <v>63</v>
      </c>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spans="2:28" x14ac:dyDescent="0.35">
      <c r="B559" t="s">
        <v>249</v>
      </c>
      <c r="C559" s="16">
        <v>0.31996086105675098</v>
      </c>
      <c r="D559" s="16">
        <v>0.33333333333333298</v>
      </c>
      <c r="E559" s="16">
        <v>0.30782918149466199</v>
      </c>
      <c r="F559" s="16"/>
      <c r="G559" s="16">
        <v>0.33584905660377401</v>
      </c>
      <c r="H559" s="16">
        <v>0.30158730158730201</v>
      </c>
      <c r="I559" s="16">
        <v>0.29230769230769199</v>
      </c>
      <c r="J559" s="16">
        <v>0.32786885245901598</v>
      </c>
      <c r="K559" s="16">
        <v>0.34246575342465801</v>
      </c>
      <c r="L559" s="16">
        <v>0.32467532467532501</v>
      </c>
      <c r="M559" s="16">
        <v>0.29166666666666702</v>
      </c>
      <c r="N559" s="16">
        <v>0.33333333333333298</v>
      </c>
      <c r="O559" s="16">
        <v>0.33913043478260901</v>
      </c>
      <c r="P559" s="16">
        <v>0.24</v>
      </c>
      <c r="Q559" s="16">
        <v>0.28947368421052599</v>
      </c>
      <c r="R559" s="16">
        <v>0.52631578947368396</v>
      </c>
      <c r="S559" s="16"/>
      <c r="T559" s="16">
        <v>0.35779816513761498</v>
      </c>
      <c r="U559" s="16">
        <v>0.301369863013699</v>
      </c>
      <c r="V559" s="16">
        <v>0.33050847457627103</v>
      </c>
      <c r="W559" s="16">
        <v>0.29457364341085301</v>
      </c>
      <c r="X559" s="16">
        <v>0.246753246753247</v>
      </c>
      <c r="Y559" s="16">
        <v>0.209302325581395</v>
      </c>
      <c r="Z559" s="16"/>
      <c r="AA559" s="16">
        <v>0.31406044678055201</v>
      </c>
      <c r="AB559" s="16">
        <v>0.33716475095785398</v>
      </c>
    </row>
    <row r="560" spans="2:28" x14ac:dyDescent="0.35">
      <c r="B560" t="s">
        <v>250</v>
      </c>
      <c r="C560" s="16">
        <v>0.42172211350293498</v>
      </c>
      <c r="D560" s="16">
        <v>0.41111111111111098</v>
      </c>
      <c r="E560" s="16">
        <v>0.43060498220640597</v>
      </c>
      <c r="F560" s="16"/>
      <c r="G560" s="16">
        <v>0.41886792452830202</v>
      </c>
      <c r="H560" s="16">
        <v>0.43650793650793701</v>
      </c>
      <c r="I560" s="16">
        <v>0.52307692307692299</v>
      </c>
      <c r="J560" s="16">
        <v>0.42622950819672101</v>
      </c>
      <c r="K560" s="16">
        <v>0.465753424657534</v>
      </c>
      <c r="L560" s="16">
        <v>0.35064935064935099</v>
      </c>
      <c r="M560" s="16">
        <v>0.41666666666666702</v>
      </c>
      <c r="N560" s="16">
        <v>0.41666666666666702</v>
      </c>
      <c r="O560" s="16">
        <v>0.356521739130435</v>
      </c>
      <c r="P560" s="16">
        <v>0.44</v>
      </c>
      <c r="Q560" s="16">
        <v>0.44736842105263203</v>
      </c>
      <c r="R560" s="16">
        <v>0.42105263157894701</v>
      </c>
      <c r="S560" s="16"/>
      <c r="T560" s="16">
        <v>0.38990825688073399</v>
      </c>
      <c r="U560" s="16">
        <v>0.47945205479452102</v>
      </c>
      <c r="V560" s="16">
        <v>0.36440677966101698</v>
      </c>
      <c r="W560" s="16">
        <v>0.403100775193798</v>
      </c>
      <c r="X560" s="16">
        <v>0.51948051948051899</v>
      </c>
      <c r="Y560" s="16">
        <v>0.48837209302325602</v>
      </c>
      <c r="Z560" s="16"/>
      <c r="AA560" s="16">
        <v>0.42181340341655699</v>
      </c>
      <c r="AB560" s="16">
        <v>0.42145593869731801</v>
      </c>
    </row>
    <row r="561" spans="2:28" x14ac:dyDescent="0.35">
      <c r="B561" t="s">
        <v>251</v>
      </c>
      <c r="C561" s="16">
        <v>0.14187866927593001</v>
      </c>
      <c r="D561" s="16">
        <v>0.133333333333333</v>
      </c>
      <c r="E561" s="16">
        <v>0.149466192170818</v>
      </c>
      <c r="F561" s="16"/>
      <c r="G561" s="16">
        <v>0.13962264150943399</v>
      </c>
      <c r="H561" s="16">
        <v>0.134920634920635</v>
      </c>
      <c r="I561" s="16">
        <v>9.2307692307692299E-2</v>
      </c>
      <c r="J561" s="16">
        <v>0.13114754098360701</v>
      </c>
      <c r="K561" s="16">
        <v>9.5890410958904104E-2</v>
      </c>
      <c r="L561" s="16">
        <v>0.23376623376623401</v>
      </c>
      <c r="M561" s="16">
        <v>0.194444444444444</v>
      </c>
      <c r="N561" s="16">
        <v>2.7777777777777801E-2</v>
      </c>
      <c r="O561" s="16">
        <v>0.19130434782608699</v>
      </c>
      <c r="P561" s="16">
        <v>0.17333333333333301</v>
      </c>
      <c r="Q561" s="16">
        <v>5.2631578947368397E-2</v>
      </c>
      <c r="R561" s="16">
        <v>0</v>
      </c>
      <c r="S561" s="16"/>
      <c r="T561" s="16">
        <v>0.149082568807339</v>
      </c>
      <c r="U561" s="16">
        <v>0.11872146118721499</v>
      </c>
      <c r="V561" s="16">
        <v>0.12711864406779699</v>
      </c>
      <c r="W561" s="16">
        <v>0.178294573643411</v>
      </c>
      <c r="X561" s="16">
        <v>7.7922077922077906E-2</v>
      </c>
      <c r="Y561" s="16">
        <v>0.232558139534884</v>
      </c>
      <c r="Z561" s="16"/>
      <c r="AA561" s="16">
        <v>0.136662286465177</v>
      </c>
      <c r="AB561" s="16">
        <v>0.15708812260536401</v>
      </c>
    </row>
    <row r="562" spans="2:28" x14ac:dyDescent="0.35">
      <c r="B562" t="s">
        <v>252</v>
      </c>
      <c r="C562" s="16">
        <v>5.9686888454011697E-2</v>
      </c>
      <c r="D562" s="16">
        <v>5.5555555555555601E-2</v>
      </c>
      <c r="E562" s="16">
        <v>6.2277580071174399E-2</v>
      </c>
      <c r="F562" s="16"/>
      <c r="G562" s="16">
        <v>6.0377358490565997E-2</v>
      </c>
      <c r="H562" s="16">
        <v>5.5555555555555601E-2</v>
      </c>
      <c r="I562" s="16">
        <v>3.0769230769230799E-2</v>
      </c>
      <c r="J562" s="16">
        <v>4.91803278688525E-2</v>
      </c>
      <c r="K562" s="16">
        <v>2.7397260273972601E-2</v>
      </c>
      <c r="L562" s="16">
        <v>6.4935064935064901E-2</v>
      </c>
      <c r="M562" s="16">
        <v>5.5555555555555601E-2</v>
      </c>
      <c r="N562" s="16">
        <v>8.3333333333333301E-2</v>
      </c>
      <c r="O562" s="16">
        <v>8.6956521739130405E-2</v>
      </c>
      <c r="P562" s="16">
        <v>0.08</v>
      </c>
      <c r="Q562" s="16">
        <v>5.2631578947368397E-2</v>
      </c>
      <c r="R562" s="16">
        <v>5.2631578947368397E-2</v>
      </c>
      <c r="S562" s="16"/>
      <c r="T562" s="16">
        <v>5.9633027522935797E-2</v>
      </c>
      <c r="U562" s="16">
        <v>4.5662100456621002E-2</v>
      </c>
      <c r="V562" s="16">
        <v>9.3220338983050793E-2</v>
      </c>
      <c r="W562" s="16">
        <v>6.2015503875968998E-2</v>
      </c>
      <c r="X562" s="16">
        <v>6.4935064935064901E-2</v>
      </c>
      <c r="Y562" s="16">
        <v>2.32558139534884E-2</v>
      </c>
      <c r="Z562" s="16"/>
      <c r="AA562" s="16">
        <v>6.30749014454665E-2</v>
      </c>
      <c r="AB562" s="16">
        <v>4.9808429118773902E-2</v>
      </c>
    </row>
    <row r="563" spans="2:28" x14ac:dyDescent="0.35">
      <c r="B563" t="s">
        <v>253</v>
      </c>
      <c r="C563" s="16">
        <v>1.9569471624266099E-2</v>
      </c>
      <c r="D563" s="16">
        <v>2.4444444444444401E-2</v>
      </c>
      <c r="E563" s="16">
        <v>1.6014234875444799E-2</v>
      </c>
      <c r="F563" s="16"/>
      <c r="G563" s="16">
        <v>2.2641509433962301E-2</v>
      </c>
      <c r="H563" s="16">
        <v>3.1746031746031703E-2</v>
      </c>
      <c r="I563" s="16">
        <v>1.5384615384615399E-2</v>
      </c>
      <c r="J563" s="16">
        <v>3.2786885245901599E-2</v>
      </c>
      <c r="K563" s="16">
        <v>0</v>
      </c>
      <c r="L563" s="16">
        <v>1.2987012987013E-2</v>
      </c>
      <c r="M563" s="16">
        <v>1.38888888888889E-2</v>
      </c>
      <c r="N563" s="16">
        <v>2.7777777777777801E-2</v>
      </c>
      <c r="O563" s="16">
        <v>8.6956521739130401E-3</v>
      </c>
      <c r="P563" s="16">
        <v>2.66666666666667E-2</v>
      </c>
      <c r="Q563" s="16">
        <v>2.6315789473684199E-2</v>
      </c>
      <c r="R563" s="16">
        <v>0</v>
      </c>
      <c r="S563" s="16"/>
      <c r="T563" s="16">
        <v>2.2935779816513801E-2</v>
      </c>
      <c r="U563" s="16">
        <v>1.3698630136986301E-2</v>
      </c>
      <c r="V563" s="16">
        <v>3.3898305084745797E-2</v>
      </c>
      <c r="W563" s="16">
        <v>2.32558139534884E-2</v>
      </c>
      <c r="X563" s="16">
        <v>0</v>
      </c>
      <c r="Y563" s="16">
        <v>0</v>
      </c>
      <c r="Z563" s="16"/>
      <c r="AA563" s="16">
        <v>1.8396846254927698E-2</v>
      </c>
      <c r="AB563" s="16">
        <v>2.2988505747126398E-2</v>
      </c>
    </row>
    <row r="564" spans="2:28" x14ac:dyDescent="0.35">
      <c r="B564" t="s">
        <v>101</v>
      </c>
      <c r="C564" s="16">
        <v>3.7181996086105701E-2</v>
      </c>
      <c r="D564" s="16">
        <v>4.2222222222222203E-2</v>
      </c>
      <c r="E564" s="16">
        <v>3.3807829181494699E-2</v>
      </c>
      <c r="F564" s="16"/>
      <c r="G564" s="16">
        <v>2.2641509433962301E-2</v>
      </c>
      <c r="H564" s="16">
        <v>3.9682539682539701E-2</v>
      </c>
      <c r="I564" s="16">
        <v>4.6153846153846198E-2</v>
      </c>
      <c r="J564" s="16">
        <v>3.2786885245901599E-2</v>
      </c>
      <c r="K564" s="16">
        <v>6.8493150684931503E-2</v>
      </c>
      <c r="L564" s="16">
        <v>1.2987012987013E-2</v>
      </c>
      <c r="M564" s="16">
        <v>2.7777777777777801E-2</v>
      </c>
      <c r="N564" s="16">
        <v>0.11111111111111099</v>
      </c>
      <c r="O564" s="16">
        <v>1.7391304347826101E-2</v>
      </c>
      <c r="P564" s="16">
        <v>0.04</v>
      </c>
      <c r="Q564" s="16">
        <v>0.13157894736842099</v>
      </c>
      <c r="R564" s="16">
        <v>0</v>
      </c>
      <c r="S564" s="16"/>
      <c r="T564" s="16">
        <v>2.06422018348624E-2</v>
      </c>
      <c r="U564" s="16">
        <v>4.1095890410958902E-2</v>
      </c>
      <c r="V564" s="16">
        <v>5.0847457627118599E-2</v>
      </c>
      <c r="W564" s="16">
        <v>3.8759689922480599E-2</v>
      </c>
      <c r="X564" s="16">
        <v>9.0909090909090898E-2</v>
      </c>
      <c r="Y564" s="16">
        <v>4.6511627906976702E-2</v>
      </c>
      <c r="Z564" s="16"/>
      <c r="AA564" s="16">
        <v>4.5992115637319302E-2</v>
      </c>
      <c r="AB564" s="16">
        <v>1.1494252873563199E-2</v>
      </c>
    </row>
    <row r="565" spans="2:28" x14ac:dyDescent="0.35">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spans="2:28" x14ac:dyDescent="0.35">
      <c r="B566" s="6" t="s">
        <v>330</v>
      </c>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spans="2:28" x14ac:dyDescent="0.35">
      <c r="B567" s="20" t="s">
        <v>63</v>
      </c>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spans="2:28" x14ac:dyDescent="0.35">
      <c r="B568" t="s">
        <v>249</v>
      </c>
      <c r="C568" s="16">
        <v>0.30626223091976501</v>
      </c>
      <c r="D568" s="16">
        <v>0.335555555555556</v>
      </c>
      <c r="E568" s="16">
        <v>0.28291814946619198</v>
      </c>
      <c r="F568" s="16"/>
      <c r="G568" s="16">
        <v>0.28301886792452802</v>
      </c>
      <c r="H568" s="16">
        <v>0.26190476190476197</v>
      </c>
      <c r="I568" s="16">
        <v>0.32307692307692298</v>
      </c>
      <c r="J568" s="16">
        <v>0.34426229508196698</v>
      </c>
      <c r="K568" s="16">
        <v>0.301369863013699</v>
      </c>
      <c r="L568" s="16">
        <v>0.32467532467532501</v>
      </c>
      <c r="M568" s="16">
        <v>0.30555555555555602</v>
      </c>
      <c r="N568" s="16">
        <v>0.27777777777777801</v>
      </c>
      <c r="O568" s="16">
        <v>0.38260869565217398</v>
      </c>
      <c r="P568" s="16">
        <v>0.24</v>
      </c>
      <c r="Q568" s="16">
        <v>0.31578947368421101</v>
      </c>
      <c r="R568" s="16">
        <v>0.52631578947368396</v>
      </c>
      <c r="S568" s="16"/>
      <c r="T568" s="16">
        <v>0.33486238532110102</v>
      </c>
      <c r="U568" s="16">
        <v>0.31506849315068503</v>
      </c>
      <c r="V568" s="16">
        <v>0.338983050847458</v>
      </c>
      <c r="W568" s="16">
        <v>0.25581395348837199</v>
      </c>
      <c r="X568" s="16">
        <v>0.18181818181818199</v>
      </c>
      <c r="Y568" s="16">
        <v>0.25581395348837199</v>
      </c>
      <c r="Z568" s="16"/>
      <c r="AA568" s="16">
        <v>0.30617608409986902</v>
      </c>
      <c r="AB568" s="16">
        <v>0.30651340996168602</v>
      </c>
    </row>
    <row r="569" spans="2:28" x14ac:dyDescent="0.35">
      <c r="B569" t="s">
        <v>250</v>
      </c>
      <c r="C569" s="16">
        <v>0.39530332681017599</v>
      </c>
      <c r="D569" s="16">
        <v>0.37555555555555598</v>
      </c>
      <c r="E569" s="16">
        <v>0.41281138790035599</v>
      </c>
      <c r="F569" s="16"/>
      <c r="G569" s="16">
        <v>0.41886792452830202</v>
      </c>
      <c r="H569" s="16">
        <v>0.42857142857142899</v>
      </c>
      <c r="I569" s="16">
        <v>0.47692307692307701</v>
      </c>
      <c r="J569" s="16">
        <v>0.27868852459016402</v>
      </c>
      <c r="K569" s="16">
        <v>0.397260273972603</v>
      </c>
      <c r="L569" s="16">
        <v>0.37662337662337703</v>
      </c>
      <c r="M569" s="16">
        <v>0.375</v>
      </c>
      <c r="N569" s="16">
        <v>0.55555555555555602</v>
      </c>
      <c r="O569" s="16">
        <v>0.356521739130435</v>
      </c>
      <c r="P569" s="16">
        <v>0.37333333333333302</v>
      </c>
      <c r="Q569" s="16">
        <v>0.28947368421052599</v>
      </c>
      <c r="R569" s="16">
        <v>0.31578947368421101</v>
      </c>
      <c r="S569" s="16"/>
      <c r="T569" s="16">
        <v>0.38761467889908302</v>
      </c>
      <c r="U569" s="16">
        <v>0.420091324200913</v>
      </c>
      <c r="V569" s="16">
        <v>0.29661016949152502</v>
      </c>
      <c r="W569" s="16">
        <v>0.403100775193798</v>
      </c>
      <c r="X569" s="16">
        <v>0.46753246753246802</v>
      </c>
      <c r="Y569" s="16">
        <v>0.46511627906976699</v>
      </c>
      <c r="Z569" s="16"/>
      <c r="AA569" s="16">
        <v>0.403416557161629</v>
      </c>
      <c r="AB569" s="16">
        <v>0.37164750957854398</v>
      </c>
    </row>
    <row r="570" spans="2:28" x14ac:dyDescent="0.35">
      <c r="B570" t="s">
        <v>251</v>
      </c>
      <c r="C570" s="16">
        <v>0.184931506849315</v>
      </c>
      <c r="D570" s="16">
        <v>0.18666666666666701</v>
      </c>
      <c r="E570" s="16">
        <v>0.18149466192170799</v>
      </c>
      <c r="F570" s="16"/>
      <c r="G570" s="16">
        <v>0.19622641509434</v>
      </c>
      <c r="H570" s="16">
        <v>0.19841269841269801</v>
      </c>
      <c r="I570" s="16">
        <v>0.16923076923076899</v>
      </c>
      <c r="J570" s="16">
        <v>0.29508196721311503</v>
      </c>
      <c r="K570" s="16">
        <v>0.150684931506849</v>
      </c>
      <c r="L570" s="16">
        <v>0.18181818181818199</v>
      </c>
      <c r="M570" s="16">
        <v>0.20833333333333301</v>
      </c>
      <c r="N570" s="16">
        <v>8.3333333333333301E-2</v>
      </c>
      <c r="O570" s="16">
        <v>0.139130434782609</v>
      </c>
      <c r="P570" s="16">
        <v>0.17333333333333301</v>
      </c>
      <c r="Q570" s="16">
        <v>0.21052631578947401</v>
      </c>
      <c r="R570" s="16">
        <v>0.157894736842105</v>
      </c>
      <c r="S570" s="16"/>
      <c r="T570" s="16">
        <v>0.158256880733945</v>
      </c>
      <c r="U570" s="16">
        <v>0.17351598173516</v>
      </c>
      <c r="V570" s="16">
        <v>0.22881355932203401</v>
      </c>
      <c r="W570" s="16">
        <v>0.232558139534884</v>
      </c>
      <c r="X570" s="16">
        <v>0.22077922077922099</v>
      </c>
      <c r="Y570" s="16">
        <v>0.186046511627907</v>
      </c>
      <c r="Z570" s="16"/>
      <c r="AA570" s="16">
        <v>0.17871222076215501</v>
      </c>
      <c r="AB570" s="16">
        <v>0.20306513409961699</v>
      </c>
    </row>
    <row r="571" spans="2:28" x14ac:dyDescent="0.35">
      <c r="B571" t="s">
        <v>252</v>
      </c>
      <c r="C571" s="16">
        <v>7.0450097847358104E-2</v>
      </c>
      <c r="D571" s="16">
        <v>6.8888888888888902E-2</v>
      </c>
      <c r="E571" s="16">
        <v>7.1174377224199295E-2</v>
      </c>
      <c r="F571" s="16"/>
      <c r="G571" s="16">
        <v>6.0377358490565997E-2</v>
      </c>
      <c r="H571" s="16">
        <v>6.3492063492063502E-2</v>
      </c>
      <c r="I571" s="16">
        <v>1.5384615384615399E-2</v>
      </c>
      <c r="J571" s="16">
        <v>6.5573770491803296E-2</v>
      </c>
      <c r="K571" s="16">
        <v>0.10958904109589</v>
      </c>
      <c r="L571" s="16">
        <v>9.0909090909090898E-2</v>
      </c>
      <c r="M571" s="16">
        <v>8.3333333333333301E-2</v>
      </c>
      <c r="N571" s="16">
        <v>2.7777777777777801E-2</v>
      </c>
      <c r="O571" s="16">
        <v>7.8260869565217397E-2</v>
      </c>
      <c r="P571" s="16">
        <v>0.10666666666666701</v>
      </c>
      <c r="Q571" s="16">
        <v>0.105263157894737</v>
      </c>
      <c r="R571" s="16">
        <v>0</v>
      </c>
      <c r="S571" s="16"/>
      <c r="T571" s="16">
        <v>7.1100917431192706E-2</v>
      </c>
      <c r="U571" s="16">
        <v>6.3926940639269403E-2</v>
      </c>
      <c r="V571" s="16">
        <v>8.4745762711864403E-2</v>
      </c>
      <c r="W571" s="16">
        <v>7.7519379844961198E-2</v>
      </c>
      <c r="X571" s="16">
        <v>3.8961038961039002E-2</v>
      </c>
      <c r="Y571" s="16">
        <v>9.3023255813953501E-2</v>
      </c>
      <c r="Z571" s="16"/>
      <c r="AA571" s="16">
        <v>6.5703022339027597E-2</v>
      </c>
      <c r="AB571" s="16">
        <v>8.4291187739463605E-2</v>
      </c>
    </row>
    <row r="572" spans="2:28" x14ac:dyDescent="0.35">
      <c r="B572" t="s">
        <v>253</v>
      </c>
      <c r="C572" s="16">
        <v>2.6418786692759301E-2</v>
      </c>
      <c r="D572" s="16">
        <v>0.02</v>
      </c>
      <c r="E572" s="16">
        <v>3.2028469750889701E-2</v>
      </c>
      <c r="F572" s="16"/>
      <c r="G572" s="16">
        <v>3.0188679245282998E-2</v>
      </c>
      <c r="H572" s="16">
        <v>4.7619047619047603E-2</v>
      </c>
      <c r="I572" s="16">
        <v>0</v>
      </c>
      <c r="J572" s="16">
        <v>0</v>
      </c>
      <c r="K572" s="16">
        <v>0</v>
      </c>
      <c r="L572" s="16">
        <v>1.2987012987013E-2</v>
      </c>
      <c r="M572" s="16">
        <v>1.38888888888889E-2</v>
      </c>
      <c r="N572" s="16">
        <v>2.7777777777777801E-2</v>
      </c>
      <c r="O572" s="16">
        <v>2.6086956521739101E-2</v>
      </c>
      <c r="P572" s="16">
        <v>0.08</v>
      </c>
      <c r="Q572" s="16">
        <v>2.6315789473684199E-2</v>
      </c>
      <c r="R572" s="16">
        <v>0</v>
      </c>
      <c r="S572" s="16"/>
      <c r="T572" s="16">
        <v>3.2110091743119303E-2</v>
      </c>
      <c r="U572" s="16">
        <v>9.1324200913242004E-3</v>
      </c>
      <c r="V572" s="16">
        <v>4.2372881355932202E-2</v>
      </c>
      <c r="W572" s="16">
        <v>3.1007751937984499E-2</v>
      </c>
      <c r="X572" s="16">
        <v>2.5974025974026E-2</v>
      </c>
      <c r="Y572" s="16">
        <v>0</v>
      </c>
      <c r="Z572" s="16"/>
      <c r="AA572" s="16">
        <v>3.0223390275952701E-2</v>
      </c>
      <c r="AB572" s="16">
        <v>1.5325670498084301E-2</v>
      </c>
    </row>
    <row r="573" spans="2:28" x14ac:dyDescent="0.35">
      <c r="B573" t="s">
        <v>101</v>
      </c>
      <c r="C573" s="16">
        <v>1.6634050880626201E-2</v>
      </c>
      <c r="D573" s="16">
        <v>1.3333333333333299E-2</v>
      </c>
      <c r="E573" s="16">
        <v>1.95729537366548E-2</v>
      </c>
      <c r="F573" s="16"/>
      <c r="G573" s="16">
        <v>1.13207547169811E-2</v>
      </c>
      <c r="H573" s="16">
        <v>0</v>
      </c>
      <c r="I573" s="16">
        <v>1.5384615384615399E-2</v>
      </c>
      <c r="J573" s="16">
        <v>1.63934426229508E-2</v>
      </c>
      <c r="K573" s="16">
        <v>4.1095890410958902E-2</v>
      </c>
      <c r="L573" s="16">
        <v>1.2987012987013E-2</v>
      </c>
      <c r="M573" s="16">
        <v>1.38888888888889E-2</v>
      </c>
      <c r="N573" s="16">
        <v>2.7777777777777801E-2</v>
      </c>
      <c r="O573" s="16">
        <v>1.7391304347826101E-2</v>
      </c>
      <c r="P573" s="16">
        <v>2.66666666666667E-2</v>
      </c>
      <c r="Q573" s="16">
        <v>5.2631578947368397E-2</v>
      </c>
      <c r="R573" s="16">
        <v>0</v>
      </c>
      <c r="S573" s="16"/>
      <c r="T573" s="16">
        <v>1.6055045871559599E-2</v>
      </c>
      <c r="U573" s="16">
        <v>1.8264840182648401E-2</v>
      </c>
      <c r="V573" s="16">
        <v>8.4745762711864406E-3</v>
      </c>
      <c r="W573" s="16">
        <v>0</v>
      </c>
      <c r="X573" s="16">
        <v>6.4935064935064901E-2</v>
      </c>
      <c r="Y573" s="16">
        <v>0</v>
      </c>
      <c r="Z573" s="16"/>
      <c r="AA573" s="16">
        <v>1.5768725361366601E-2</v>
      </c>
      <c r="AB573" s="16">
        <v>1.9157088122605401E-2</v>
      </c>
    </row>
    <row r="574" spans="2:28" x14ac:dyDescent="0.35">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spans="2:28" x14ac:dyDescent="0.35">
      <c r="B575" s="6" t="s">
        <v>331</v>
      </c>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spans="2:28" x14ac:dyDescent="0.35">
      <c r="B576" s="20" t="s">
        <v>63</v>
      </c>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spans="2:28" x14ac:dyDescent="0.35">
      <c r="B577" t="s">
        <v>249</v>
      </c>
      <c r="C577" s="16">
        <v>0.25929549902152599</v>
      </c>
      <c r="D577" s="16">
        <v>0.28222222222222199</v>
      </c>
      <c r="E577" s="16">
        <v>0.23843416370106801</v>
      </c>
      <c r="F577" s="16"/>
      <c r="G577" s="16">
        <v>0.26792452830188701</v>
      </c>
      <c r="H577" s="16">
        <v>0.206349206349206</v>
      </c>
      <c r="I577" s="16">
        <v>0.27692307692307699</v>
      </c>
      <c r="J577" s="16">
        <v>0.213114754098361</v>
      </c>
      <c r="K577" s="16">
        <v>0.31506849315068503</v>
      </c>
      <c r="L577" s="16">
        <v>0.28571428571428598</v>
      </c>
      <c r="M577" s="16">
        <v>0.180555555555556</v>
      </c>
      <c r="N577" s="16">
        <v>0.25</v>
      </c>
      <c r="O577" s="16">
        <v>0.28695652173913</v>
      </c>
      <c r="P577" s="16">
        <v>0.22666666666666699</v>
      </c>
      <c r="Q577" s="16">
        <v>0.31578947368421101</v>
      </c>
      <c r="R577" s="16">
        <v>0.42105263157894701</v>
      </c>
      <c r="S577" s="16"/>
      <c r="T577" s="16">
        <v>0.32110091743119301</v>
      </c>
      <c r="U577" s="16">
        <v>0.25114155251141601</v>
      </c>
      <c r="V577" s="16">
        <v>0.22033898305084701</v>
      </c>
      <c r="W577" s="16">
        <v>0.193798449612403</v>
      </c>
      <c r="X577" s="16">
        <v>0.14285714285714299</v>
      </c>
      <c r="Y577" s="16">
        <v>0.186046511627907</v>
      </c>
      <c r="Z577" s="16"/>
      <c r="AA577" s="16">
        <v>0.241787122207622</v>
      </c>
      <c r="AB577" s="16">
        <v>0.31034482758620702</v>
      </c>
    </row>
    <row r="578" spans="2:28" x14ac:dyDescent="0.35">
      <c r="B578" t="s">
        <v>250</v>
      </c>
      <c r="C578" s="16">
        <v>0.41878669275929498</v>
      </c>
      <c r="D578" s="16">
        <v>0.42666666666666703</v>
      </c>
      <c r="E578" s="16">
        <v>0.41637010676156599</v>
      </c>
      <c r="F578" s="16"/>
      <c r="G578" s="16">
        <v>0.44528301886792498</v>
      </c>
      <c r="H578" s="16">
        <v>0.49206349206349198</v>
      </c>
      <c r="I578" s="16">
        <v>0.44615384615384601</v>
      </c>
      <c r="J578" s="16">
        <v>0.31147540983606598</v>
      </c>
      <c r="K578" s="16">
        <v>0.32876712328767099</v>
      </c>
      <c r="L578" s="16">
        <v>0.42857142857142899</v>
      </c>
      <c r="M578" s="16">
        <v>0.40277777777777801</v>
      </c>
      <c r="N578" s="16">
        <v>0.47222222222222199</v>
      </c>
      <c r="O578" s="16">
        <v>0.40869565217391302</v>
      </c>
      <c r="P578" s="16">
        <v>0.38666666666666699</v>
      </c>
      <c r="Q578" s="16">
        <v>0.36842105263157898</v>
      </c>
      <c r="R578" s="16">
        <v>0.36842105263157898</v>
      </c>
      <c r="S578" s="16"/>
      <c r="T578" s="16">
        <v>0.41972477064220198</v>
      </c>
      <c r="U578" s="16">
        <v>0.42465753424657499</v>
      </c>
      <c r="V578" s="16">
        <v>0.38135593220338998</v>
      </c>
      <c r="W578" s="16">
        <v>0.44961240310077499</v>
      </c>
      <c r="X578" s="16">
        <v>0.42857142857142899</v>
      </c>
      <c r="Y578" s="16">
        <v>0.372093023255814</v>
      </c>
      <c r="Z578" s="16"/>
      <c r="AA578" s="16">
        <v>0.42049934296977698</v>
      </c>
      <c r="AB578" s="16">
        <v>0.41379310344827602</v>
      </c>
    </row>
    <row r="579" spans="2:28" x14ac:dyDescent="0.35">
      <c r="B579" t="s">
        <v>251</v>
      </c>
      <c r="C579" s="16">
        <v>0.198630136986301</v>
      </c>
      <c r="D579" s="16">
        <v>0.18888888888888899</v>
      </c>
      <c r="E579" s="16">
        <v>0.208185053380783</v>
      </c>
      <c r="F579" s="16"/>
      <c r="G579" s="16">
        <v>0.18867924528301899</v>
      </c>
      <c r="H579" s="16">
        <v>0.182539682539683</v>
      </c>
      <c r="I579" s="16">
        <v>0.15384615384615399</v>
      </c>
      <c r="J579" s="16">
        <v>0.34426229508196698</v>
      </c>
      <c r="K579" s="16">
        <v>0.164383561643836</v>
      </c>
      <c r="L579" s="16">
        <v>0.18181818181818199</v>
      </c>
      <c r="M579" s="16">
        <v>0.26388888888888901</v>
      </c>
      <c r="N579" s="16">
        <v>0.194444444444444</v>
      </c>
      <c r="O579" s="16">
        <v>0.182608695652174</v>
      </c>
      <c r="P579" s="16">
        <v>0.24</v>
      </c>
      <c r="Q579" s="16">
        <v>0.21052631578947401</v>
      </c>
      <c r="R579" s="16">
        <v>0</v>
      </c>
      <c r="S579" s="16"/>
      <c r="T579" s="16">
        <v>0.16743119266055001</v>
      </c>
      <c r="U579" s="16">
        <v>0.210045662100457</v>
      </c>
      <c r="V579" s="16">
        <v>0.24576271186440701</v>
      </c>
      <c r="W579" s="16">
        <v>0.24806201550387599</v>
      </c>
      <c r="X579" s="16">
        <v>0.18181818181818199</v>
      </c>
      <c r="Y579" s="16">
        <v>0.209302325581395</v>
      </c>
      <c r="Z579" s="16"/>
      <c r="AA579" s="16">
        <v>0.206307490144547</v>
      </c>
      <c r="AB579" s="16">
        <v>0.176245210727969</v>
      </c>
    </row>
    <row r="580" spans="2:28" x14ac:dyDescent="0.35">
      <c r="B580" t="s">
        <v>252</v>
      </c>
      <c r="C580" s="16">
        <v>6.1643835616438401E-2</v>
      </c>
      <c r="D580" s="16">
        <v>4.8888888888888898E-2</v>
      </c>
      <c r="E580" s="16">
        <v>6.9395017793594305E-2</v>
      </c>
      <c r="F580" s="16"/>
      <c r="G580" s="16">
        <v>4.9056603773584902E-2</v>
      </c>
      <c r="H580" s="16">
        <v>7.1428571428571397E-2</v>
      </c>
      <c r="I580" s="16">
        <v>6.15384615384615E-2</v>
      </c>
      <c r="J580" s="16">
        <v>9.8360655737704902E-2</v>
      </c>
      <c r="K580" s="16">
        <v>8.2191780821917804E-2</v>
      </c>
      <c r="L580" s="16">
        <v>3.8961038961039002E-2</v>
      </c>
      <c r="M580" s="16">
        <v>9.7222222222222196E-2</v>
      </c>
      <c r="N580" s="16">
        <v>2.7777777777777801E-2</v>
      </c>
      <c r="O580" s="16">
        <v>6.08695652173913E-2</v>
      </c>
      <c r="P580" s="16">
        <v>5.3333333333333302E-2</v>
      </c>
      <c r="Q580" s="16">
        <v>0</v>
      </c>
      <c r="R580" s="16">
        <v>0.157894736842105</v>
      </c>
      <c r="S580" s="16"/>
      <c r="T580" s="16">
        <v>5.9633027522935797E-2</v>
      </c>
      <c r="U580" s="16">
        <v>5.0228310502283102E-2</v>
      </c>
      <c r="V580" s="16">
        <v>7.6271186440677999E-2</v>
      </c>
      <c r="W580" s="16">
        <v>3.8759689922480599E-2</v>
      </c>
      <c r="X580" s="16">
        <v>0.103896103896104</v>
      </c>
      <c r="Y580" s="16">
        <v>9.3023255813953501E-2</v>
      </c>
      <c r="Z580" s="16"/>
      <c r="AA580" s="16">
        <v>6.5703022339027597E-2</v>
      </c>
      <c r="AB580" s="16">
        <v>4.9808429118773902E-2</v>
      </c>
    </row>
    <row r="581" spans="2:28" x14ac:dyDescent="0.35">
      <c r="B581" t="s">
        <v>253</v>
      </c>
      <c r="C581" s="16">
        <v>3.7181996086105701E-2</v>
      </c>
      <c r="D581" s="16">
        <v>3.3333333333333298E-2</v>
      </c>
      <c r="E581" s="16">
        <v>3.91459074733096E-2</v>
      </c>
      <c r="F581" s="16"/>
      <c r="G581" s="16">
        <v>2.6415094339622601E-2</v>
      </c>
      <c r="H581" s="16">
        <v>3.1746031746031703E-2</v>
      </c>
      <c r="I581" s="16">
        <v>4.6153846153846198E-2</v>
      </c>
      <c r="J581" s="16">
        <v>1.63934426229508E-2</v>
      </c>
      <c r="K581" s="16">
        <v>6.8493150684931503E-2</v>
      </c>
      <c r="L581" s="16">
        <v>3.8961038961039002E-2</v>
      </c>
      <c r="M581" s="16">
        <v>4.1666666666666699E-2</v>
      </c>
      <c r="N581" s="16">
        <v>2.7777777777777801E-2</v>
      </c>
      <c r="O581" s="16">
        <v>2.6086956521739101E-2</v>
      </c>
      <c r="P581" s="16">
        <v>6.6666666666666693E-2</v>
      </c>
      <c r="Q581" s="16">
        <v>5.2631578947368397E-2</v>
      </c>
      <c r="R581" s="16">
        <v>5.2631578947368397E-2</v>
      </c>
      <c r="S581" s="16"/>
      <c r="T581" s="16">
        <v>1.3761467889908299E-2</v>
      </c>
      <c r="U581" s="16">
        <v>3.6529680365296802E-2</v>
      </c>
      <c r="V581" s="16">
        <v>6.7796610169491497E-2</v>
      </c>
      <c r="W581" s="16">
        <v>3.8759689922480599E-2</v>
      </c>
      <c r="X581" s="16">
        <v>9.0909090909090898E-2</v>
      </c>
      <c r="Y581" s="16">
        <v>9.3023255813953501E-2</v>
      </c>
      <c r="Z581" s="16"/>
      <c r="AA581" s="16">
        <v>4.2049934296977703E-2</v>
      </c>
      <c r="AB581" s="16">
        <v>2.2988505747126398E-2</v>
      </c>
    </row>
    <row r="582" spans="2:28" x14ac:dyDescent="0.35">
      <c r="B582" t="s">
        <v>101</v>
      </c>
      <c r="C582" s="16">
        <v>2.44618395303327E-2</v>
      </c>
      <c r="D582" s="16">
        <v>0.02</v>
      </c>
      <c r="E582" s="16">
        <v>2.84697508896797E-2</v>
      </c>
      <c r="F582" s="16"/>
      <c r="G582" s="16">
        <v>2.2641509433962301E-2</v>
      </c>
      <c r="H582" s="16">
        <v>1.58730158730159E-2</v>
      </c>
      <c r="I582" s="16">
        <v>1.5384615384615399E-2</v>
      </c>
      <c r="J582" s="16">
        <v>1.63934426229508E-2</v>
      </c>
      <c r="K582" s="16">
        <v>4.1095890410958902E-2</v>
      </c>
      <c r="L582" s="16">
        <v>2.5974025974026E-2</v>
      </c>
      <c r="M582" s="16">
        <v>1.38888888888889E-2</v>
      </c>
      <c r="N582" s="16">
        <v>2.7777777777777801E-2</v>
      </c>
      <c r="O582" s="16">
        <v>3.4782608695652202E-2</v>
      </c>
      <c r="P582" s="16">
        <v>2.66666666666667E-2</v>
      </c>
      <c r="Q582" s="16">
        <v>5.2631578947368397E-2</v>
      </c>
      <c r="R582" s="16">
        <v>0</v>
      </c>
      <c r="S582" s="16"/>
      <c r="T582" s="16">
        <v>1.8348623853211E-2</v>
      </c>
      <c r="U582" s="16">
        <v>2.7397260273972601E-2</v>
      </c>
      <c r="V582" s="16">
        <v>8.4745762711864406E-3</v>
      </c>
      <c r="W582" s="16">
        <v>3.1007751937984499E-2</v>
      </c>
      <c r="X582" s="16">
        <v>5.1948051948052E-2</v>
      </c>
      <c r="Y582" s="16">
        <v>4.6511627906976702E-2</v>
      </c>
      <c r="Z582" s="16"/>
      <c r="AA582" s="16">
        <v>2.3653088042049901E-2</v>
      </c>
      <c r="AB582" s="16">
        <v>2.68199233716475E-2</v>
      </c>
    </row>
    <row r="583" spans="2:28" x14ac:dyDescent="0.35">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spans="2:28" x14ac:dyDescent="0.35">
      <c r="B584" s="6" t="s">
        <v>332</v>
      </c>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spans="2:28" x14ac:dyDescent="0.35">
      <c r="B585" s="20" t="s">
        <v>63</v>
      </c>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spans="2:28" x14ac:dyDescent="0.35">
      <c r="B586" t="s">
        <v>249</v>
      </c>
      <c r="C586" s="16">
        <v>0.13796477495107601</v>
      </c>
      <c r="D586" s="16">
        <v>0.155555555555556</v>
      </c>
      <c r="E586" s="16">
        <v>0.12455516014234901</v>
      </c>
      <c r="F586" s="16"/>
      <c r="G586" s="16">
        <v>0.162264150943396</v>
      </c>
      <c r="H586" s="16">
        <v>8.7301587301587297E-2</v>
      </c>
      <c r="I586" s="16">
        <v>9.2307692307692299E-2</v>
      </c>
      <c r="J586" s="16">
        <v>0.114754098360656</v>
      </c>
      <c r="K586" s="16">
        <v>0.10958904109589</v>
      </c>
      <c r="L586" s="16">
        <v>0.12987012987013</v>
      </c>
      <c r="M586" s="16">
        <v>0.11111111111111099</v>
      </c>
      <c r="N586" s="16">
        <v>0.11111111111111099</v>
      </c>
      <c r="O586" s="16">
        <v>0.2</v>
      </c>
      <c r="P586" s="16">
        <v>0.12</v>
      </c>
      <c r="Q586" s="16">
        <v>0.157894736842105</v>
      </c>
      <c r="R586" s="16">
        <v>0.31578947368421101</v>
      </c>
      <c r="S586" s="16"/>
      <c r="T586" s="16">
        <v>0.18807339449541299</v>
      </c>
      <c r="U586" s="16">
        <v>0.105022831050228</v>
      </c>
      <c r="V586" s="16">
        <v>0.144067796610169</v>
      </c>
      <c r="W586" s="16">
        <v>7.7519379844961198E-2</v>
      </c>
      <c r="X586" s="16">
        <v>5.1948051948052E-2</v>
      </c>
      <c r="Y586" s="16">
        <v>0.116279069767442</v>
      </c>
      <c r="Z586" s="16"/>
      <c r="AA586" s="16">
        <v>0.109067017082786</v>
      </c>
      <c r="AB586" s="16">
        <v>0.22222222222222199</v>
      </c>
    </row>
    <row r="587" spans="2:28" x14ac:dyDescent="0.35">
      <c r="B587" t="s">
        <v>250</v>
      </c>
      <c r="C587" s="16">
        <v>0.31017612524461802</v>
      </c>
      <c r="D587" s="16">
        <v>0.35555555555555601</v>
      </c>
      <c r="E587" s="16">
        <v>0.27224199288256201</v>
      </c>
      <c r="F587" s="16"/>
      <c r="G587" s="16">
        <v>0.36981132075471701</v>
      </c>
      <c r="H587" s="16">
        <v>0.30952380952380998</v>
      </c>
      <c r="I587" s="16">
        <v>0.27692307692307699</v>
      </c>
      <c r="J587" s="16">
        <v>0.26229508196721302</v>
      </c>
      <c r="K587" s="16">
        <v>0.24657534246575299</v>
      </c>
      <c r="L587" s="16">
        <v>0.38961038961039002</v>
      </c>
      <c r="M587" s="16">
        <v>0.29166666666666702</v>
      </c>
      <c r="N587" s="16">
        <v>0.22222222222222199</v>
      </c>
      <c r="O587" s="16">
        <v>0.32173913043478303</v>
      </c>
      <c r="P587" s="16">
        <v>0.293333333333333</v>
      </c>
      <c r="Q587" s="16">
        <v>0.18421052631578899</v>
      </c>
      <c r="R587" s="16">
        <v>0.157894736842105</v>
      </c>
      <c r="S587" s="16"/>
      <c r="T587" s="16">
        <v>0.35779816513761498</v>
      </c>
      <c r="U587" s="16">
        <v>0.301369863013699</v>
      </c>
      <c r="V587" s="16">
        <v>0.28813559322033899</v>
      </c>
      <c r="W587" s="16">
        <v>0.29457364341085301</v>
      </c>
      <c r="X587" s="16">
        <v>0.19480519480519501</v>
      </c>
      <c r="Y587" s="16">
        <v>0.186046511627907</v>
      </c>
      <c r="Z587" s="16"/>
      <c r="AA587" s="16">
        <v>0.27989487516425798</v>
      </c>
      <c r="AB587" s="16">
        <v>0.39846743295019199</v>
      </c>
    </row>
    <row r="588" spans="2:28" x14ac:dyDescent="0.35">
      <c r="B588" t="s">
        <v>251</v>
      </c>
      <c r="C588" s="16">
        <v>0.181017612524462</v>
      </c>
      <c r="D588" s="16">
        <v>0.18444444444444399</v>
      </c>
      <c r="E588" s="16">
        <v>0.17971530249110301</v>
      </c>
      <c r="F588" s="16"/>
      <c r="G588" s="16">
        <v>0.19622641509434</v>
      </c>
      <c r="H588" s="16">
        <v>0.14285714285714299</v>
      </c>
      <c r="I588" s="16">
        <v>0.230769230769231</v>
      </c>
      <c r="J588" s="16">
        <v>0.22950819672131101</v>
      </c>
      <c r="K588" s="16">
        <v>0.20547945205479501</v>
      </c>
      <c r="L588" s="16">
        <v>0.22077922077922099</v>
      </c>
      <c r="M588" s="16">
        <v>9.7222222222222196E-2</v>
      </c>
      <c r="N588" s="16">
        <v>0.25</v>
      </c>
      <c r="O588" s="16">
        <v>0.121739130434783</v>
      </c>
      <c r="P588" s="16">
        <v>0.2</v>
      </c>
      <c r="Q588" s="16">
        <v>0.18421052631578899</v>
      </c>
      <c r="R588" s="16">
        <v>0.105263157894737</v>
      </c>
      <c r="S588" s="16"/>
      <c r="T588" s="16">
        <v>0.17431192660550501</v>
      </c>
      <c r="U588" s="16">
        <v>0.187214611872146</v>
      </c>
      <c r="V588" s="16">
        <v>0.152542372881356</v>
      </c>
      <c r="W588" s="16">
        <v>0.209302325581395</v>
      </c>
      <c r="X588" s="16">
        <v>0.15584415584415601</v>
      </c>
      <c r="Y588" s="16">
        <v>0.25581395348837199</v>
      </c>
      <c r="Z588" s="16"/>
      <c r="AA588" s="16">
        <v>0.18396846254927701</v>
      </c>
      <c r="AB588" s="16">
        <v>0.17241379310344801</v>
      </c>
    </row>
    <row r="589" spans="2:28" x14ac:dyDescent="0.35">
      <c r="B589" t="s">
        <v>252</v>
      </c>
      <c r="C589" s="16">
        <v>0.150684931506849</v>
      </c>
      <c r="D589" s="16">
        <v>0.12666666666666701</v>
      </c>
      <c r="E589" s="16">
        <v>0.16903914590747299</v>
      </c>
      <c r="F589" s="16"/>
      <c r="G589" s="16">
        <v>0.12452830188679199</v>
      </c>
      <c r="H589" s="16">
        <v>0.19841269841269801</v>
      </c>
      <c r="I589" s="16">
        <v>0.15384615384615399</v>
      </c>
      <c r="J589" s="16">
        <v>0.19672131147541</v>
      </c>
      <c r="K589" s="16">
        <v>0.19178082191780799</v>
      </c>
      <c r="L589" s="16">
        <v>9.0909090909090898E-2</v>
      </c>
      <c r="M589" s="16">
        <v>0.15277777777777801</v>
      </c>
      <c r="N589" s="16">
        <v>0.11111111111111099</v>
      </c>
      <c r="O589" s="16">
        <v>0.139130434782609</v>
      </c>
      <c r="P589" s="16">
        <v>0.133333333333333</v>
      </c>
      <c r="Q589" s="16">
        <v>0.26315789473684198</v>
      </c>
      <c r="R589" s="16">
        <v>0.105263157894737</v>
      </c>
      <c r="S589" s="16"/>
      <c r="T589" s="16">
        <v>0.13302752293577999</v>
      </c>
      <c r="U589" s="16">
        <v>0.150684931506849</v>
      </c>
      <c r="V589" s="16">
        <v>0.144067796610169</v>
      </c>
      <c r="W589" s="16">
        <v>0.162790697674419</v>
      </c>
      <c r="X589" s="16">
        <v>0.22077922077922099</v>
      </c>
      <c r="Y589" s="16">
        <v>0.186046511627907</v>
      </c>
      <c r="Z589" s="16"/>
      <c r="AA589" s="16">
        <v>0.16557161629434999</v>
      </c>
      <c r="AB589" s="16">
        <v>0.10727969348659</v>
      </c>
    </row>
    <row r="590" spans="2:28" x14ac:dyDescent="0.35">
      <c r="B590" t="s">
        <v>253</v>
      </c>
      <c r="C590" s="16">
        <v>0.19275929549902199</v>
      </c>
      <c r="D590" s="16">
        <v>0.15777777777777799</v>
      </c>
      <c r="E590" s="16">
        <v>0.220640569395018</v>
      </c>
      <c r="F590" s="16"/>
      <c r="G590" s="16">
        <v>0.128301886792453</v>
      </c>
      <c r="H590" s="16">
        <v>0.214285714285714</v>
      </c>
      <c r="I590" s="16">
        <v>0.230769230769231</v>
      </c>
      <c r="J590" s="16">
        <v>0.16393442622950799</v>
      </c>
      <c r="K590" s="16">
        <v>0.232876712328767</v>
      </c>
      <c r="L590" s="16">
        <v>0.12987012987013</v>
      </c>
      <c r="M590" s="16">
        <v>0.30555555555555602</v>
      </c>
      <c r="N590" s="16">
        <v>0.25</v>
      </c>
      <c r="O590" s="16">
        <v>0.2</v>
      </c>
      <c r="P590" s="16">
        <v>0.24</v>
      </c>
      <c r="Q590" s="16">
        <v>0.157894736842105</v>
      </c>
      <c r="R590" s="16">
        <v>0.31578947368421101</v>
      </c>
      <c r="S590" s="16"/>
      <c r="T590" s="16">
        <v>0.12844036697247699</v>
      </c>
      <c r="U590" s="16">
        <v>0.22374429223744299</v>
      </c>
      <c r="V590" s="16">
        <v>0.22881355932203401</v>
      </c>
      <c r="W590" s="16">
        <v>0.232558139534884</v>
      </c>
      <c r="X590" s="16">
        <v>0.31168831168831201</v>
      </c>
      <c r="Y590" s="16">
        <v>0.25581395348837199</v>
      </c>
      <c r="Z590" s="16"/>
      <c r="AA590" s="16">
        <v>0.227332457293035</v>
      </c>
      <c r="AB590" s="16">
        <v>9.1954022988505704E-2</v>
      </c>
    </row>
    <row r="591" spans="2:28" x14ac:dyDescent="0.35">
      <c r="B591" t="s">
        <v>101</v>
      </c>
      <c r="C591" s="16">
        <v>2.7397260273972601E-2</v>
      </c>
      <c r="D591" s="16">
        <v>0.02</v>
      </c>
      <c r="E591" s="16">
        <v>3.3807829181494699E-2</v>
      </c>
      <c r="F591" s="16"/>
      <c r="G591" s="16">
        <v>1.88679245283019E-2</v>
      </c>
      <c r="H591" s="16">
        <v>4.7619047619047603E-2</v>
      </c>
      <c r="I591" s="16">
        <v>1.5384615384615399E-2</v>
      </c>
      <c r="J591" s="16">
        <v>3.2786885245901599E-2</v>
      </c>
      <c r="K591" s="16">
        <v>1.3698630136986301E-2</v>
      </c>
      <c r="L591" s="16">
        <v>3.8961038961039002E-2</v>
      </c>
      <c r="M591" s="16">
        <v>4.1666666666666699E-2</v>
      </c>
      <c r="N591" s="16">
        <v>5.5555555555555601E-2</v>
      </c>
      <c r="O591" s="16">
        <v>1.7391304347826101E-2</v>
      </c>
      <c r="P591" s="16">
        <v>1.3333333333333299E-2</v>
      </c>
      <c r="Q591" s="16">
        <v>5.2631578947368397E-2</v>
      </c>
      <c r="R591" s="16">
        <v>0</v>
      </c>
      <c r="S591" s="16"/>
      <c r="T591" s="16">
        <v>1.8348623853211E-2</v>
      </c>
      <c r="U591" s="16">
        <v>3.1963470319634701E-2</v>
      </c>
      <c r="V591" s="16">
        <v>4.2372881355932202E-2</v>
      </c>
      <c r="W591" s="16">
        <v>2.32558139534884E-2</v>
      </c>
      <c r="X591" s="16">
        <v>6.4935064935064901E-2</v>
      </c>
      <c r="Y591" s="16">
        <v>0</v>
      </c>
      <c r="Z591" s="16"/>
      <c r="AA591" s="16">
        <v>3.4165571616294299E-2</v>
      </c>
      <c r="AB591" s="16">
        <v>7.6628352490421504E-3</v>
      </c>
    </row>
    <row r="592" spans="2:28" x14ac:dyDescent="0.35">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spans="2:28" x14ac:dyDescent="0.35">
      <c r="B593" s="6" t="s">
        <v>333</v>
      </c>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spans="2:28" x14ac:dyDescent="0.35">
      <c r="B594" s="20" t="s">
        <v>63</v>
      </c>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spans="2:28" x14ac:dyDescent="0.35">
      <c r="B595" t="s">
        <v>249</v>
      </c>
      <c r="C595" s="16">
        <v>0.25929549902152599</v>
      </c>
      <c r="D595" s="16">
        <v>0.28000000000000003</v>
      </c>
      <c r="E595" s="16">
        <v>0.243772241992883</v>
      </c>
      <c r="F595" s="16"/>
      <c r="G595" s="16">
        <v>0.24905660377358499</v>
      </c>
      <c r="H595" s="16">
        <v>0.238095238095238</v>
      </c>
      <c r="I595" s="16">
        <v>0.30769230769230799</v>
      </c>
      <c r="J595" s="16">
        <v>0.32786885245901598</v>
      </c>
      <c r="K595" s="16">
        <v>0.301369863013699</v>
      </c>
      <c r="L595" s="16">
        <v>0.207792207792208</v>
      </c>
      <c r="M595" s="16">
        <v>0.20833333333333301</v>
      </c>
      <c r="N595" s="16">
        <v>0.25</v>
      </c>
      <c r="O595" s="16">
        <v>0.30434782608695699</v>
      </c>
      <c r="P595" s="16">
        <v>0.21333333333333299</v>
      </c>
      <c r="Q595" s="16">
        <v>0.23684210526315799</v>
      </c>
      <c r="R595" s="16">
        <v>0.36842105263157898</v>
      </c>
      <c r="S595" s="16"/>
      <c r="T595" s="16">
        <v>0.28211009174311902</v>
      </c>
      <c r="U595" s="16">
        <v>0.26940639269406402</v>
      </c>
      <c r="V595" s="16">
        <v>0.23728813559322001</v>
      </c>
      <c r="W595" s="16">
        <v>0.217054263565891</v>
      </c>
      <c r="X595" s="16">
        <v>0.18181818181818199</v>
      </c>
      <c r="Y595" s="16">
        <v>0.30232558139534899</v>
      </c>
      <c r="Z595" s="16"/>
      <c r="AA595" s="16">
        <v>0.24047306176084099</v>
      </c>
      <c r="AB595" s="16">
        <v>0.31417624521072801</v>
      </c>
    </row>
    <row r="596" spans="2:28" x14ac:dyDescent="0.35">
      <c r="B596" t="s">
        <v>250</v>
      </c>
      <c r="C596" s="16">
        <v>0.42270058708414898</v>
      </c>
      <c r="D596" s="16">
        <v>0.422222222222222</v>
      </c>
      <c r="E596" s="16">
        <v>0.42526690391459099</v>
      </c>
      <c r="F596" s="16"/>
      <c r="G596" s="16">
        <v>0.47924528301886798</v>
      </c>
      <c r="H596" s="16">
        <v>0.38095238095238099</v>
      </c>
      <c r="I596" s="16">
        <v>0.38461538461538503</v>
      </c>
      <c r="J596" s="16">
        <v>0.34426229508196698</v>
      </c>
      <c r="K596" s="16">
        <v>0.38356164383561597</v>
      </c>
      <c r="L596" s="16">
        <v>0.493506493506494</v>
      </c>
      <c r="M596" s="16">
        <v>0.45833333333333298</v>
      </c>
      <c r="N596" s="16">
        <v>0.38888888888888901</v>
      </c>
      <c r="O596" s="16">
        <v>0.426086956521739</v>
      </c>
      <c r="P596" s="16">
        <v>0.413333333333333</v>
      </c>
      <c r="Q596" s="16">
        <v>0.31578947368421101</v>
      </c>
      <c r="R596" s="16">
        <v>0.31578947368421101</v>
      </c>
      <c r="S596" s="16"/>
      <c r="T596" s="16">
        <v>0.41972477064220198</v>
      </c>
      <c r="U596" s="16">
        <v>0.41095890410958902</v>
      </c>
      <c r="V596" s="16">
        <v>0.43220338983050799</v>
      </c>
      <c r="W596" s="16">
        <v>0.47286821705426402</v>
      </c>
      <c r="X596" s="16">
        <v>0.42857142857142899</v>
      </c>
      <c r="Y596" s="16">
        <v>0.32558139534883701</v>
      </c>
      <c r="Z596" s="16"/>
      <c r="AA596" s="16">
        <v>0.43626806833114301</v>
      </c>
      <c r="AB596" s="16">
        <v>0.38314176245210702</v>
      </c>
    </row>
    <row r="597" spans="2:28" x14ac:dyDescent="0.35">
      <c r="B597" t="s">
        <v>251</v>
      </c>
      <c r="C597" s="16">
        <v>0.19667318982387499</v>
      </c>
      <c r="D597" s="16">
        <v>0.19555555555555601</v>
      </c>
      <c r="E597" s="16">
        <v>0.195729537366548</v>
      </c>
      <c r="F597" s="16"/>
      <c r="G597" s="16">
        <v>0.19245283018867901</v>
      </c>
      <c r="H597" s="16">
        <v>0.206349206349206</v>
      </c>
      <c r="I597" s="16">
        <v>0.246153846153846</v>
      </c>
      <c r="J597" s="16">
        <v>0.22950819672131101</v>
      </c>
      <c r="K597" s="16">
        <v>0.19178082191780799</v>
      </c>
      <c r="L597" s="16">
        <v>0.11688311688311701</v>
      </c>
      <c r="M597" s="16">
        <v>0.22222222222222199</v>
      </c>
      <c r="N597" s="16">
        <v>0.194444444444444</v>
      </c>
      <c r="O597" s="16">
        <v>0.173913043478261</v>
      </c>
      <c r="P597" s="16">
        <v>0.21333333333333299</v>
      </c>
      <c r="Q597" s="16">
        <v>0.23684210526315799</v>
      </c>
      <c r="R597" s="16">
        <v>0.157894736842105</v>
      </c>
      <c r="S597" s="16"/>
      <c r="T597" s="16">
        <v>0.206422018348624</v>
      </c>
      <c r="U597" s="16">
        <v>0.19178082191780799</v>
      </c>
      <c r="V597" s="16">
        <v>0.177966101694915</v>
      </c>
      <c r="W597" s="16">
        <v>0.209302325581395</v>
      </c>
      <c r="X597" s="16">
        <v>0.18181818181818199</v>
      </c>
      <c r="Y597" s="16">
        <v>0.162790697674419</v>
      </c>
      <c r="Z597" s="16"/>
      <c r="AA597" s="16">
        <v>0.186596583442838</v>
      </c>
      <c r="AB597" s="16">
        <v>0.22605363984674301</v>
      </c>
    </row>
    <row r="598" spans="2:28" x14ac:dyDescent="0.35">
      <c r="B598" t="s">
        <v>252</v>
      </c>
      <c r="C598" s="16">
        <v>7.8277886497064603E-2</v>
      </c>
      <c r="D598" s="16">
        <v>0.06</v>
      </c>
      <c r="E598" s="16">
        <v>9.2526690391459096E-2</v>
      </c>
      <c r="F598" s="16"/>
      <c r="G598" s="16">
        <v>4.5283018867924497E-2</v>
      </c>
      <c r="H598" s="16">
        <v>0.15079365079365101</v>
      </c>
      <c r="I598" s="16">
        <v>1.5384615384615399E-2</v>
      </c>
      <c r="J598" s="16">
        <v>8.1967213114754106E-2</v>
      </c>
      <c r="K598" s="16">
        <v>2.7397260273972601E-2</v>
      </c>
      <c r="L598" s="16">
        <v>0.11688311688311701</v>
      </c>
      <c r="M598" s="16">
        <v>0.11111111111111099</v>
      </c>
      <c r="N598" s="16">
        <v>0.11111111111111099</v>
      </c>
      <c r="O598" s="16">
        <v>4.3478260869565202E-2</v>
      </c>
      <c r="P598" s="16">
        <v>0.10666666666666701</v>
      </c>
      <c r="Q598" s="16">
        <v>0.105263157894737</v>
      </c>
      <c r="R598" s="16">
        <v>0.157894736842105</v>
      </c>
      <c r="S598" s="16"/>
      <c r="T598" s="16">
        <v>5.9633027522935797E-2</v>
      </c>
      <c r="U598" s="16">
        <v>7.7625570776255703E-2</v>
      </c>
      <c r="V598" s="16">
        <v>9.3220338983050793E-2</v>
      </c>
      <c r="W598" s="16">
        <v>8.5271317829457405E-2</v>
      </c>
      <c r="X598" s="16">
        <v>0.12987012987013</v>
      </c>
      <c r="Y598" s="16">
        <v>0.116279069767442</v>
      </c>
      <c r="Z598" s="16"/>
      <c r="AA598" s="16">
        <v>9.0670170827858096E-2</v>
      </c>
      <c r="AB598" s="16">
        <v>4.2145593869731802E-2</v>
      </c>
    </row>
    <row r="599" spans="2:28" x14ac:dyDescent="0.35">
      <c r="B599" t="s">
        <v>253</v>
      </c>
      <c r="C599" s="16">
        <v>1.8590998043052798E-2</v>
      </c>
      <c r="D599" s="16">
        <v>2.4444444444444401E-2</v>
      </c>
      <c r="E599" s="16">
        <v>1.24555160142349E-2</v>
      </c>
      <c r="F599" s="16"/>
      <c r="G599" s="16">
        <v>1.88679245283019E-2</v>
      </c>
      <c r="H599" s="16">
        <v>1.58730158730159E-2</v>
      </c>
      <c r="I599" s="16">
        <v>0</v>
      </c>
      <c r="J599" s="16">
        <v>0</v>
      </c>
      <c r="K599" s="16">
        <v>4.1095890410958902E-2</v>
      </c>
      <c r="L599" s="16">
        <v>5.1948051948052E-2</v>
      </c>
      <c r="M599" s="16">
        <v>0</v>
      </c>
      <c r="N599" s="16">
        <v>0</v>
      </c>
      <c r="O599" s="16">
        <v>2.6086956521739101E-2</v>
      </c>
      <c r="P599" s="16">
        <v>1.3333333333333299E-2</v>
      </c>
      <c r="Q599" s="16">
        <v>2.6315789473684199E-2</v>
      </c>
      <c r="R599" s="16">
        <v>0</v>
      </c>
      <c r="S599" s="16"/>
      <c r="T599" s="16">
        <v>1.6055045871559599E-2</v>
      </c>
      <c r="U599" s="16">
        <v>2.7397260273972601E-2</v>
      </c>
      <c r="V599" s="16">
        <v>2.5423728813559299E-2</v>
      </c>
      <c r="W599" s="16">
        <v>7.7519379844961196E-3</v>
      </c>
      <c r="X599" s="16">
        <v>1.2987012987013E-2</v>
      </c>
      <c r="Y599" s="16">
        <v>2.32558139534884E-2</v>
      </c>
      <c r="Z599" s="16"/>
      <c r="AA599" s="16">
        <v>2.10249671484888E-2</v>
      </c>
      <c r="AB599" s="16">
        <v>1.1494252873563199E-2</v>
      </c>
    </row>
    <row r="600" spans="2:28" x14ac:dyDescent="0.35">
      <c r="B600" t="s">
        <v>101</v>
      </c>
      <c r="C600" s="16">
        <v>2.44618395303327E-2</v>
      </c>
      <c r="D600" s="16">
        <v>1.7777777777777799E-2</v>
      </c>
      <c r="E600" s="16">
        <v>3.0249110320284701E-2</v>
      </c>
      <c r="F600" s="16"/>
      <c r="G600" s="16">
        <v>1.5094339622641499E-2</v>
      </c>
      <c r="H600" s="16">
        <v>7.9365079365079395E-3</v>
      </c>
      <c r="I600" s="16">
        <v>4.6153846153846198E-2</v>
      </c>
      <c r="J600" s="16">
        <v>1.63934426229508E-2</v>
      </c>
      <c r="K600" s="16">
        <v>5.4794520547945202E-2</v>
      </c>
      <c r="L600" s="16">
        <v>1.2987012987013E-2</v>
      </c>
      <c r="M600" s="16">
        <v>0</v>
      </c>
      <c r="N600" s="16">
        <v>5.5555555555555601E-2</v>
      </c>
      <c r="O600" s="16">
        <v>2.6086956521739101E-2</v>
      </c>
      <c r="P600" s="16">
        <v>0.04</v>
      </c>
      <c r="Q600" s="16">
        <v>7.8947368421052599E-2</v>
      </c>
      <c r="R600" s="16">
        <v>0</v>
      </c>
      <c r="S600" s="16"/>
      <c r="T600" s="16">
        <v>1.6055045871559599E-2</v>
      </c>
      <c r="U600" s="16">
        <v>2.2831050228310501E-2</v>
      </c>
      <c r="V600" s="16">
        <v>3.3898305084745797E-2</v>
      </c>
      <c r="W600" s="16">
        <v>7.7519379844961196E-3</v>
      </c>
      <c r="X600" s="16">
        <v>6.4935064935064901E-2</v>
      </c>
      <c r="Y600" s="16">
        <v>6.9767441860465101E-2</v>
      </c>
      <c r="Z600" s="16"/>
      <c r="AA600" s="16">
        <v>2.4967148488830498E-2</v>
      </c>
      <c r="AB600" s="16">
        <v>2.2988505747126398E-2</v>
      </c>
    </row>
    <row r="601" spans="2:28" x14ac:dyDescent="0.35">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spans="2:28" x14ac:dyDescent="0.35">
      <c r="B602" s="6" t="s">
        <v>334</v>
      </c>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spans="2:28" x14ac:dyDescent="0.35">
      <c r="B603" s="20" t="s">
        <v>63</v>
      </c>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spans="2:28" x14ac:dyDescent="0.35">
      <c r="B604" t="s">
        <v>249</v>
      </c>
      <c r="C604" s="16">
        <v>0.35225048923679098</v>
      </c>
      <c r="D604" s="16">
        <v>0.35111111111111099</v>
      </c>
      <c r="E604" s="16">
        <v>0.35053380782918098</v>
      </c>
      <c r="F604" s="16"/>
      <c r="G604" s="16">
        <v>0.388679245283019</v>
      </c>
      <c r="H604" s="16">
        <v>0.293650793650794</v>
      </c>
      <c r="I604" s="16">
        <v>0.32307692307692298</v>
      </c>
      <c r="J604" s="16">
        <v>0.24590163934426201</v>
      </c>
      <c r="K604" s="16">
        <v>0.32876712328767099</v>
      </c>
      <c r="L604" s="16">
        <v>0.35064935064935099</v>
      </c>
      <c r="M604" s="16">
        <v>0.38888888888888901</v>
      </c>
      <c r="N604" s="16">
        <v>0.33333333333333298</v>
      </c>
      <c r="O604" s="16">
        <v>0.34782608695652201</v>
      </c>
      <c r="P604" s="16">
        <v>0.33333333333333298</v>
      </c>
      <c r="Q604" s="16">
        <v>0.36842105263157898</v>
      </c>
      <c r="R604" s="16">
        <v>0.73684210526315796</v>
      </c>
      <c r="S604" s="16"/>
      <c r="T604" s="16">
        <v>0.36467889908256901</v>
      </c>
      <c r="U604" s="16">
        <v>0.38812785388127902</v>
      </c>
      <c r="V604" s="16">
        <v>0.34745762711864397</v>
      </c>
      <c r="W604" s="16">
        <v>0.32558139534883701</v>
      </c>
      <c r="X604" s="16">
        <v>0.246753246753247</v>
      </c>
      <c r="Y604" s="16">
        <v>0.32558139534883701</v>
      </c>
      <c r="Z604" s="16"/>
      <c r="AA604" s="16">
        <v>0.35085413929040699</v>
      </c>
      <c r="AB604" s="16">
        <v>0.35632183908046</v>
      </c>
    </row>
    <row r="605" spans="2:28" x14ac:dyDescent="0.35">
      <c r="B605" t="s">
        <v>250</v>
      </c>
      <c r="C605" s="16">
        <v>0.40704500978473601</v>
      </c>
      <c r="D605" s="16">
        <v>0.40666666666666701</v>
      </c>
      <c r="E605" s="16">
        <v>0.40925266903914598</v>
      </c>
      <c r="F605" s="16"/>
      <c r="G605" s="16">
        <v>0.34339622641509399</v>
      </c>
      <c r="H605" s="16">
        <v>0.476190476190476</v>
      </c>
      <c r="I605" s="16">
        <v>0.492307692307692</v>
      </c>
      <c r="J605" s="16">
        <v>0.49180327868852503</v>
      </c>
      <c r="K605" s="16">
        <v>0.465753424657534</v>
      </c>
      <c r="L605" s="16">
        <v>0.35064935064935099</v>
      </c>
      <c r="M605" s="16">
        <v>0.40277777777777801</v>
      </c>
      <c r="N605" s="16">
        <v>0.38888888888888901</v>
      </c>
      <c r="O605" s="16">
        <v>0.434782608695652</v>
      </c>
      <c r="P605" s="16">
        <v>0.37333333333333302</v>
      </c>
      <c r="Q605" s="16">
        <v>0.47368421052631599</v>
      </c>
      <c r="R605" s="16">
        <v>0.157894736842105</v>
      </c>
      <c r="S605" s="16"/>
      <c r="T605" s="16">
        <v>0.408256880733945</v>
      </c>
      <c r="U605" s="16">
        <v>0.42465753424657499</v>
      </c>
      <c r="V605" s="16">
        <v>0.305084745762712</v>
      </c>
      <c r="W605" s="16">
        <v>0.41085271317829503</v>
      </c>
      <c r="X605" s="16">
        <v>0.44155844155844198</v>
      </c>
      <c r="Y605" s="16">
        <v>0.51162790697674398</v>
      </c>
      <c r="Z605" s="16"/>
      <c r="AA605" s="16">
        <v>0.424441524310118</v>
      </c>
      <c r="AB605" s="16">
        <v>0.35632183908046</v>
      </c>
    </row>
    <row r="606" spans="2:28" x14ac:dyDescent="0.35">
      <c r="B606" t="s">
        <v>251</v>
      </c>
      <c r="C606" s="16">
        <v>0.147749510763209</v>
      </c>
      <c r="D606" s="16">
        <v>0.155555555555556</v>
      </c>
      <c r="E606" s="16">
        <v>0.140569395017794</v>
      </c>
      <c r="F606" s="16"/>
      <c r="G606" s="16">
        <v>0.169811320754717</v>
      </c>
      <c r="H606" s="16">
        <v>0.119047619047619</v>
      </c>
      <c r="I606" s="16">
        <v>0.138461538461538</v>
      </c>
      <c r="J606" s="16">
        <v>0.18032786885245899</v>
      </c>
      <c r="K606" s="16">
        <v>0.10958904109589</v>
      </c>
      <c r="L606" s="16">
        <v>0.207792207792208</v>
      </c>
      <c r="M606" s="16">
        <v>0.15277777777777801</v>
      </c>
      <c r="N606" s="16">
        <v>0.16666666666666699</v>
      </c>
      <c r="O606" s="16">
        <v>0.16521739130434801</v>
      </c>
      <c r="P606" s="16">
        <v>0.10666666666666701</v>
      </c>
      <c r="Q606" s="16">
        <v>5.2631578947368397E-2</v>
      </c>
      <c r="R606" s="16">
        <v>5.2631578947368397E-2</v>
      </c>
      <c r="S606" s="16"/>
      <c r="T606" s="16">
        <v>0.149082568807339</v>
      </c>
      <c r="U606" s="16">
        <v>0.114155251141553</v>
      </c>
      <c r="V606" s="16">
        <v>0.22033898305084701</v>
      </c>
      <c r="W606" s="16">
        <v>0.162790697674419</v>
      </c>
      <c r="X606" s="16">
        <v>0.168831168831169</v>
      </c>
      <c r="Y606" s="16">
        <v>2.32558139534884E-2</v>
      </c>
      <c r="Z606" s="16"/>
      <c r="AA606" s="16">
        <v>0.13534822601839699</v>
      </c>
      <c r="AB606" s="16">
        <v>0.18390804597701099</v>
      </c>
    </row>
    <row r="607" spans="2:28" x14ac:dyDescent="0.35">
      <c r="B607" t="s">
        <v>252</v>
      </c>
      <c r="C607" s="16">
        <v>4.4031311154598803E-2</v>
      </c>
      <c r="D607" s="16">
        <v>3.7777777777777799E-2</v>
      </c>
      <c r="E607" s="16">
        <v>4.9822064056939501E-2</v>
      </c>
      <c r="F607" s="16"/>
      <c r="G607" s="16">
        <v>5.6603773584905703E-2</v>
      </c>
      <c r="H607" s="16">
        <v>3.9682539682539701E-2</v>
      </c>
      <c r="I607" s="16">
        <v>1.5384615384615399E-2</v>
      </c>
      <c r="J607" s="16">
        <v>6.5573770491803296E-2</v>
      </c>
      <c r="K607" s="16">
        <v>1.3698630136986301E-2</v>
      </c>
      <c r="L607" s="16">
        <v>6.4935064935064901E-2</v>
      </c>
      <c r="M607" s="16">
        <v>4.1666666666666699E-2</v>
      </c>
      <c r="N607" s="16">
        <v>0</v>
      </c>
      <c r="O607" s="16">
        <v>1.7391304347826101E-2</v>
      </c>
      <c r="P607" s="16">
        <v>9.3333333333333296E-2</v>
      </c>
      <c r="Q607" s="16">
        <v>5.2631578947368397E-2</v>
      </c>
      <c r="R607" s="16">
        <v>0</v>
      </c>
      <c r="S607" s="16"/>
      <c r="T607" s="16">
        <v>4.8165137614678902E-2</v>
      </c>
      <c r="U607" s="16">
        <v>1.8264840182648401E-2</v>
      </c>
      <c r="V607" s="16">
        <v>4.2372881355932202E-2</v>
      </c>
      <c r="W607" s="16">
        <v>4.6511627906976702E-2</v>
      </c>
      <c r="X607" s="16">
        <v>7.7922077922077906E-2</v>
      </c>
      <c r="Y607" s="16">
        <v>6.9767441860465101E-2</v>
      </c>
      <c r="Z607" s="16"/>
      <c r="AA607" s="16">
        <v>4.4678055190538801E-2</v>
      </c>
      <c r="AB607" s="16">
        <v>4.2145593869731802E-2</v>
      </c>
    </row>
    <row r="608" spans="2:28" x14ac:dyDescent="0.35">
      <c r="B608" t="s">
        <v>253</v>
      </c>
      <c r="C608" s="16">
        <v>2.44618395303327E-2</v>
      </c>
      <c r="D608" s="16">
        <v>3.3333333333333298E-2</v>
      </c>
      <c r="E608" s="16">
        <v>1.7793594306049799E-2</v>
      </c>
      <c r="F608" s="16"/>
      <c r="G608" s="16">
        <v>3.0188679245282998E-2</v>
      </c>
      <c r="H608" s="16">
        <v>3.9682539682539701E-2</v>
      </c>
      <c r="I608" s="16">
        <v>0</v>
      </c>
      <c r="J608" s="16">
        <v>0</v>
      </c>
      <c r="K608" s="16">
        <v>1.3698630136986301E-2</v>
      </c>
      <c r="L608" s="16">
        <v>1.2987012987013E-2</v>
      </c>
      <c r="M608" s="16">
        <v>1.38888888888889E-2</v>
      </c>
      <c r="N608" s="16">
        <v>5.5555555555555601E-2</v>
      </c>
      <c r="O608" s="16">
        <v>1.7391304347826101E-2</v>
      </c>
      <c r="P608" s="16">
        <v>5.3333333333333302E-2</v>
      </c>
      <c r="Q608" s="16">
        <v>0</v>
      </c>
      <c r="R608" s="16">
        <v>5.2631578947368397E-2</v>
      </c>
      <c r="S608" s="16"/>
      <c r="T608" s="16">
        <v>2.2935779816513801E-2</v>
      </c>
      <c r="U608" s="16">
        <v>1.8264840182648401E-2</v>
      </c>
      <c r="V608" s="16">
        <v>5.93220338983051E-2</v>
      </c>
      <c r="W608" s="16">
        <v>2.32558139534884E-2</v>
      </c>
      <c r="X608" s="16">
        <v>1.2987012987013E-2</v>
      </c>
      <c r="Y608" s="16">
        <v>0</v>
      </c>
      <c r="Z608" s="16"/>
      <c r="AA608" s="16">
        <v>1.9710906701708299E-2</v>
      </c>
      <c r="AB608" s="16">
        <v>3.8314176245210697E-2</v>
      </c>
    </row>
    <row r="609" spans="2:28" x14ac:dyDescent="0.35">
      <c r="B609" t="s">
        <v>101</v>
      </c>
      <c r="C609" s="16">
        <v>2.44618395303327E-2</v>
      </c>
      <c r="D609" s="16">
        <v>1.55555555555556E-2</v>
      </c>
      <c r="E609" s="16">
        <v>3.2028469750889701E-2</v>
      </c>
      <c r="F609" s="16"/>
      <c r="G609" s="16">
        <v>1.13207547169811E-2</v>
      </c>
      <c r="H609" s="16">
        <v>3.1746031746031703E-2</v>
      </c>
      <c r="I609" s="16">
        <v>3.0769230769230799E-2</v>
      </c>
      <c r="J609" s="16">
        <v>1.63934426229508E-2</v>
      </c>
      <c r="K609" s="16">
        <v>6.8493150684931503E-2</v>
      </c>
      <c r="L609" s="16">
        <v>1.2987012987013E-2</v>
      </c>
      <c r="M609" s="16">
        <v>0</v>
      </c>
      <c r="N609" s="16">
        <v>5.5555555555555601E-2</v>
      </c>
      <c r="O609" s="16">
        <v>1.7391304347826101E-2</v>
      </c>
      <c r="P609" s="16">
        <v>0.04</v>
      </c>
      <c r="Q609" s="16">
        <v>5.2631578947368397E-2</v>
      </c>
      <c r="R609" s="16">
        <v>0</v>
      </c>
      <c r="S609" s="16"/>
      <c r="T609" s="16">
        <v>6.8807339449541297E-3</v>
      </c>
      <c r="U609" s="16">
        <v>3.6529680365296802E-2</v>
      </c>
      <c r="V609" s="16">
        <v>2.5423728813559299E-2</v>
      </c>
      <c r="W609" s="16">
        <v>3.1007751937984499E-2</v>
      </c>
      <c r="X609" s="16">
        <v>5.1948051948052E-2</v>
      </c>
      <c r="Y609" s="16">
        <v>6.9767441860465101E-2</v>
      </c>
      <c r="Z609" s="16"/>
      <c r="AA609" s="16">
        <v>2.4967148488830498E-2</v>
      </c>
      <c r="AB609" s="16">
        <v>2.2988505747126398E-2</v>
      </c>
    </row>
    <row r="610" spans="2:28" x14ac:dyDescent="0.35">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spans="2:28" x14ac:dyDescent="0.35">
      <c r="B611" s="6" t="s">
        <v>335</v>
      </c>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spans="2:28" x14ac:dyDescent="0.35">
      <c r="B612" s="20" t="s">
        <v>63</v>
      </c>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spans="2:28" x14ac:dyDescent="0.35">
      <c r="B613" t="s">
        <v>249</v>
      </c>
      <c r="C613" s="16">
        <v>0.151663405088063</v>
      </c>
      <c r="D613" s="16">
        <v>0.18666666666666701</v>
      </c>
      <c r="E613" s="16">
        <v>0.12455516014234901</v>
      </c>
      <c r="F613" s="16"/>
      <c r="G613" s="16">
        <v>0.162264150943396</v>
      </c>
      <c r="H613" s="16">
        <v>0.14285714285714299</v>
      </c>
      <c r="I613" s="16">
        <v>0.16923076923076899</v>
      </c>
      <c r="J613" s="16">
        <v>0.14754098360655701</v>
      </c>
      <c r="K613" s="16">
        <v>0.20547945205479501</v>
      </c>
      <c r="L613" s="16">
        <v>0.207792207792208</v>
      </c>
      <c r="M613" s="16">
        <v>0.11111111111111099</v>
      </c>
      <c r="N613" s="16">
        <v>8.3333333333333301E-2</v>
      </c>
      <c r="O613" s="16">
        <v>0.139130434782609</v>
      </c>
      <c r="P613" s="16">
        <v>0.08</v>
      </c>
      <c r="Q613" s="16">
        <v>0.157894736842105</v>
      </c>
      <c r="R613" s="16">
        <v>0.21052631578947401</v>
      </c>
      <c r="S613" s="16"/>
      <c r="T613" s="16">
        <v>0.204128440366972</v>
      </c>
      <c r="U613" s="16">
        <v>0.11872146118721499</v>
      </c>
      <c r="V613" s="16">
        <v>0.12711864406779699</v>
      </c>
      <c r="W613" s="16">
        <v>0.108527131782946</v>
      </c>
      <c r="X613" s="16">
        <v>6.4935064935064901E-2</v>
      </c>
      <c r="Y613" s="16">
        <v>0.13953488372093001</v>
      </c>
      <c r="Z613" s="16"/>
      <c r="AA613" s="16">
        <v>0.131406044678055</v>
      </c>
      <c r="AB613" s="16">
        <v>0.21072796934865901</v>
      </c>
    </row>
    <row r="614" spans="2:28" x14ac:dyDescent="0.35">
      <c r="B614" t="s">
        <v>250</v>
      </c>
      <c r="C614" s="16">
        <v>0.36301369863013699</v>
      </c>
      <c r="D614" s="16">
        <v>0.362222222222222</v>
      </c>
      <c r="E614" s="16">
        <v>0.361209964412811</v>
      </c>
      <c r="F614" s="16"/>
      <c r="G614" s="16">
        <v>0.388679245283019</v>
      </c>
      <c r="H614" s="16">
        <v>0.30158730158730201</v>
      </c>
      <c r="I614" s="16">
        <v>0.32307692307692298</v>
      </c>
      <c r="J614" s="16">
        <v>0.36065573770491799</v>
      </c>
      <c r="K614" s="16">
        <v>0.32876712328767099</v>
      </c>
      <c r="L614" s="16">
        <v>0.25974025974025999</v>
      </c>
      <c r="M614" s="16">
        <v>0.38888888888888901</v>
      </c>
      <c r="N614" s="16">
        <v>0.38888888888888901</v>
      </c>
      <c r="O614" s="16">
        <v>0.4</v>
      </c>
      <c r="P614" s="16">
        <v>0.44</v>
      </c>
      <c r="Q614" s="16">
        <v>0.34210526315789502</v>
      </c>
      <c r="R614" s="16">
        <v>0.47368421052631599</v>
      </c>
      <c r="S614" s="16"/>
      <c r="T614" s="16">
        <v>0.37385321100917401</v>
      </c>
      <c r="U614" s="16">
        <v>0.38812785388127902</v>
      </c>
      <c r="V614" s="16">
        <v>0.355932203389831</v>
      </c>
      <c r="W614" s="16">
        <v>0.33333333333333298</v>
      </c>
      <c r="X614" s="16">
        <v>0.32467532467532501</v>
      </c>
      <c r="Y614" s="16">
        <v>0.30232558139534899</v>
      </c>
      <c r="Z614" s="16"/>
      <c r="AA614" s="16">
        <v>0.36793692509855502</v>
      </c>
      <c r="AB614" s="16">
        <v>0.34865900383141801</v>
      </c>
    </row>
    <row r="615" spans="2:28" x14ac:dyDescent="0.35">
      <c r="B615" t="s">
        <v>251</v>
      </c>
      <c r="C615" s="16">
        <v>0.268101761252446</v>
      </c>
      <c r="D615" s="16">
        <v>0.25777777777777799</v>
      </c>
      <c r="E615" s="16">
        <v>0.277580071174377</v>
      </c>
      <c r="F615" s="16"/>
      <c r="G615" s="16">
        <v>0.27924528301886797</v>
      </c>
      <c r="H615" s="16">
        <v>0.30952380952380998</v>
      </c>
      <c r="I615" s="16">
        <v>0.16923076923076899</v>
      </c>
      <c r="J615" s="16">
        <v>0.18032786885245899</v>
      </c>
      <c r="K615" s="16">
        <v>0.24657534246575299</v>
      </c>
      <c r="L615" s="16">
        <v>0.31168831168831201</v>
      </c>
      <c r="M615" s="16">
        <v>0.27777777777777801</v>
      </c>
      <c r="N615" s="16">
        <v>0.27777777777777801</v>
      </c>
      <c r="O615" s="16">
        <v>0.27826086956521701</v>
      </c>
      <c r="P615" s="16">
        <v>0.25333333333333302</v>
      </c>
      <c r="Q615" s="16">
        <v>0.28947368421052599</v>
      </c>
      <c r="R615" s="16">
        <v>0.26315789473684198</v>
      </c>
      <c r="S615" s="16"/>
      <c r="T615" s="16">
        <v>0.245412844036697</v>
      </c>
      <c r="U615" s="16">
        <v>0.26027397260273999</v>
      </c>
      <c r="V615" s="16">
        <v>0.322033898305085</v>
      </c>
      <c r="W615" s="16">
        <v>0.31007751937984501</v>
      </c>
      <c r="X615" s="16">
        <v>0.246753246753247</v>
      </c>
      <c r="Y615" s="16">
        <v>0.30232558139534899</v>
      </c>
      <c r="Z615" s="16"/>
      <c r="AA615" s="16">
        <v>0.273324572930355</v>
      </c>
      <c r="AB615" s="16">
        <v>0.252873563218391</v>
      </c>
    </row>
    <row r="616" spans="2:28" x14ac:dyDescent="0.35">
      <c r="B616" t="s">
        <v>252</v>
      </c>
      <c r="C616" s="16">
        <v>0.114481409001957</v>
      </c>
      <c r="D616" s="16">
        <v>0.10444444444444401</v>
      </c>
      <c r="E616" s="16">
        <v>0.122775800711744</v>
      </c>
      <c r="F616" s="16"/>
      <c r="G616" s="16">
        <v>8.6792452830188702E-2</v>
      </c>
      <c r="H616" s="16">
        <v>0.126984126984127</v>
      </c>
      <c r="I616" s="16">
        <v>0.2</v>
      </c>
      <c r="J616" s="16">
        <v>0.14754098360655701</v>
      </c>
      <c r="K616" s="16">
        <v>0.150684931506849</v>
      </c>
      <c r="L616" s="16">
        <v>0.12987012987013</v>
      </c>
      <c r="M616" s="16">
        <v>9.7222222222222196E-2</v>
      </c>
      <c r="N616" s="16">
        <v>8.3333333333333301E-2</v>
      </c>
      <c r="O616" s="16">
        <v>0.11304347826087</v>
      </c>
      <c r="P616" s="16">
        <v>9.3333333333333296E-2</v>
      </c>
      <c r="Q616" s="16">
        <v>0.105263157894737</v>
      </c>
      <c r="R616" s="16">
        <v>5.2631578947368397E-2</v>
      </c>
      <c r="S616" s="16"/>
      <c r="T616" s="16">
        <v>9.8623853211009194E-2</v>
      </c>
      <c r="U616" s="16">
        <v>0.11872146118721499</v>
      </c>
      <c r="V616" s="16">
        <v>0.11864406779661001</v>
      </c>
      <c r="W616" s="16">
        <v>0.13178294573643401</v>
      </c>
      <c r="X616" s="16">
        <v>0.19480519480519501</v>
      </c>
      <c r="Y616" s="16">
        <v>4.6511627906976702E-2</v>
      </c>
      <c r="Z616" s="16"/>
      <c r="AA616" s="16">
        <v>0.111695137976347</v>
      </c>
      <c r="AB616" s="16">
        <v>0.122605363984674</v>
      </c>
    </row>
    <row r="617" spans="2:28" x14ac:dyDescent="0.35">
      <c r="B617" t="s">
        <v>253</v>
      </c>
      <c r="C617" s="16">
        <v>4.5009784735812103E-2</v>
      </c>
      <c r="D617" s="16">
        <v>4.2222222222222203E-2</v>
      </c>
      <c r="E617" s="16">
        <v>4.6263345195729499E-2</v>
      </c>
      <c r="F617" s="16"/>
      <c r="G617" s="16">
        <v>4.9056603773584902E-2</v>
      </c>
      <c r="H617" s="16">
        <v>3.9682539682539701E-2</v>
      </c>
      <c r="I617" s="16">
        <v>4.6153846153846198E-2</v>
      </c>
      <c r="J617" s="16">
        <v>8.1967213114754106E-2</v>
      </c>
      <c r="K617" s="16">
        <v>0</v>
      </c>
      <c r="L617" s="16">
        <v>3.8961038961039002E-2</v>
      </c>
      <c r="M617" s="16">
        <v>6.9444444444444406E-2</v>
      </c>
      <c r="N617" s="16">
        <v>8.3333333333333301E-2</v>
      </c>
      <c r="O617" s="16">
        <v>2.6086956521739101E-2</v>
      </c>
      <c r="P617" s="16">
        <v>0.08</v>
      </c>
      <c r="Q617" s="16">
        <v>0</v>
      </c>
      <c r="R617" s="16">
        <v>0</v>
      </c>
      <c r="S617" s="16"/>
      <c r="T617" s="16">
        <v>4.5871559633027498E-2</v>
      </c>
      <c r="U617" s="16">
        <v>3.6529680365296802E-2</v>
      </c>
      <c r="V617" s="16">
        <v>2.5423728813559299E-2</v>
      </c>
      <c r="W617" s="16">
        <v>6.9767441860465101E-2</v>
      </c>
      <c r="X617" s="16">
        <v>2.5974025974026E-2</v>
      </c>
      <c r="Y617" s="16">
        <v>9.3023255813953501E-2</v>
      </c>
      <c r="Z617" s="16"/>
      <c r="AA617" s="16">
        <v>4.7306176084099899E-2</v>
      </c>
      <c r="AB617" s="16">
        <v>3.8314176245210697E-2</v>
      </c>
    </row>
    <row r="618" spans="2:28" x14ac:dyDescent="0.35">
      <c r="B618" t="s">
        <v>101</v>
      </c>
      <c r="C618" s="16">
        <v>5.7729941291585103E-2</v>
      </c>
      <c r="D618" s="16">
        <v>4.6666666666666697E-2</v>
      </c>
      <c r="E618" s="16">
        <v>6.76156583629893E-2</v>
      </c>
      <c r="F618" s="16"/>
      <c r="G618" s="16">
        <v>3.3962264150943403E-2</v>
      </c>
      <c r="H618" s="16">
        <v>7.9365079365079402E-2</v>
      </c>
      <c r="I618" s="16">
        <v>9.2307692307692299E-2</v>
      </c>
      <c r="J618" s="16">
        <v>8.1967213114754106E-2</v>
      </c>
      <c r="K618" s="16">
        <v>6.8493150684931503E-2</v>
      </c>
      <c r="L618" s="16">
        <v>5.1948051948052E-2</v>
      </c>
      <c r="M618" s="16">
        <v>5.5555555555555601E-2</v>
      </c>
      <c r="N618" s="16">
        <v>8.3333333333333301E-2</v>
      </c>
      <c r="O618" s="16">
        <v>4.3478260869565202E-2</v>
      </c>
      <c r="P618" s="16">
        <v>5.3333333333333302E-2</v>
      </c>
      <c r="Q618" s="16">
        <v>0.105263157894737</v>
      </c>
      <c r="R618" s="16">
        <v>0</v>
      </c>
      <c r="S618" s="16"/>
      <c r="T618" s="16">
        <v>3.2110091743119303E-2</v>
      </c>
      <c r="U618" s="16">
        <v>7.7625570776255703E-2</v>
      </c>
      <c r="V618" s="16">
        <v>5.0847457627118599E-2</v>
      </c>
      <c r="W618" s="16">
        <v>4.6511627906976702E-2</v>
      </c>
      <c r="X618" s="16">
        <v>0.14285714285714299</v>
      </c>
      <c r="Y618" s="16">
        <v>0.116279069767442</v>
      </c>
      <c r="Z618" s="16"/>
      <c r="AA618" s="16">
        <v>6.8331143232588695E-2</v>
      </c>
      <c r="AB618" s="16">
        <v>2.68199233716475E-2</v>
      </c>
    </row>
    <row r="619" spans="2:28" x14ac:dyDescent="0.35">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spans="2:28" x14ac:dyDescent="0.35">
      <c r="B620" s="6" t="s">
        <v>348</v>
      </c>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spans="2:28" x14ac:dyDescent="0.35">
      <c r="B621" s="20" t="s">
        <v>63</v>
      </c>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spans="2:28" x14ac:dyDescent="0.35">
      <c r="B622" t="s">
        <v>336</v>
      </c>
      <c r="C622" s="16">
        <v>0.44031311154598801</v>
      </c>
      <c r="D622" s="16">
        <v>0.42444444444444401</v>
      </c>
      <c r="E622" s="16">
        <v>0.45017793594305999</v>
      </c>
      <c r="F622" s="16"/>
      <c r="G622" s="16">
        <v>0.53962264150943395</v>
      </c>
      <c r="H622" s="16">
        <v>0.41269841269841301</v>
      </c>
      <c r="I622" s="16">
        <v>0.41538461538461502</v>
      </c>
      <c r="J622" s="16">
        <v>0.44262295081967201</v>
      </c>
      <c r="K622" s="16">
        <v>0.31506849315068503</v>
      </c>
      <c r="L622" s="16">
        <v>0.337662337662338</v>
      </c>
      <c r="M622" s="16">
        <v>0.44444444444444398</v>
      </c>
      <c r="N622" s="16">
        <v>0.47222222222222199</v>
      </c>
      <c r="O622" s="16">
        <v>0.44347826086956499</v>
      </c>
      <c r="P622" s="16">
        <v>0.44</v>
      </c>
      <c r="Q622" s="16">
        <v>0.31578947368421101</v>
      </c>
      <c r="R622" s="16">
        <v>0.36842105263157898</v>
      </c>
      <c r="S622" s="16"/>
      <c r="T622" s="16">
        <v>0.43348623853210999</v>
      </c>
      <c r="U622" s="16">
        <v>0.47945205479452102</v>
      </c>
      <c r="V622" s="16">
        <v>0.41525423728813599</v>
      </c>
      <c r="W622" s="16">
        <v>0.45736434108527102</v>
      </c>
      <c r="X622" s="16">
        <v>0.415584415584416</v>
      </c>
      <c r="Y622" s="16">
        <v>0.372093023255814</v>
      </c>
      <c r="Z622" s="16"/>
      <c r="AA622" s="16">
        <v>0.465177398160315</v>
      </c>
      <c r="AB622" s="16">
        <v>0.36781609195402298</v>
      </c>
    </row>
    <row r="623" spans="2:28" x14ac:dyDescent="0.35">
      <c r="B623" t="s">
        <v>337</v>
      </c>
      <c r="C623" s="16">
        <v>0.31604696673189803</v>
      </c>
      <c r="D623" s="16">
        <v>0.32666666666666699</v>
      </c>
      <c r="E623" s="16">
        <v>0.30782918149466199</v>
      </c>
      <c r="F623" s="16"/>
      <c r="G623" s="16">
        <v>0.30943396226415099</v>
      </c>
      <c r="H623" s="16">
        <v>0.365079365079365</v>
      </c>
      <c r="I623" s="16">
        <v>0.35384615384615398</v>
      </c>
      <c r="J623" s="16">
        <v>0.26229508196721302</v>
      </c>
      <c r="K623" s="16">
        <v>0.36986301369863001</v>
      </c>
      <c r="L623" s="16">
        <v>0.36363636363636398</v>
      </c>
      <c r="M623" s="16">
        <v>0.31944444444444398</v>
      </c>
      <c r="N623" s="16">
        <v>0.22222222222222199</v>
      </c>
      <c r="O623" s="16">
        <v>0.24347826086956501</v>
      </c>
      <c r="P623" s="16">
        <v>0.34666666666666701</v>
      </c>
      <c r="Q623" s="16">
        <v>0.21052631578947401</v>
      </c>
      <c r="R623" s="16">
        <v>0.42105263157894701</v>
      </c>
      <c r="S623" s="16"/>
      <c r="T623" s="16">
        <v>0.31192660550458701</v>
      </c>
      <c r="U623" s="16">
        <v>0.31506849315068503</v>
      </c>
      <c r="V623" s="16">
        <v>0.36440677966101698</v>
      </c>
      <c r="W623" s="16">
        <v>0.31007751937984501</v>
      </c>
      <c r="X623" s="16">
        <v>0.246753246753247</v>
      </c>
      <c r="Y623" s="16">
        <v>0.372093023255814</v>
      </c>
      <c r="Z623" s="16"/>
      <c r="AA623" s="16">
        <v>0.33902759526938198</v>
      </c>
      <c r="AB623" s="16">
        <v>0.24904214559387</v>
      </c>
    </row>
    <row r="624" spans="2:28" x14ac:dyDescent="0.35">
      <c r="B624" t="s">
        <v>338</v>
      </c>
      <c r="C624" s="16">
        <v>0.29647749510763199</v>
      </c>
      <c r="D624" s="16">
        <v>0.29777777777777797</v>
      </c>
      <c r="E624" s="16">
        <v>0.29715302491103202</v>
      </c>
      <c r="F624" s="16"/>
      <c r="G624" s="16">
        <v>0.27924528301886797</v>
      </c>
      <c r="H624" s="16">
        <v>0.317460317460317</v>
      </c>
      <c r="I624" s="16">
        <v>0.29230769230769199</v>
      </c>
      <c r="J624" s="16">
        <v>0.18032786885245899</v>
      </c>
      <c r="K624" s="16">
        <v>0.35616438356164398</v>
      </c>
      <c r="L624" s="16">
        <v>0.31168831168831201</v>
      </c>
      <c r="M624" s="16">
        <v>0.22222222222222199</v>
      </c>
      <c r="N624" s="16">
        <v>0.194444444444444</v>
      </c>
      <c r="O624" s="16">
        <v>0.31304347826086998</v>
      </c>
      <c r="P624" s="16">
        <v>0.38666666666666699</v>
      </c>
      <c r="Q624" s="16">
        <v>0.34210526315789502</v>
      </c>
      <c r="R624" s="16">
        <v>0.42105263157894701</v>
      </c>
      <c r="S624" s="16"/>
      <c r="T624" s="16">
        <v>0.30504587155963298</v>
      </c>
      <c r="U624" s="16">
        <v>0.32876712328767099</v>
      </c>
      <c r="V624" s="16">
        <v>0.28813559322033899</v>
      </c>
      <c r="W624" s="16">
        <v>0.29457364341085301</v>
      </c>
      <c r="X624" s="16">
        <v>0.23376623376623401</v>
      </c>
      <c r="Y624" s="16">
        <v>0.186046511627907</v>
      </c>
      <c r="Z624" s="16"/>
      <c r="AA624" s="16">
        <v>0.27726675427069603</v>
      </c>
      <c r="AB624" s="16">
        <v>0.35249042145593901</v>
      </c>
    </row>
    <row r="625" spans="2:28" x14ac:dyDescent="0.35">
      <c r="B625" t="s">
        <v>339</v>
      </c>
      <c r="C625" s="16">
        <v>0.26027397260273999</v>
      </c>
      <c r="D625" s="16">
        <v>0.26444444444444398</v>
      </c>
      <c r="E625" s="16">
        <v>0.26156583629893199</v>
      </c>
      <c r="F625" s="16"/>
      <c r="G625" s="16">
        <v>0.28301886792452802</v>
      </c>
      <c r="H625" s="16">
        <v>0.24603174603174599</v>
      </c>
      <c r="I625" s="16">
        <v>0.246153846153846</v>
      </c>
      <c r="J625" s="16">
        <v>0.37704918032786899</v>
      </c>
      <c r="K625" s="16">
        <v>0.17808219178082199</v>
      </c>
      <c r="L625" s="16">
        <v>0.19480519480519501</v>
      </c>
      <c r="M625" s="16">
        <v>0.16666666666666699</v>
      </c>
      <c r="N625" s="16">
        <v>0.36111111111111099</v>
      </c>
      <c r="O625" s="16">
        <v>0.33913043478260901</v>
      </c>
      <c r="P625" s="16">
        <v>0.24</v>
      </c>
      <c r="Q625" s="16">
        <v>0.157894736842105</v>
      </c>
      <c r="R625" s="16">
        <v>0.26315789473684198</v>
      </c>
      <c r="S625" s="16"/>
      <c r="T625" s="16">
        <v>0.27752293577981701</v>
      </c>
      <c r="U625" s="16">
        <v>0.23744292237442899</v>
      </c>
      <c r="V625" s="16">
        <v>0.22881355932203401</v>
      </c>
      <c r="W625" s="16">
        <v>0.25581395348837199</v>
      </c>
      <c r="X625" s="16">
        <v>0.29870129870129902</v>
      </c>
      <c r="Y625" s="16">
        <v>0.232558139534884</v>
      </c>
      <c r="Z625" s="16"/>
      <c r="AA625" s="16">
        <v>0.25624178712220802</v>
      </c>
      <c r="AB625" s="16">
        <v>0.27203065134099602</v>
      </c>
    </row>
    <row r="626" spans="2:28" x14ac:dyDescent="0.35">
      <c r="B626" t="s">
        <v>340</v>
      </c>
      <c r="C626" s="16">
        <v>0.24070450097847401</v>
      </c>
      <c r="D626" s="16">
        <v>0.228888888888889</v>
      </c>
      <c r="E626" s="16">
        <v>0.243772241992883</v>
      </c>
      <c r="F626" s="16"/>
      <c r="G626" s="16">
        <v>0.24150943396226399</v>
      </c>
      <c r="H626" s="16">
        <v>0.293650793650794</v>
      </c>
      <c r="I626" s="16">
        <v>0.21538461538461501</v>
      </c>
      <c r="J626" s="16">
        <v>0.27868852459016402</v>
      </c>
      <c r="K626" s="16">
        <v>0.27397260273972601</v>
      </c>
      <c r="L626" s="16">
        <v>0.27272727272727298</v>
      </c>
      <c r="M626" s="16">
        <v>0.22222222222222199</v>
      </c>
      <c r="N626" s="16">
        <v>0.16666666666666699</v>
      </c>
      <c r="O626" s="16">
        <v>0.182608695652174</v>
      </c>
      <c r="P626" s="16">
        <v>0.18666666666666701</v>
      </c>
      <c r="Q626" s="16">
        <v>0.26315789473684198</v>
      </c>
      <c r="R626" s="16">
        <v>0.31578947368421101</v>
      </c>
      <c r="S626" s="16"/>
      <c r="T626" s="16">
        <v>0.25688073394495398</v>
      </c>
      <c r="U626" s="16">
        <v>0.255707762557078</v>
      </c>
      <c r="V626" s="16">
        <v>0.22881355932203401</v>
      </c>
      <c r="W626" s="16">
        <v>0.217054263565891</v>
      </c>
      <c r="X626" s="16">
        <v>0.22077922077922099</v>
      </c>
      <c r="Y626" s="16">
        <v>0.13953488372093001</v>
      </c>
      <c r="Z626" s="16"/>
      <c r="AA626" s="16">
        <v>0.22864651773981601</v>
      </c>
      <c r="AB626" s="16">
        <v>0.27586206896551702</v>
      </c>
    </row>
    <row r="627" spans="2:28" x14ac:dyDescent="0.35">
      <c r="B627" t="s">
        <v>341</v>
      </c>
      <c r="C627" s="16">
        <v>0.22994129158512699</v>
      </c>
      <c r="D627" s="16">
        <v>0.21777777777777799</v>
      </c>
      <c r="E627" s="16">
        <v>0.243772241992883</v>
      </c>
      <c r="F627" s="16"/>
      <c r="G627" s="16">
        <v>0.18867924528301899</v>
      </c>
      <c r="H627" s="16">
        <v>0.238095238095238</v>
      </c>
      <c r="I627" s="16">
        <v>0.246153846153846</v>
      </c>
      <c r="J627" s="16">
        <v>0.24590163934426201</v>
      </c>
      <c r="K627" s="16">
        <v>0.27397260273972601</v>
      </c>
      <c r="L627" s="16">
        <v>0.23376623376623401</v>
      </c>
      <c r="M627" s="16">
        <v>0.23611111111111099</v>
      </c>
      <c r="N627" s="16">
        <v>0.16666666666666699</v>
      </c>
      <c r="O627" s="16">
        <v>0.26086956521739102</v>
      </c>
      <c r="P627" s="16">
        <v>0.25333333333333302</v>
      </c>
      <c r="Q627" s="16">
        <v>0.26315789473684198</v>
      </c>
      <c r="R627" s="16">
        <v>0.21052631578947401</v>
      </c>
      <c r="S627" s="16"/>
      <c r="T627" s="16">
        <v>0.21559633027522901</v>
      </c>
      <c r="U627" s="16">
        <v>0.25114155251141601</v>
      </c>
      <c r="V627" s="16">
        <v>0.22881355932203401</v>
      </c>
      <c r="W627" s="16">
        <v>0.201550387596899</v>
      </c>
      <c r="X627" s="16">
        <v>0.29870129870129902</v>
      </c>
      <c r="Y627" s="16">
        <v>0.232558139534884</v>
      </c>
      <c r="Z627" s="16"/>
      <c r="AA627" s="16">
        <v>0.23784494086728</v>
      </c>
      <c r="AB627" s="16">
        <v>0.20689655172413801</v>
      </c>
    </row>
    <row r="628" spans="2:28" x14ac:dyDescent="0.35">
      <c r="B628" t="s">
        <v>342</v>
      </c>
      <c r="C628" s="16">
        <v>0.22994129158512699</v>
      </c>
      <c r="D628" s="16">
        <v>0.215555555555556</v>
      </c>
      <c r="E628" s="16">
        <v>0.243772241992883</v>
      </c>
      <c r="F628" s="16"/>
      <c r="G628" s="16">
        <v>0.24905660377358499</v>
      </c>
      <c r="H628" s="16">
        <v>0.182539682539683</v>
      </c>
      <c r="I628" s="16">
        <v>0.27692307692307699</v>
      </c>
      <c r="J628" s="16">
        <v>0.18032786885245899</v>
      </c>
      <c r="K628" s="16">
        <v>0.28767123287671198</v>
      </c>
      <c r="L628" s="16">
        <v>0.19480519480519501</v>
      </c>
      <c r="M628" s="16">
        <v>0.20833333333333301</v>
      </c>
      <c r="N628" s="16">
        <v>0.194444444444444</v>
      </c>
      <c r="O628" s="16">
        <v>0.24347826086956501</v>
      </c>
      <c r="P628" s="16">
        <v>0.21333333333333299</v>
      </c>
      <c r="Q628" s="16">
        <v>0.23684210526315799</v>
      </c>
      <c r="R628" s="16">
        <v>0.31578947368421101</v>
      </c>
      <c r="S628" s="16"/>
      <c r="T628" s="16">
        <v>0.22247706422018301</v>
      </c>
      <c r="U628" s="16">
        <v>0.26484018264840198</v>
      </c>
      <c r="V628" s="16">
        <v>0.21186440677966101</v>
      </c>
      <c r="W628" s="16">
        <v>0.24806201550387599</v>
      </c>
      <c r="X628" s="16">
        <v>0.19480519480519501</v>
      </c>
      <c r="Y628" s="16">
        <v>0.186046511627907</v>
      </c>
      <c r="Z628" s="16"/>
      <c r="AA628" s="16">
        <v>0.23915900131406001</v>
      </c>
      <c r="AB628" s="16">
        <v>0.20306513409961699</v>
      </c>
    </row>
    <row r="629" spans="2:28" x14ac:dyDescent="0.35">
      <c r="B629" t="s">
        <v>343</v>
      </c>
      <c r="C629" s="16">
        <v>0.21330724070450099</v>
      </c>
      <c r="D629" s="16">
        <v>0.24</v>
      </c>
      <c r="E629" s="16">
        <v>0.19039145907473301</v>
      </c>
      <c r="F629" s="16"/>
      <c r="G629" s="16">
        <v>0.18867924528301899</v>
      </c>
      <c r="H629" s="16">
        <v>0.206349206349206</v>
      </c>
      <c r="I629" s="16">
        <v>0.21538461538461501</v>
      </c>
      <c r="J629" s="16">
        <v>0.19672131147541</v>
      </c>
      <c r="K629" s="16">
        <v>0.150684931506849</v>
      </c>
      <c r="L629" s="16">
        <v>0.22077922077922099</v>
      </c>
      <c r="M629" s="16">
        <v>0.30555555555555602</v>
      </c>
      <c r="N629" s="16">
        <v>0.13888888888888901</v>
      </c>
      <c r="O629" s="16">
        <v>0.33043478260869602</v>
      </c>
      <c r="P629" s="16">
        <v>0.2</v>
      </c>
      <c r="Q629" s="16">
        <v>0.157894736842105</v>
      </c>
      <c r="R629" s="16">
        <v>0.105263157894737</v>
      </c>
      <c r="S629" s="16"/>
      <c r="T629" s="16">
        <v>0.245412844036697</v>
      </c>
      <c r="U629" s="16">
        <v>0.187214611872146</v>
      </c>
      <c r="V629" s="16">
        <v>0.177966101694915</v>
      </c>
      <c r="W629" s="16">
        <v>0.224806201550388</v>
      </c>
      <c r="X629" s="16">
        <v>0.168831168831169</v>
      </c>
      <c r="Y629" s="16">
        <v>0.162790697674419</v>
      </c>
      <c r="Z629" s="16"/>
      <c r="AA629" s="16">
        <v>0.207621550591327</v>
      </c>
      <c r="AB629" s="16">
        <v>0.229885057471264</v>
      </c>
    </row>
    <row r="630" spans="2:28" x14ac:dyDescent="0.35">
      <c r="B630" t="s">
        <v>344</v>
      </c>
      <c r="C630" s="16">
        <v>0.19080234833659501</v>
      </c>
      <c r="D630" s="16">
        <v>0.155555555555556</v>
      </c>
      <c r="E630" s="16">
        <v>0.220640569395018</v>
      </c>
      <c r="F630" s="16"/>
      <c r="G630" s="16">
        <v>0.16603773584905701</v>
      </c>
      <c r="H630" s="16">
        <v>0.214285714285714</v>
      </c>
      <c r="I630" s="16">
        <v>0.138461538461538</v>
      </c>
      <c r="J630" s="16">
        <v>0.19672131147541</v>
      </c>
      <c r="K630" s="16">
        <v>0.20547945205479501</v>
      </c>
      <c r="L630" s="16">
        <v>0.15584415584415601</v>
      </c>
      <c r="M630" s="16">
        <v>0.22222222222222199</v>
      </c>
      <c r="N630" s="16">
        <v>0.194444444444444</v>
      </c>
      <c r="O630" s="16">
        <v>0.19130434782608699</v>
      </c>
      <c r="P630" s="16">
        <v>0.24</v>
      </c>
      <c r="Q630" s="16">
        <v>0.26315789473684198</v>
      </c>
      <c r="R630" s="16">
        <v>0.157894736842105</v>
      </c>
      <c r="S630" s="16"/>
      <c r="T630" s="16">
        <v>0.17201834862385301</v>
      </c>
      <c r="U630" s="16">
        <v>0.15981735159817401</v>
      </c>
      <c r="V630" s="16">
        <v>0.169491525423729</v>
      </c>
      <c r="W630" s="16">
        <v>0.24806201550387599</v>
      </c>
      <c r="X630" s="16">
        <v>0.246753246753247</v>
      </c>
      <c r="Y630" s="16">
        <v>0.32558139534883701</v>
      </c>
      <c r="Z630" s="16"/>
      <c r="AA630" s="16">
        <v>0.191852825229961</v>
      </c>
      <c r="AB630" s="16">
        <v>0.18773946360153301</v>
      </c>
    </row>
    <row r="631" spans="2:28" x14ac:dyDescent="0.35">
      <c r="B631" t="s">
        <v>345</v>
      </c>
      <c r="C631" s="16">
        <v>0.185909980430528</v>
      </c>
      <c r="D631" s="16">
        <v>0.20888888888888901</v>
      </c>
      <c r="E631" s="16">
        <v>0.16725978647686801</v>
      </c>
      <c r="F631" s="16"/>
      <c r="G631" s="16">
        <v>0.230188679245283</v>
      </c>
      <c r="H631" s="16">
        <v>0.103174603174603</v>
      </c>
      <c r="I631" s="16">
        <v>0.261538461538462</v>
      </c>
      <c r="J631" s="16">
        <v>0.22950819672131101</v>
      </c>
      <c r="K631" s="16">
        <v>0.164383561643836</v>
      </c>
      <c r="L631" s="16">
        <v>0.18181818181818199</v>
      </c>
      <c r="M631" s="16">
        <v>0.16666666666666699</v>
      </c>
      <c r="N631" s="16">
        <v>0.22222222222222199</v>
      </c>
      <c r="O631" s="16">
        <v>0.173913043478261</v>
      </c>
      <c r="P631" s="16">
        <v>0.133333333333333</v>
      </c>
      <c r="Q631" s="16">
        <v>0.157894736842105</v>
      </c>
      <c r="R631" s="16">
        <v>0.157894736842105</v>
      </c>
      <c r="S631" s="16"/>
      <c r="T631" s="16">
        <v>0.22247706422018301</v>
      </c>
      <c r="U631" s="16">
        <v>0.127853881278539</v>
      </c>
      <c r="V631" s="16">
        <v>0.152542372881356</v>
      </c>
      <c r="W631" s="16">
        <v>0.224806201550388</v>
      </c>
      <c r="X631" s="16">
        <v>0.12987012987013</v>
      </c>
      <c r="Y631" s="16">
        <v>0.186046511627907</v>
      </c>
      <c r="Z631" s="16"/>
      <c r="AA631" s="16">
        <v>0.16688567674113</v>
      </c>
      <c r="AB631" s="16">
        <v>0.24137931034482801</v>
      </c>
    </row>
    <row r="632" spans="2:28" x14ac:dyDescent="0.35">
      <c r="B632" t="s">
        <v>346</v>
      </c>
      <c r="C632" s="16">
        <v>0.132093933463796</v>
      </c>
      <c r="D632" s="16">
        <v>0.16222222222222199</v>
      </c>
      <c r="E632" s="16">
        <v>0.110320284697509</v>
      </c>
      <c r="F632" s="16"/>
      <c r="G632" s="16">
        <v>0.143396226415094</v>
      </c>
      <c r="H632" s="16">
        <v>0.126984126984127</v>
      </c>
      <c r="I632" s="16">
        <v>0.138461538461538</v>
      </c>
      <c r="J632" s="16">
        <v>0.114754098360656</v>
      </c>
      <c r="K632" s="16">
        <v>0.13698630136986301</v>
      </c>
      <c r="L632" s="16">
        <v>0.103896103896104</v>
      </c>
      <c r="M632" s="16">
        <v>0.16666666666666699</v>
      </c>
      <c r="N632" s="16">
        <v>0.16666666666666699</v>
      </c>
      <c r="O632" s="16">
        <v>0.13043478260869601</v>
      </c>
      <c r="P632" s="16">
        <v>0.133333333333333</v>
      </c>
      <c r="Q632" s="16">
        <v>5.2631578947368397E-2</v>
      </c>
      <c r="R632" s="16">
        <v>0.105263157894737</v>
      </c>
      <c r="S632" s="16"/>
      <c r="T632" s="16">
        <v>0.12844036697247699</v>
      </c>
      <c r="U632" s="16">
        <v>0.127853881278539</v>
      </c>
      <c r="V632" s="16">
        <v>0.194915254237288</v>
      </c>
      <c r="W632" s="16">
        <v>0.13178294573643401</v>
      </c>
      <c r="X632" s="16">
        <v>9.0909090909090898E-2</v>
      </c>
      <c r="Y632" s="16">
        <v>9.3023255813953501E-2</v>
      </c>
      <c r="Z632" s="16"/>
      <c r="AA632" s="16">
        <v>0.126149802890933</v>
      </c>
      <c r="AB632" s="16">
        <v>0.14942528735632199</v>
      </c>
    </row>
    <row r="633" spans="2:28" x14ac:dyDescent="0.35">
      <c r="B633" t="s">
        <v>347</v>
      </c>
      <c r="C633" s="16">
        <v>1.6634050880626201E-2</v>
      </c>
      <c r="D633" s="16">
        <v>1.55555555555556E-2</v>
      </c>
      <c r="E633" s="16">
        <v>1.42348754448399E-2</v>
      </c>
      <c r="F633" s="16"/>
      <c r="G633" s="16">
        <v>1.5094339622641499E-2</v>
      </c>
      <c r="H633" s="16">
        <v>2.3809523809523801E-2</v>
      </c>
      <c r="I633" s="16">
        <v>1.5384615384615399E-2</v>
      </c>
      <c r="J633" s="16">
        <v>1.63934426229508E-2</v>
      </c>
      <c r="K633" s="16">
        <v>1.3698630136986301E-2</v>
      </c>
      <c r="L633" s="16">
        <v>2.5974025974026E-2</v>
      </c>
      <c r="M633" s="16">
        <v>1.38888888888889E-2</v>
      </c>
      <c r="N633" s="16">
        <v>0</v>
      </c>
      <c r="O633" s="16">
        <v>8.6956521739130401E-3</v>
      </c>
      <c r="P633" s="16">
        <v>1.3333333333333299E-2</v>
      </c>
      <c r="Q633" s="16">
        <v>5.2631578947368397E-2</v>
      </c>
      <c r="R633" s="16">
        <v>0</v>
      </c>
      <c r="S633" s="16"/>
      <c r="T633" s="16">
        <v>1.14678899082569E-2</v>
      </c>
      <c r="U633" s="16">
        <v>1.3698630136986301E-2</v>
      </c>
      <c r="V633" s="16">
        <v>2.5423728813559299E-2</v>
      </c>
      <c r="W633" s="16">
        <v>7.7519379844961196E-3</v>
      </c>
      <c r="X633" s="16">
        <v>2.5974025974026E-2</v>
      </c>
      <c r="Y633" s="16">
        <v>6.9767441860465101E-2</v>
      </c>
      <c r="Z633" s="16"/>
      <c r="AA633" s="16">
        <v>1.7082785808147202E-2</v>
      </c>
      <c r="AB633" s="16">
        <v>1.5325670498084301E-2</v>
      </c>
    </row>
    <row r="634" spans="2:28" x14ac:dyDescent="0.35">
      <c r="B634" t="s">
        <v>101</v>
      </c>
      <c r="C634" s="16">
        <v>1.6634050880626201E-2</v>
      </c>
      <c r="D634" s="16">
        <v>1.1111111111111099E-2</v>
      </c>
      <c r="E634" s="16">
        <v>2.1352313167259801E-2</v>
      </c>
      <c r="F634" s="16"/>
      <c r="G634" s="16">
        <v>0</v>
      </c>
      <c r="H634" s="16">
        <v>1.58730158730159E-2</v>
      </c>
      <c r="I634" s="16">
        <v>3.0769230769230799E-2</v>
      </c>
      <c r="J634" s="16">
        <v>1.63934426229508E-2</v>
      </c>
      <c r="K634" s="16">
        <v>2.7397260273972601E-2</v>
      </c>
      <c r="L634" s="16">
        <v>5.1948051948052E-2</v>
      </c>
      <c r="M634" s="16">
        <v>1.38888888888889E-2</v>
      </c>
      <c r="N634" s="16">
        <v>2.7777777777777801E-2</v>
      </c>
      <c r="O634" s="16">
        <v>0</v>
      </c>
      <c r="P634" s="16">
        <v>1.3333333333333299E-2</v>
      </c>
      <c r="Q634" s="16">
        <v>7.8947368421052599E-2</v>
      </c>
      <c r="R634" s="16">
        <v>0</v>
      </c>
      <c r="S634" s="16"/>
      <c r="T634" s="16">
        <v>6.8807339449541297E-3</v>
      </c>
      <c r="U634" s="16">
        <v>2.2831050228310501E-2</v>
      </c>
      <c r="V634" s="16">
        <v>1.6949152542372899E-2</v>
      </c>
      <c r="W634" s="16">
        <v>7.7519379844961196E-3</v>
      </c>
      <c r="X634" s="16">
        <v>3.8961038961039002E-2</v>
      </c>
      <c r="Y634" s="16">
        <v>6.9767441860465101E-2</v>
      </c>
      <c r="Z634" s="16"/>
      <c r="AA634" s="16">
        <v>1.5768725361366601E-2</v>
      </c>
      <c r="AB634" s="16">
        <v>1.9157088122605401E-2</v>
      </c>
    </row>
    <row r="635" spans="2:28" x14ac:dyDescent="0.35">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spans="2:28" x14ac:dyDescent="0.35">
      <c r="B636" s="6" t="s">
        <v>353</v>
      </c>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spans="2:28" x14ac:dyDescent="0.35">
      <c r="B637" s="20" t="s">
        <v>63</v>
      </c>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spans="2:28" x14ac:dyDescent="0.35">
      <c r="B638" t="s">
        <v>349</v>
      </c>
      <c r="C638" s="16">
        <v>0.64872798434442303</v>
      </c>
      <c r="D638" s="16">
        <v>0.62</v>
      </c>
      <c r="E638" s="16">
        <v>0.66903914590747304</v>
      </c>
      <c r="F638" s="16"/>
      <c r="G638" s="16">
        <v>0.679245283018868</v>
      </c>
      <c r="H638" s="16">
        <v>0.65079365079365104</v>
      </c>
      <c r="I638" s="16">
        <v>0.67692307692307696</v>
      </c>
      <c r="J638" s="16">
        <v>0.60655737704918</v>
      </c>
      <c r="K638" s="16">
        <v>0.71232876712328796</v>
      </c>
      <c r="L638" s="16">
        <v>0.62337662337662303</v>
      </c>
      <c r="M638" s="16">
        <v>0.63888888888888895</v>
      </c>
      <c r="N638" s="16">
        <v>0.5</v>
      </c>
      <c r="O638" s="16">
        <v>0.64347826086956506</v>
      </c>
      <c r="P638" s="16">
        <v>0.586666666666667</v>
      </c>
      <c r="Q638" s="16">
        <v>0.57894736842105299</v>
      </c>
      <c r="R638" s="16">
        <v>0.84210526315789502</v>
      </c>
      <c r="S638" s="16"/>
      <c r="T638" s="16">
        <v>0.67201834862385301</v>
      </c>
      <c r="U638" s="16">
        <v>0.66666666666666696</v>
      </c>
      <c r="V638" s="16">
        <v>0.60169491525423702</v>
      </c>
      <c r="W638" s="16">
        <v>0.53488372093023295</v>
      </c>
      <c r="X638" s="16">
        <v>0.70129870129870098</v>
      </c>
      <c r="Y638" s="16">
        <v>0.69767441860465096</v>
      </c>
      <c r="Z638" s="16"/>
      <c r="AA638" s="16">
        <v>0.66228646517739798</v>
      </c>
      <c r="AB638" s="16">
        <v>0.60919540229885105</v>
      </c>
    </row>
    <row r="639" spans="2:28" x14ac:dyDescent="0.35">
      <c r="B639" t="s">
        <v>350</v>
      </c>
      <c r="C639" s="16">
        <v>0.267123287671233</v>
      </c>
      <c r="D639" s="16">
        <v>0.28888888888888897</v>
      </c>
      <c r="E639" s="16">
        <v>0.25088967971530302</v>
      </c>
      <c r="F639" s="16"/>
      <c r="G639" s="16">
        <v>0.26037735849056598</v>
      </c>
      <c r="H639" s="16">
        <v>0.23015873015873001</v>
      </c>
      <c r="I639" s="16">
        <v>0.261538461538462</v>
      </c>
      <c r="J639" s="16">
        <v>0.29508196721311503</v>
      </c>
      <c r="K639" s="16">
        <v>0.24657534246575299</v>
      </c>
      <c r="L639" s="16">
        <v>0.22077922077922099</v>
      </c>
      <c r="M639" s="16">
        <v>0.30555555555555602</v>
      </c>
      <c r="N639" s="16">
        <v>0.36111111111111099</v>
      </c>
      <c r="O639" s="16">
        <v>0.27826086956521701</v>
      </c>
      <c r="P639" s="16">
        <v>0.293333333333333</v>
      </c>
      <c r="Q639" s="16">
        <v>0.34210526315789502</v>
      </c>
      <c r="R639" s="16">
        <v>0.157894736842105</v>
      </c>
      <c r="S639" s="16"/>
      <c r="T639" s="16">
        <v>0.247706422018349</v>
      </c>
      <c r="U639" s="16">
        <v>0.26940639269406402</v>
      </c>
      <c r="V639" s="16">
        <v>0.25423728813559299</v>
      </c>
      <c r="W639" s="16">
        <v>0.34108527131782901</v>
      </c>
      <c r="X639" s="16">
        <v>0.27272727272727298</v>
      </c>
      <c r="Y639" s="16">
        <v>0.25581395348837199</v>
      </c>
      <c r="Z639" s="16"/>
      <c r="AA639" s="16">
        <v>0.25886990801576898</v>
      </c>
      <c r="AB639" s="16">
        <v>0.29118773946360199</v>
      </c>
    </row>
    <row r="640" spans="2:28" x14ac:dyDescent="0.35">
      <c r="B640" t="s">
        <v>351</v>
      </c>
      <c r="C640" s="16">
        <v>4.3052837573385502E-2</v>
      </c>
      <c r="D640" s="16">
        <v>4.2222222222222203E-2</v>
      </c>
      <c r="E640" s="16">
        <v>4.4483985765124599E-2</v>
      </c>
      <c r="F640" s="16"/>
      <c r="G640" s="16">
        <v>3.77358490566038E-2</v>
      </c>
      <c r="H640" s="16">
        <v>3.1746031746031703E-2</v>
      </c>
      <c r="I640" s="16">
        <v>6.15384615384615E-2</v>
      </c>
      <c r="J640" s="16">
        <v>6.5573770491803296E-2</v>
      </c>
      <c r="K640" s="16">
        <v>1.3698630136986301E-2</v>
      </c>
      <c r="L640" s="16">
        <v>9.0909090909090898E-2</v>
      </c>
      <c r="M640" s="16">
        <v>2.7777777777777801E-2</v>
      </c>
      <c r="N640" s="16">
        <v>5.5555555555555601E-2</v>
      </c>
      <c r="O640" s="16">
        <v>6.08695652173913E-2</v>
      </c>
      <c r="P640" s="16">
        <v>2.66666666666667E-2</v>
      </c>
      <c r="Q640" s="16">
        <v>2.6315789473684199E-2</v>
      </c>
      <c r="R640" s="16">
        <v>0</v>
      </c>
      <c r="S640" s="16"/>
      <c r="T640" s="16">
        <v>3.8990825688073397E-2</v>
      </c>
      <c r="U640" s="16">
        <v>2.7397260273972601E-2</v>
      </c>
      <c r="V640" s="16">
        <v>8.4745762711864403E-2</v>
      </c>
      <c r="W640" s="16">
        <v>7.7519379844961198E-2</v>
      </c>
      <c r="X640" s="16">
        <v>1.2987012987013E-2</v>
      </c>
      <c r="Y640" s="16">
        <v>0</v>
      </c>
      <c r="Z640" s="16"/>
      <c r="AA640" s="16">
        <v>3.6793692509855501E-2</v>
      </c>
      <c r="AB640" s="16">
        <v>6.1302681992337203E-2</v>
      </c>
    </row>
    <row r="641" spans="2:28" x14ac:dyDescent="0.35">
      <c r="B641" t="s">
        <v>352</v>
      </c>
      <c r="C641" s="16">
        <v>2.25048923679061E-2</v>
      </c>
      <c r="D641" s="16">
        <v>3.11111111111111E-2</v>
      </c>
      <c r="E641" s="16">
        <v>1.6014234875444799E-2</v>
      </c>
      <c r="F641" s="16"/>
      <c r="G641" s="16">
        <v>1.13207547169811E-2</v>
      </c>
      <c r="H641" s="16">
        <v>4.7619047619047603E-2</v>
      </c>
      <c r="I641" s="16">
        <v>0</v>
      </c>
      <c r="J641" s="16">
        <v>3.2786885245901599E-2</v>
      </c>
      <c r="K641" s="16">
        <v>1.3698630136986301E-2</v>
      </c>
      <c r="L641" s="16">
        <v>3.8961038961039002E-2</v>
      </c>
      <c r="M641" s="16">
        <v>1.38888888888889E-2</v>
      </c>
      <c r="N641" s="16">
        <v>8.3333333333333301E-2</v>
      </c>
      <c r="O641" s="16">
        <v>0</v>
      </c>
      <c r="P641" s="16">
        <v>0.04</v>
      </c>
      <c r="Q641" s="16">
        <v>2.6315789473684199E-2</v>
      </c>
      <c r="R641" s="16">
        <v>0</v>
      </c>
      <c r="S641" s="16"/>
      <c r="T641" s="16">
        <v>2.9816513761467899E-2</v>
      </c>
      <c r="U641" s="16">
        <v>1.8264840182648401E-2</v>
      </c>
      <c r="V641" s="16">
        <v>1.6949152542372899E-2</v>
      </c>
      <c r="W641" s="16">
        <v>7.7519379844961196E-3</v>
      </c>
      <c r="X641" s="16">
        <v>1.2987012987013E-2</v>
      </c>
      <c r="Y641" s="16">
        <v>4.6511627906976702E-2</v>
      </c>
      <c r="Z641" s="16"/>
      <c r="AA641" s="16">
        <v>2.2339027595269401E-2</v>
      </c>
      <c r="AB641" s="16">
        <v>2.2988505747126398E-2</v>
      </c>
    </row>
    <row r="642" spans="2:28" x14ac:dyDescent="0.35">
      <c r="B642" t="s">
        <v>101</v>
      </c>
      <c r="C642" s="16">
        <v>1.8590998043052798E-2</v>
      </c>
      <c r="D642" s="16">
        <v>1.7777777777777799E-2</v>
      </c>
      <c r="E642" s="16">
        <v>1.95729537366548E-2</v>
      </c>
      <c r="F642" s="16"/>
      <c r="G642" s="16">
        <v>1.13207547169811E-2</v>
      </c>
      <c r="H642" s="16">
        <v>3.9682539682539701E-2</v>
      </c>
      <c r="I642" s="16">
        <v>0</v>
      </c>
      <c r="J642" s="16">
        <v>0</v>
      </c>
      <c r="K642" s="16">
        <v>1.3698630136986301E-2</v>
      </c>
      <c r="L642" s="16">
        <v>2.5974025974026E-2</v>
      </c>
      <c r="M642" s="16">
        <v>1.38888888888889E-2</v>
      </c>
      <c r="N642" s="16">
        <v>0</v>
      </c>
      <c r="O642" s="16">
        <v>1.7391304347826101E-2</v>
      </c>
      <c r="P642" s="16">
        <v>5.3333333333333302E-2</v>
      </c>
      <c r="Q642" s="16">
        <v>2.6315789473684199E-2</v>
      </c>
      <c r="R642" s="16">
        <v>0</v>
      </c>
      <c r="S642" s="16"/>
      <c r="T642" s="16">
        <v>1.14678899082569E-2</v>
      </c>
      <c r="U642" s="16">
        <v>1.8264840182648401E-2</v>
      </c>
      <c r="V642" s="16">
        <v>4.2372881355932202E-2</v>
      </c>
      <c r="W642" s="16">
        <v>3.8759689922480599E-2</v>
      </c>
      <c r="X642" s="16">
        <v>0</v>
      </c>
      <c r="Y642" s="16">
        <v>0</v>
      </c>
      <c r="Z642" s="16"/>
      <c r="AA642" s="16">
        <v>1.9710906701708299E-2</v>
      </c>
      <c r="AB642" s="16">
        <v>1.5325670498084301E-2</v>
      </c>
    </row>
    <row r="643" spans="2:28" x14ac:dyDescent="0.35">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spans="2:28" x14ac:dyDescent="0.35">
      <c r="B644" s="6" t="s">
        <v>365</v>
      </c>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spans="2:28" x14ac:dyDescent="0.35">
      <c r="B645" s="20" t="s">
        <v>63</v>
      </c>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spans="2:28" x14ac:dyDescent="0.35">
      <c r="B646" t="s">
        <v>354</v>
      </c>
      <c r="C646" s="16">
        <v>0.465753424657534</v>
      </c>
      <c r="D646" s="16">
        <v>0.51111111111111096</v>
      </c>
      <c r="E646" s="16">
        <v>0.42704626334519602</v>
      </c>
      <c r="F646" s="16"/>
      <c r="G646" s="16">
        <v>0.475471698113208</v>
      </c>
      <c r="H646" s="16">
        <v>0.476190476190476</v>
      </c>
      <c r="I646" s="16">
        <v>0.507692307692308</v>
      </c>
      <c r="J646" s="16">
        <v>0.29508196721311503</v>
      </c>
      <c r="K646" s="16">
        <v>0.50684931506849296</v>
      </c>
      <c r="L646" s="16">
        <v>0.415584415584416</v>
      </c>
      <c r="M646" s="16">
        <v>0.48611111111111099</v>
      </c>
      <c r="N646" s="16">
        <v>0.44444444444444398</v>
      </c>
      <c r="O646" s="16">
        <v>0.52173913043478304</v>
      </c>
      <c r="P646" s="16">
        <v>0.50666666666666704</v>
      </c>
      <c r="Q646" s="16">
        <v>0.394736842105263</v>
      </c>
      <c r="R646" s="16">
        <v>0.31578947368421101</v>
      </c>
      <c r="S646" s="16"/>
      <c r="T646" s="16">
        <v>0.47247706422018299</v>
      </c>
      <c r="U646" s="16">
        <v>0.47031963470319599</v>
      </c>
      <c r="V646" s="16">
        <v>0.43220338983050799</v>
      </c>
      <c r="W646" s="16">
        <v>0.47286821705426402</v>
      </c>
      <c r="X646" s="16">
        <v>0.506493506493506</v>
      </c>
      <c r="Y646" s="16">
        <v>0.372093023255814</v>
      </c>
      <c r="Z646" s="16"/>
      <c r="AA646" s="16">
        <v>0.47174770039421798</v>
      </c>
      <c r="AB646" s="16">
        <v>0.44827586206896602</v>
      </c>
    </row>
    <row r="647" spans="2:28" x14ac:dyDescent="0.35">
      <c r="B647" t="s">
        <v>355</v>
      </c>
      <c r="C647" s="16">
        <v>0.41976516634050898</v>
      </c>
      <c r="D647" s="16">
        <v>0.43333333333333302</v>
      </c>
      <c r="E647" s="16">
        <v>0.41281138790035599</v>
      </c>
      <c r="F647" s="16"/>
      <c r="G647" s="16">
        <v>0.43018867924528298</v>
      </c>
      <c r="H647" s="16">
        <v>0.40476190476190499</v>
      </c>
      <c r="I647" s="16">
        <v>0.4</v>
      </c>
      <c r="J647" s="16">
        <v>0.44262295081967201</v>
      </c>
      <c r="K647" s="16">
        <v>0.35616438356164398</v>
      </c>
      <c r="L647" s="16">
        <v>0.44155844155844198</v>
      </c>
      <c r="M647" s="16">
        <v>0.51388888888888895</v>
      </c>
      <c r="N647" s="16">
        <v>0.38888888888888901</v>
      </c>
      <c r="O647" s="16">
        <v>0.39130434782608697</v>
      </c>
      <c r="P647" s="16">
        <v>0.37333333333333302</v>
      </c>
      <c r="Q647" s="16">
        <v>0.394736842105263</v>
      </c>
      <c r="R647" s="16">
        <v>0.63157894736842102</v>
      </c>
      <c r="S647" s="16"/>
      <c r="T647" s="16">
        <v>0.43119266055045902</v>
      </c>
      <c r="U647" s="16">
        <v>0.42922374429223698</v>
      </c>
      <c r="V647" s="16">
        <v>0.38983050847457601</v>
      </c>
      <c r="W647" s="16">
        <v>0.403100775193798</v>
      </c>
      <c r="X647" s="16">
        <v>0.40259740259740301</v>
      </c>
      <c r="Y647" s="16">
        <v>0.418604651162791</v>
      </c>
      <c r="Z647" s="16"/>
      <c r="AA647" s="16">
        <v>0.413929040735874</v>
      </c>
      <c r="AB647" s="16">
        <v>0.43678160919540199</v>
      </c>
    </row>
    <row r="648" spans="2:28" x14ac:dyDescent="0.35">
      <c r="B648" t="s">
        <v>356</v>
      </c>
      <c r="C648" s="16">
        <v>0.39236790606653599</v>
      </c>
      <c r="D648" s="16">
        <v>0.40888888888888902</v>
      </c>
      <c r="E648" s="16">
        <v>0.37544483985765098</v>
      </c>
      <c r="F648" s="16"/>
      <c r="G648" s="16">
        <v>0.422641509433962</v>
      </c>
      <c r="H648" s="16">
        <v>0.39682539682539703</v>
      </c>
      <c r="I648" s="16">
        <v>0.35384615384615398</v>
      </c>
      <c r="J648" s="16">
        <v>0.31147540983606598</v>
      </c>
      <c r="K648" s="16">
        <v>0.465753424657534</v>
      </c>
      <c r="L648" s="16">
        <v>0.246753246753247</v>
      </c>
      <c r="M648" s="16">
        <v>0.48611111111111099</v>
      </c>
      <c r="N648" s="16">
        <v>0.30555555555555602</v>
      </c>
      <c r="O648" s="16">
        <v>0.4</v>
      </c>
      <c r="P648" s="16">
        <v>0.37333333333333302</v>
      </c>
      <c r="Q648" s="16">
        <v>0.36842105263157898</v>
      </c>
      <c r="R648" s="16">
        <v>0.52631578947368396</v>
      </c>
      <c r="S648" s="16"/>
      <c r="T648" s="16">
        <v>0.43119266055045902</v>
      </c>
      <c r="U648" s="16">
        <v>0.38356164383561597</v>
      </c>
      <c r="V648" s="16">
        <v>0.31355932203389802</v>
      </c>
      <c r="W648" s="16">
        <v>0.36434108527131798</v>
      </c>
      <c r="X648" s="16">
        <v>0.31168831168831201</v>
      </c>
      <c r="Y648" s="16">
        <v>0.48837209302325602</v>
      </c>
      <c r="Z648" s="16"/>
      <c r="AA648" s="16">
        <v>0.38764783180026302</v>
      </c>
      <c r="AB648" s="16">
        <v>0.40613026819923398</v>
      </c>
    </row>
    <row r="649" spans="2:28" x14ac:dyDescent="0.35">
      <c r="B649" t="s">
        <v>357</v>
      </c>
      <c r="C649" s="16">
        <v>0.34246575342465801</v>
      </c>
      <c r="D649" s="16">
        <v>0.35111111111111099</v>
      </c>
      <c r="E649" s="16">
        <v>0.33985765124555201</v>
      </c>
      <c r="F649" s="16"/>
      <c r="G649" s="16">
        <v>0.36603773584905702</v>
      </c>
      <c r="H649" s="16">
        <v>0.30158730158730201</v>
      </c>
      <c r="I649" s="16">
        <v>0.36923076923076897</v>
      </c>
      <c r="J649" s="16">
        <v>0.27868852459016402</v>
      </c>
      <c r="K649" s="16">
        <v>0.24657534246575299</v>
      </c>
      <c r="L649" s="16">
        <v>0.415584415584416</v>
      </c>
      <c r="M649" s="16">
        <v>0.27777777777777801</v>
      </c>
      <c r="N649" s="16">
        <v>0.27777777777777801</v>
      </c>
      <c r="O649" s="16">
        <v>0.45217391304347798</v>
      </c>
      <c r="P649" s="16">
        <v>0.266666666666667</v>
      </c>
      <c r="Q649" s="16">
        <v>0.34210526315789502</v>
      </c>
      <c r="R649" s="16">
        <v>0.47368421052631599</v>
      </c>
      <c r="S649" s="16"/>
      <c r="T649" s="16">
        <v>0.37614678899082599</v>
      </c>
      <c r="U649" s="16">
        <v>0.35616438356164398</v>
      </c>
      <c r="V649" s="16">
        <v>0.34745762711864397</v>
      </c>
      <c r="W649" s="16">
        <v>0.28682170542635699</v>
      </c>
      <c r="X649" s="16">
        <v>0.29870129870129902</v>
      </c>
      <c r="Y649" s="16">
        <v>0.162790697674419</v>
      </c>
      <c r="Z649" s="16"/>
      <c r="AA649" s="16">
        <v>0.32194480946123499</v>
      </c>
      <c r="AB649" s="16">
        <v>0.40229885057471299</v>
      </c>
    </row>
    <row r="650" spans="2:28" x14ac:dyDescent="0.35">
      <c r="B650" t="s">
        <v>358</v>
      </c>
      <c r="C650" s="16">
        <v>0.34050880626223101</v>
      </c>
      <c r="D650" s="16">
        <v>0.35777777777777803</v>
      </c>
      <c r="E650" s="16">
        <v>0.32918149466192198</v>
      </c>
      <c r="F650" s="16"/>
      <c r="G650" s="16">
        <v>0.34716981132075497</v>
      </c>
      <c r="H650" s="16">
        <v>0.30158730158730201</v>
      </c>
      <c r="I650" s="16">
        <v>0.36923076923076897</v>
      </c>
      <c r="J650" s="16">
        <v>0.39344262295082</v>
      </c>
      <c r="K650" s="16">
        <v>0.31506849315068503</v>
      </c>
      <c r="L650" s="16">
        <v>0.337662337662338</v>
      </c>
      <c r="M650" s="16">
        <v>0.29166666666666702</v>
      </c>
      <c r="N650" s="16">
        <v>0.41666666666666702</v>
      </c>
      <c r="O650" s="16">
        <v>0.29565217391304299</v>
      </c>
      <c r="P650" s="16">
        <v>0.33333333333333298</v>
      </c>
      <c r="Q650" s="16">
        <v>0.394736842105263</v>
      </c>
      <c r="R650" s="16">
        <v>0.57894736842105299</v>
      </c>
      <c r="S650" s="16"/>
      <c r="T650" s="16">
        <v>0.34403669724770602</v>
      </c>
      <c r="U650" s="16">
        <v>0.31506849315068503</v>
      </c>
      <c r="V650" s="16">
        <v>0.322033898305085</v>
      </c>
      <c r="W650" s="16">
        <v>0.36434108527131798</v>
      </c>
      <c r="X650" s="16">
        <v>0.38961038961039002</v>
      </c>
      <c r="Y650" s="16">
        <v>0.32558139534883701</v>
      </c>
      <c r="Z650" s="16"/>
      <c r="AA650" s="16">
        <v>0.33639947437582102</v>
      </c>
      <c r="AB650" s="16">
        <v>0.35249042145593901</v>
      </c>
    </row>
    <row r="651" spans="2:28" x14ac:dyDescent="0.35">
      <c r="B651" t="s">
        <v>359</v>
      </c>
      <c r="C651" s="16">
        <v>0.32093933463796498</v>
      </c>
      <c r="D651" s="16">
        <v>0.34222222222222198</v>
      </c>
      <c r="E651" s="16">
        <v>0.30604982206405701</v>
      </c>
      <c r="F651" s="16"/>
      <c r="G651" s="16">
        <v>0.35849056603773599</v>
      </c>
      <c r="H651" s="16">
        <v>0.27777777777777801</v>
      </c>
      <c r="I651" s="16">
        <v>0.32307692307692298</v>
      </c>
      <c r="J651" s="16">
        <v>0.34426229508196698</v>
      </c>
      <c r="K651" s="16">
        <v>0.232876712328767</v>
      </c>
      <c r="L651" s="16">
        <v>0.28571428571428598</v>
      </c>
      <c r="M651" s="16">
        <v>0.38888888888888901</v>
      </c>
      <c r="N651" s="16">
        <v>0.36111111111111099</v>
      </c>
      <c r="O651" s="16">
        <v>0.37391304347826099</v>
      </c>
      <c r="P651" s="16">
        <v>0.21333333333333299</v>
      </c>
      <c r="Q651" s="16">
        <v>0.31578947368421101</v>
      </c>
      <c r="R651" s="16">
        <v>0.26315789473684198</v>
      </c>
      <c r="S651" s="16"/>
      <c r="T651" s="16">
        <v>0.341743119266055</v>
      </c>
      <c r="U651" s="16">
        <v>0.28767123287671198</v>
      </c>
      <c r="V651" s="16">
        <v>0.28813559322033899</v>
      </c>
      <c r="W651" s="16">
        <v>0.372093023255814</v>
      </c>
      <c r="X651" s="16">
        <v>0.29870129870129902</v>
      </c>
      <c r="Y651" s="16">
        <v>0.25581395348837199</v>
      </c>
      <c r="Z651" s="16"/>
      <c r="AA651" s="16">
        <v>0.32588699080157701</v>
      </c>
      <c r="AB651" s="16">
        <v>0.30651340996168602</v>
      </c>
    </row>
    <row r="652" spans="2:28" x14ac:dyDescent="0.35">
      <c r="B652" t="s">
        <v>360</v>
      </c>
      <c r="C652" s="16">
        <v>0.30919765166340502</v>
      </c>
      <c r="D652" s="16">
        <v>0.30444444444444402</v>
      </c>
      <c r="E652" s="16">
        <v>0.31138790035587199</v>
      </c>
      <c r="F652" s="16"/>
      <c r="G652" s="16">
        <v>0.31320754716981097</v>
      </c>
      <c r="H652" s="16">
        <v>0.27777777777777801</v>
      </c>
      <c r="I652" s="16">
        <v>0.33846153846153798</v>
      </c>
      <c r="J652" s="16">
        <v>0.36065573770491799</v>
      </c>
      <c r="K652" s="16">
        <v>0.32876712328767099</v>
      </c>
      <c r="L652" s="16">
        <v>0.29870129870129902</v>
      </c>
      <c r="M652" s="16">
        <v>0.29166666666666702</v>
      </c>
      <c r="N652" s="16">
        <v>0.194444444444444</v>
      </c>
      <c r="O652" s="16">
        <v>0.36521739130434799</v>
      </c>
      <c r="P652" s="16">
        <v>0.22666666666666699</v>
      </c>
      <c r="Q652" s="16">
        <v>0.34210526315789502</v>
      </c>
      <c r="R652" s="16">
        <v>0.36842105263157898</v>
      </c>
      <c r="S652" s="16"/>
      <c r="T652" s="16">
        <v>0.32798165137614699</v>
      </c>
      <c r="U652" s="16">
        <v>0.28310502283104999</v>
      </c>
      <c r="V652" s="16">
        <v>0.27966101694915302</v>
      </c>
      <c r="W652" s="16">
        <v>0.31007751937984501</v>
      </c>
      <c r="X652" s="16">
        <v>0.36363636363636398</v>
      </c>
      <c r="Y652" s="16">
        <v>0.232558139534884</v>
      </c>
      <c r="Z652" s="16"/>
      <c r="AA652" s="16">
        <v>0.29566360052562402</v>
      </c>
      <c r="AB652" s="16">
        <v>0.34865900383141801</v>
      </c>
    </row>
    <row r="653" spans="2:28" x14ac:dyDescent="0.35">
      <c r="B653" t="s">
        <v>361</v>
      </c>
      <c r="C653" s="16">
        <v>0.30430528375733901</v>
      </c>
      <c r="D653" s="16">
        <v>0.293333333333333</v>
      </c>
      <c r="E653" s="16">
        <v>0.314946619217082</v>
      </c>
      <c r="F653" s="16"/>
      <c r="G653" s="16">
        <v>0.30943396226415099</v>
      </c>
      <c r="H653" s="16">
        <v>0.25396825396825401</v>
      </c>
      <c r="I653" s="16">
        <v>0.29230769230769199</v>
      </c>
      <c r="J653" s="16">
        <v>0.36065573770491799</v>
      </c>
      <c r="K653" s="16">
        <v>0.219178082191781</v>
      </c>
      <c r="L653" s="16">
        <v>0.25974025974025999</v>
      </c>
      <c r="M653" s="16">
        <v>0.31944444444444398</v>
      </c>
      <c r="N653" s="16">
        <v>0.22222222222222199</v>
      </c>
      <c r="O653" s="16">
        <v>0.37391304347826099</v>
      </c>
      <c r="P653" s="16">
        <v>0.25333333333333302</v>
      </c>
      <c r="Q653" s="16">
        <v>0.394736842105263</v>
      </c>
      <c r="R653" s="16">
        <v>0.63157894736842102</v>
      </c>
      <c r="S653" s="16"/>
      <c r="T653" s="16">
        <v>0.29587155963302803</v>
      </c>
      <c r="U653" s="16">
        <v>0.29223744292237402</v>
      </c>
      <c r="V653" s="16">
        <v>0.29661016949152502</v>
      </c>
      <c r="W653" s="16">
        <v>0.34883720930232598</v>
      </c>
      <c r="X653" s="16">
        <v>0.35064935064935099</v>
      </c>
      <c r="Y653" s="16">
        <v>0.25581395348837199</v>
      </c>
      <c r="Z653" s="16"/>
      <c r="AA653" s="16">
        <v>0.302233902759527</v>
      </c>
      <c r="AB653" s="16">
        <v>0.31034482758620702</v>
      </c>
    </row>
    <row r="654" spans="2:28" x14ac:dyDescent="0.35">
      <c r="B654" t="s">
        <v>362</v>
      </c>
      <c r="C654" s="16">
        <v>0.22309197651663401</v>
      </c>
      <c r="D654" s="16">
        <v>0.24</v>
      </c>
      <c r="E654" s="16">
        <v>0.208185053380783</v>
      </c>
      <c r="F654" s="16"/>
      <c r="G654" s="16">
        <v>0.23396226415094301</v>
      </c>
      <c r="H654" s="16">
        <v>0.214285714285714</v>
      </c>
      <c r="I654" s="16">
        <v>0.230769230769231</v>
      </c>
      <c r="J654" s="16">
        <v>0.13114754098360701</v>
      </c>
      <c r="K654" s="16">
        <v>0.219178082191781</v>
      </c>
      <c r="L654" s="16">
        <v>0.23376623376623401</v>
      </c>
      <c r="M654" s="16">
        <v>0.180555555555556</v>
      </c>
      <c r="N654" s="16">
        <v>5.5555555555555601E-2</v>
      </c>
      <c r="O654" s="16">
        <v>0.27826086956521701</v>
      </c>
      <c r="P654" s="16">
        <v>0.21333333333333299</v>
      </c>
      <c r="Q654" s="16">
        <v>0.36842105263157898</v>
      </c>
      <c r="R654" s="16">
        <v>0.26315789473684198</v>
      </c>
      <c r="S654" s="16"/>
      <c r="T654" s="16">
        <v>0.25</v>
      </c>
      <c r="U654" s="16">
        <v>0.164383561643836</v>
      </c>
      <c r="V654" s="16">
        <v>0.25423728813559299</v>
      </c>
      <c r="W654" s="16">
        <v>0.201550387596899</v>
      </c>
      <c r="X654" s="16">
        <v>0.32467532467532501</v>
      </c>
      <c r="Y654" s="16">
        <v>4.6511627906976702E-2</v>
      </c>
      <c r="Z654" s="16"/>
      <c r="AA654" s="16">
        <v>0.22470433639947399</v>
      </c>
      <c r="AB654" s="16">
        <v>0.21839080459770099</v>
      </c>
    </row>
    <row r="655" spans="2:28" x14ac:dyDescent="0.35">
      <c r="B655" t="s">
        <v>363</v>
      </c>
      <c r="C655" s="16">
        <v>0.201565557729941</v>
      </c>
      <c r="D655" s="16">
        <v>0.228888888888889</v>
      </c>
      <c r="E655" s="16">
        <v>0.18327402135231299</v>
      </c>
      <c r="F655" s="16"/>
      <c r="G655" s="16">
        <v>0.22264150943396199</v>
      </c>
      <c r="H655" s="16">
        <v>0.126984126984127</v>
      </c>
      <c r="I655" s="16">
        <v>0.18461538461538499</v>
      </c>
      <c r="J655" s="16">
        <v>0.114754098360656</v>
      </c>
      <c r="K655" s="16">
        <v>0.150684931506849</v>
      </c>
      <c r="L655" s="16">
        <v>0.22077922077922099</v>
      </c>
      <c r="M655" s="16">
        <v>0.27777777777777801</v>
      </c>
      <c r="N655" s="16">
        <v>0.22222222222222199</v>
      </c>
      <c r="O655" s="16">
        <v>0.23478260869565201</v>
      </c>
      <c r="P655" s="16">
        <v>0.2</v>
      </c>
      <c r="Q655" s="16">
        <v>0.21052631578947401</v>
      </c>
      <c r="R655" s="16">
        <v>0.31578947368421101</v>
      </c>
      <c r="S655" s="16"/>
      <c r="T655" s="16">
        <v>0.25</v>
      </c>
      <c r="U655" s="16">
        <v>0.15981735159817401</v>
      </c>
      <c r="V655" s="16">
        <v>0.152542372881356</v>
      </c>
      <c r="W655" s="16">
        <v>0.162790697674419</v>
      </c>
      <c r="X655" s="16">
        <v>0.246753246753247</v>
      </c>
      <c r="Y655" s="16">
        <v>9.3023255813953501E-2</v>
      </c>
      <c r="Z655" s="16"/>
      <c r="AA655" s="16">
        <v>0.18922470433639901</v>
      </c>
      <c r="AB655" s="16">
        <v>0.23754789272030699</v>
      </c>
    </row>
    <row r="656" spans="2:28" x14ac:dyDescent="0.35">
      <c r="B656" t="s">
        <v>364</v>
      </c>
      <c r="C656" s="16">
        <v>4.9902152641878701E-2</v>
      </c>
      <c r="D656" s="16">
        <v>4.8888888888888898E-2</v>
      </c>
      <c r="E656" s="16">
        <v>4.9822064056939501E-2</v>
      </c>
      <c r="F656" s="16"/>
      <c r="G656" s="16">
        <v>2.6415094339622601E-2</v>
      </c>
      <c r="H656" s="16">
        <v>9.5238095238095205E-2</v>
      </c>
      <c r="I656" s="16">
        <v>7.69230769230769E-2</v>
      </c>
      <c r="J656" s="16">
        <v>1.63934426229508E-2</v>
      </c>
      <c r="K656" s="16">
        <v>8.2191780821917804E-2</v>
      </c>
      <c r="L656" s="16">
        <v>3.8961038961039002E-2</v>
      </c>
      <c r="M656" s="16">
        <v>5.5555555555555601E-2</v>
      </c>
      <c r="N656" s="16">
        <v>5.5555555555555601E-2</v>
      </c>
      <c r="O656" s="16">
        <v>3.4782608695652202E-2</v>
      </c>
      <c r="P656" s="16">
        <v>5.3333333333333302E-2</v>
      </c>
      <c r="Q656" s="16">
        <v>5.2631578947368397E-2</v>
      </c>
      <c r="R656" s="16">
        <v>5.2631578947368397E-2</v>
      </c>
      <c r="S656" s="16"/>
      <c r="T656" s="16">
        <v>4.8165137614678902E-2</v>
      </c>
      <c r="U656" s="16">
        <v>5.4794520547945202E-2</v>
      </c>
      <c r="V656" s="16">
        <v>5.93220338983051E-2</v>
      </c>
      <c r="W656" s="16">
        <v>3.1007751937984499E-2</v>
      </c>
      <c r="X656" s="16">
        <v>3.8961038961039002E-2</v>
      </c>
      <c r="Y656" s="16">
        <v>9.3023255813953501E-2</v>
      </c>
      <c r="Z656" s="16"/>
      <c r="AA656" s="16">
        <v>5.5190538764783199E-2</v>
      </c>
      <c r="AB656" s="16">
        <v>3.4482758620689703E-2</v>
      </c>
    </row>
    <row r="657" spans="2:28" x14ac:dyDescent="0.35">
      <c r="B657" t="s">
        <v>101</v>
      </c>
      <c r="C657" s="16">
        <v>3.52250489236791E-2</v>
      </c>
      <c r="D657" s="16">
        <v>1.7777777777777799E-2</v>
      </c>
      <c r="E657" s="16">
        <v>4.9822064056939501E-2</v>
      </c>
      <c r="F657" s="16"/>
      <c r="G657" s="16">
        <v>1.88679245283019E-2</v>
      </c>
      <c r="H657" s="16">
        <v>3.9682539682539701E-2</v>
      </c>
      <c r="I657" s="16">
        <v>4.6153846153846198E-2</v>
      </c>
      <c r="J657" s="16">
        <v>3.2786885245901599E-2</v>
      </c>
      <c r="K657" s="16">
        <v>2.7397260273972601E-2</v>
      </c>
      <c r="L657" s="16">
        <v>3.8961038961039002E-2</v>
      </c>
      <c r="M657" s="16">
        <v>1.38888888888889E-2</v>
      </c>
      <c r="N657" s="16">
        <v>0.11111111111111099</v>
      </c>
      <c r="O657" s="16">
        <v>1.7391304347826101E-2</v>
      </c>
      <c r="P657" s="16">
        <v>6.6666666666666693E-2</v>
      </c>
      <c r="Q657" s="16">
        <v>7.8947368421052599E-2</v>
      </c>
      <c r="R657" s="16">
        <v>5.2631578947368397E-2</v>
      </c>
      <c r="S657" s="16"/>
      <c r="T657" s="16">
        <v>2.06422018348624E-2</v>
      </c>
      <c r="U657" s="16">
        <v>4.5662100456621002E-2</v>
      </c>
      <c r="V657" s="16">
        <v>4.2372881355932202E-2</v>
      </c>
      <c r="W657" s="16">
        <v>3.1007751937984499E-2</v>
      </c>
      <c r="X657" s="16">
        <v>5.1948051948052E-2</v>
      </c>
      <c r="Y657" s="16">
        <v>9.3023255813953501E-2</v>
      </c>
      <c r="Z657" s="16"/>
      <c r="AA657" s="16">
        <v>4.0735873850197099E-2</v>
      </c>
      <c r="AB657" s="16">
        <v>1.9157088122605401E-2</v>
      </c>
    </row>
    <row r="658" spans="2:28" x14ac:dyDescent="0.35">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spans="2:28" x14ac:dyDescent="0.35">
      <c r="B659" s="6" t="s">
        <v>376</v>
      </c>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spans="2:28" x14ac:dyDescent="0.35">
      <c r="B660" s="20" t="s">
        <v>63</v>
      </c>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spans="2:28" x14ac:dyDescent="0.35">
      <c r="B661" t="s">
        <v>371</v>
      </c>
      <c r="C661" s="16">
        <v>0.430528375733855</v>
      </c>
      <c r="D661" s="16">
        <v>0.46222222222222198</v>
      </c>
      <c r="E661" s="16">
        <v>0.40925266903914598</v>
      </c>
      <c r="F661" s="16"/>
      <c r="G661" s="16">
        <v>0.41886792452830202</v>
      </c>
      <c r="H661" s="16">
        <v>0.41269841269841301</v>
      </c>
      <c r="I661" s="16">
        <v>0.33846153846153798</v>
      </c>
      <c r="J661" s="16">
        <v>0.34426229508196698</v>
      </c>
      <c r="K661" s="16">
        <v>0.42465753424657499</v>
      </c>
      <c r="L661" s="16">
        <v>0.46753246753246802</v>
      </c>
      <c r="M661" s="16">
        <v>0.43055555555555602</v>
      </c>
      <c r="N661" s="16">
        <v>0.47222222222222199</v>
      </c>
      <c r="O661" s="16">
        <v>0.50434782608695605</v>
      </c>
      <c r="P661" s="16">
        <v>0.4</v>
      </c>
      <c r="Q661" s="16">
        <v>0.55263157894736803</v>
      </c>
      <c r="R661" s="16">
        <v>0.52631578947368396</v>
      </c>
      <c r="S661" s="16"/>
      <c r="T661" s="16">
        <v>0.47706422018348599</v>
      </c>
      <c r="U661" s="16">
        <v>0.40182648401826498</v>
      </c>
      <c r="V661" s="16">
        <v>0.44067796610169502</v>
      </c>
      <c r="W661" s="16">
        <v>0.34883720930232598</v>
      </c>
      <c r="X661" s="16">
        <v>0.38961038961039002</v>
      </c>
      <c r="Y661" s="16">
        <v>0.39534883720930197</v>
      </c>
      <c r="Z661" s="16"/>
      <c r="AA661" s="16">
        <v>0.40998685939553198</v>
      </c>
      <c r="AB661" s="16">
        <v>0.49042145593869702</v>
      </c>
    </row>
    <row r="662" spans="2:28" x14ac:dyDescent="0.35">
      <c r="B662" t="s">
        <v>372</v>
      </c>
      <c r="C662" s="16">
        <v>0.41487279843444202</v>
      </c>
      <c r="D662" s="16">
        <v>0.404444444444444</v>
      </c>
      <c r="E662" s="16">
        <v>0.42170818505338098</v>
      </c>
      <c r="F662" s="16"/>
      <c r="G662" s="16">
        <v>0.47924528301886798</v>
      </c>
      <c r="H662" s="16">
        <v>0.44444444444444398</v>
      </c>
      <c r="I662" s="16">
        <v>0.43076923076923102</v>
      </c>
      <c r="J662" s="16">
        <v>0.49180327868852503</v>
      </c>
      <c r="K662" s="16">
        <v>0.35616438356164398</v>
      </c>
      <c r="L662" s="16">
        <v>0.337662337662338</v>
      </c>
      <c r="M662" s="16">
        <v>0.375</v>
      </c>
      <c r="N662" s="16">
        <v>0.36111111111111099</v>
      </c>
      <c r="O662" s="16">
        <v>0.37391304347826099</v>
      </c>
      <c r="P662" s="16">
        <v>0.4</v>
      </c>
      <c r="Q662" s="16">
        <v>0.31578947368421101</v>
      </c>
      <c r="R662" s="16">
        <v>0.31578947368421101</v>
      </c>
      <c r="S662" s="16"/>
      <c r="T662" s="16">
        <v>0.403669724770642</v>
      </c>
      <c r="U662" s="16">
        <v>0.42922374429223698</v>
      </c>
      <c r="V662" s="16">
        <v>0.41525423728813599</v>
      </c>
      <c r="W662" s="16">
        <v>0.44961240310077499</v>
      </c>
      <c r="X662" s="16">
        <v>0.44155844155844198</v>
      </c>
      <c r="Y662" s="16">
        <v>0.30232558139534899</v>
      </c>
      <c r="Z662" s="16"/>
      <c r="AA662" s="16">
        <v>0.41787122207621602</v>
      </c>
      <c r="AB662" s="16">
        <v>0.40613026819923398</v>
      </c>
    </row>
    <row r="663" spans="2:28" x14ac:dyDescent="0.35">
      <c r="B663" t="s">
        <v>373</v>
      </c>
      <c r="C663" s="16">
        <v>9.2954990215264197E-2</v>
      </c>
      <c r="D663" s="16">
        <v>7.7777777777777807E-2</v>
      </c>
      <c r="E663" s="16">
        <v>0.104982206405694</v>
      </c>
      <c r="F663" s="16"/>
      <c r="G663" s="16">
        <v>7.1698113207547196E-2</v>
      </c>
      <c r="H663" s="16">
        <v>0.11111111111111099</v>
      </c>
      <c r="I663" s="16">
        <v>0.138461538461538</v>
      </c>
      <c r="J663" s="16">
        <v>9.8360655737704902E-2</v>
      </c>
      <c r="K663" s="16">
        <v>9.5890410958904104E-2</v>
      </c>
      <c r="L663" s="16">
        <v>0.11688311688311701</v>
      </c>
      <c r="M663" s="16">
        <v>0.125</v>
      </c>
      <c r="N663" s="16">
        <v>2.7777777777777801E-2</v>
      </c>
      <c r="O663" s="16">
        <v>8.6956521739130405E-2</v>
      </c>
      <c r="P663" s="16">
        <v>9.3333333333333296E-2</v>
      </c>
      <c r="Q663" s="16">
        <v>2.6315789473684199E-2</v>
      </c>
      <c r="R663" s="16">
        <v>0.157894736842105</v>
      </c>
      <c r="S663" s="16"/>
      <c r="T663" s="16">
        <v>8.0275229357798197E-2</v>
      </c>
      <c r="U663" s="16">
        <v>8.6757990867579904E-2</v>
      </c>
      <c r="V663" s="16">
        <v>9.3220338983050793E-2</v>
      </c>
      <c r="W663" s="16">
        <v>0.13953488372093001</v>
      </c>
      <c r="X663" s="16">
        <v>7.7922077922077906E-2</v>
      </c>
      <c r="Y663" s="16">
        <v>0.13953488372093001</v>
      </c>
      <c r="Z663" s="16"/>
      <c r="AA663" s="16">
        <v>9.9868593955321897E-2</v>
      </c>
      <c r="AB663" s="16">
        <v>7.2796934865900401E-2</v>
      </c>
    </row>
    <row r="664" spans="2:28" x14ac:dyDescent="0.35">
      <c r="B664" t="s">
        <v>374</v>
      </c>
      <c r="C664" s="16">
        <v>2.25048923679061E-2</v>
      </c>
      <c r="D664" s="16">
        <v>2.8888888888888901E-2</v>
      </c>
      <c r="E664" s="16">
        <v>1.7793594306049799E-2</v>
      </c>
      <c r="F664" s="16"/>
      <c r="G664" s="16">
        <v>1.13207547169811E-2</v>
      </c>
      <c r="H664" s="16">
        <v>1.58730158730159E-2</v>
      </c>
      <c r="I664" s="16">
        <v>1.5384615384615399E-2</v>
      </c>
      <c r="J664" s="16">
        <v>1.63934426229508E-2</v>
      </c>
      <c r="K664" s="16">
        <v>5.4794520547945202E-2</v>
      </c>
      <c r="L664" s="16">
        <v>5.1948051948052E-2</v>
      </c>
      <c r="M664" s="16">
        <v>1.38888888888889E-2</v>
      </c>
      <c r="N664" s="16">
        <v>5.5555555555555601E-2</v>
      </c>
      <c r="O664" s="16">
        <v>0</v>
      </c>
      <c r="P664" s="16">
        <v>6.6666666666666693E-2</v>
      </c>
      <c r="Q664" s="16">
        <v>0</v>
      </c>
      <c r="R664" s="16">
        <v>0</v>
      </c>
      <c r="S664" s="16"/>
      <c r="T664" s="16">
        <v>1.8348623853211E-2</v>
      </c>
      <c r="U664" s="16">
        <v>9.1324200913242004E-3</v>
      </c>
      <c r="V664" s="16">
        <v>2.5423728813559299E-2</v>
      </c>
      <c r="W664" s="16">
        <v>4.6511627906976702E-2</v>
      </c>
      <c r="X664" s="16">
        <v>1.2987012987013E-2</v>
      </c>
      <c r="Y664" s="16">
        <v>6.9767441860465101E-2</v>
      </c>
      <c r="Z664" s="16"/>
      <c r="AA664" s="16">
        <v>2.6281208935610999E-2</v>
      </c>
      <c r="AB664" s="16">
        <v>1.1494252873563199E-2</v>
      </c>
    </row>
    <row r="665" spans="2:28" x14ac:dyDescent="0.35">
      <c r="B665" t="s">
        <v>101</v>
      </c>
      <c r="C665" s="16">
        <v>3.9138943248532301E-2</v>
      </c>
      <c r="D665" s="16">
        <v>2.66666666666667E-2</v>
      </c>
      <c r="E665" s="16">
        <v>4.6263345195729499E-2</v>
      </c>
      <c r="F665" s="16"/>
      <c r="G665" s="16">
        <v>1.88679245283019E-2</v>
      </c>
      <c r="H665" s="16">
        <v>1.58730158730159E-2</v>
      </c>
      <c r="I665" s="16">
        <v>7.69230769230769E-2</v>
      </c>
      <c r="J665" s="16">
        <v>4.91803278688525E-2</v>
      </c>
      <c r="K665" s="16">
        <v>6.8493150684931503E-2</v>
      </c>
      <c r="L665" s="16">
        <v>2.5974025974026E-2</v>
      </c>
      <c r="M665" s="16">
        <v>5.5555555555555601E-2</v>
      </c>
      <c r="N665" s="16">
        <v>8.3333333333333301E-2</v>
      </c>
      <c r="O665" s="16">
        <v>3.4782608695652202E-2</v>
      </c>
      <c r="P665" s="16">
        <v>0.04</v>
      </c>
      <c r="Q665" s="16">
        <v>0.105263157894737</v>
      </c>
      <c r="R665" s="16">
        <v>0</v>
      </c>
      <c r="S665" s="16"/>
      <c r="T665" s="16">
        <v>2.06422018348624E-2</v>
      </c>
      <c r="U665" s="16">
        <v>7.3059360730593603E-2</v>
      </c>
      <c r="V665" s="16">
        <v>2.5423728813559299E-2</v>
      </c>
      <c r="W665" s="16">
        <v>1.5503875968992199E-2</v>
      </c>
      <c r="X665" s="16">
        <v>7.7922077922077906E-2</v>
      </c>
      <c r="Y665" s="16">
        <v>9.3023255813953501E-2</v>
      </c>
      <c r="Z665" s="16"/>
      <c r="AA665" s="16">
        <v>4.5992115637319302E-2</v>
      </c>
      <c r="AB665" s="16">
        <v>1.9157088122605401E-2</v>
      </c>
    </row>
    <row r="666" spans="2:28" x14ac:dyDescent="0.35">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spans="2:28" x14ac:dyDescent="0.35">
      <c r="B667" s="6" t="s">
        <v>377</v>
      </c>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spans="2:28" x14ac:dyDescent="0.35">
      <c r="B668" s="20" t="s">
        <v>63</v>
      </c>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spans="2:28" x14ac:dyDescent="0.35">
      <c r="B669" t="s">
        <v>371</v>
      </c>
      <c r="C669" s="16">
        <v>0.40410958904109601</v>
      </c>
      <c r="D669" s="16">
        <v>0.41777777777777803</v>
      </c>
      <c r="E669" s="16">
        <v>0.395017793594306</v>
      </c>
      <c r="F669" s="16"/>
      <c r="G669" s="16">
        <v>0.43396226415094302</v>
      </c>
      <c r="H669" s="16">
        <v>0.32539682539682502</v>
      </c>
      <c r="I669" s="16">
        <v>0.41538461538461502</v>
      </c>
      <c r="J669" s="16">
        <v>0.37704918032786899</v>
      </c>
      <c r="K669" s="16">
        <v>0.38356164383561597</v>
      </c>
      <c r="L669" s="16">
        <v>0.337662337662338</v>
      </c>
      <c r="M669" s="16">
        <v>0.375</v>
      </c>
      <c r="N669" s="16">
        <v>0.52777777777777801</v>
      </c>
      <c r="O669" s="16">
        <v>0.44347826086956499</v>
      </c>
      <c r="P669" s="16">
        <v>0.36</v>
      </c>
      <c r="Q669" s="16">
        <v>0.52631578947368396</v>
      </c>
      <c r="R669" s="16">
        <v>0.47368421052631599</v>
      </c>
      <c r="S669" s="16"/>
      <c r="T669" s="16">
        <v>0.46559633027522901</v>
      </c>
      <c r="U669" s="16">
        <v>0.36986301369863001</v>
      </c>
      <c r="V669" s="16">
        <v>0.355932203389831</v>
      </c>
      <c r="W669" s="16">
        <v>0.34108527131782901</v>
      </c>
      <c r="X669" s="16">
        <v>0.35064935064935099</v>
      </c>
      <c r="Y669" s="16">
        <v>0.372093023255814</v>
      </c>
      <c r="Z669" s="16"/>
      <c r="AA669" s="16">
        <v>0.383705650459921</v>
      </c>
      <c r="AB669" s="16">
        <v>0.46360153256705</v>
      </c>
    </row>
    <row r="670" spans="2:28" x14ac:dyDescent="0.35">
      <c r="B670" t="s">
        <v>372</v>
      </c>
      <c r="C670" s="16">
        <v>0.42954990215264199</v>
      </c>
      <c r="D670" s="16">
        <v>0.40222222222222198</v>
      </c>
      <c r="E670" s="16">
        <v>0.45017793594305999</v>
      </c>
      <c r="F670" s="16"/>
      <c r="G670" s="16">
        <v>0.41886792452830202</v>
      </c>
      <c r="H670" s="16">
        <v>0.52380952380952395</v>
      </c>
      <c r="I670" s="16">
        <v>0.36923076923076897</v>
      </c>
      <c r="J670" s="16">
        <v>0.44262295081967201</v>
      </c>
      <c r="K670" s="16">
        <v>0.397260273972603</v>
      </c>
      <c r="L670" s="16">
        <v>0.506493506493506</v>
      </c>
      <c r="M670" s="16">
        <v>0.5</v>
      </c>
      <c r="N670" s="16">
        <v>0.27777777777777801</v>
      </c>
      <c r="O670" s="16">
        <v>0.46086956521739098</v>
      </c>
      <c r="P670" s="16">
        <v>0.37333333333333302</v>
      </c>
      <c r="Q670" s="16">
        <v>0.21052631578947401</v>
      </c>
      <c r="R670" s="16">
        <v>0.42105263157894701</v>
      </c>
      <c r="S670" s="16"/>
      <c r="T670" s="16">
        <v>0.41513761467889898</v>
      </c>
      <c r="U670" s="16">
        <v>0.45662100456621002</v>
      </c>
      <c r="V670" s="16">
        <v>0.44067796610169502</v>
      </c>
      <c r="W670" s="16">
        <v>0.44961240310077499</v>
      </c>
      <c r="X670" s="16">
        <v>0.42857142857142899</v>
      </c>
      <c r="Y670" s="16">
        <v>0.34883720930232598</v>
      </c>
      <c r="Z670" s="16"/>
      <c r="AA670" s="16">
        <v>0.43626806833114301</v>
      </c>
      <c r="AB670" s="16">
        <v>0.40996168582375497</v>
      </c>
    </row>
    <row r="671" spans="2:28" x14ac:dyDescent="0.35">
      <c r="B671" t="s">
        <v>373</v>
      </c>
      <c r="C671" s="16">
        <v>8.7084148727984298E-2</v>
      </c>
      <c r="D671" s="16">
        <v>9.1111111111111101E-2</v>
      </c>
      <c r="E671" s="16">
        <v>8.36298932384342E-2</v>
      </c>
      <c r="F671" s="16"/>
      <c r="G671" s="16">
        <v>8.6792452830188702E-2</v>
      </c>
      <c r="H671" s="16">
        <v>9.5238095238095205E-2</v>
      </c>
      <c r="I671" s="16">
        <v>9.2307692307692299E-2</v>
      </c>
      <c r="J671" s="16">
        <v>0.16393442622950799</v>
      </c>
      <c r="K671" s="16">
        <v>8.2191780821917804E-2</v>
      </c>
      <c r="L671" s="16">
        <v>7.7922077922077906E-2</v>
      </c>
      <c r="M671" s="16">
        <v>2.7777777777777801E-2</v>
      </c>
      <c r="N671" s="16">
        <v>8.3333333333333301E-2</v>
      </c>
      <c r="O671" s="16">
        <v>6.08695652173913E-2</v>
      </c>
      <c r="P671" s="16">
        <v>0.12</v>
      </c>
      <c r="Q671" s="16">
        <v>7.8947368421052599E-2</v>
      </c>
      <c r="R671" s="16">
        <v>0.105263157894737</v>
      </c>
      <c r="S671" s="16"/>
      <c r="T671" s="16">
        <v>6.6513761467889898E-2</v>
      </c>
      <c r="U671" s="16">
        <v>8.2191780821917804E-2</v>
      </c>
      <c r="V671" s="16">
        <v>0.12711864406779699</v>
      </c>
      <c r="W671" s="16">
        <v>0.116279069767442</v>
      </c>
      <c r="X671" s="16">
        <v>9.0909090909090898E-2</v>
      </c>
      <c r="Y671" s="16">
        <v>0.116279069767442</v>
      </c>
      <c r="Z671" s="16"/>
      <c r="AA671" s="16">
        <v>9.3298291721419194E-2</v>
      </c>
      <c r="AB671" s="16">
        <v>6.8965517241379296E-2</v>
      </c>
    </row>
    <row r="672" spans="2:28" x14ac:dyDescent="0.35">
      <c r="B672" t="s">
        <v>374</v>
      </c>
      <c r="C672" s="16">
        <v>2.15264187866928E-2</v>
      </c>
      <c r="D672" s="16">
        <v>3.5555555555555597E-2</v>
      </c>
      <c r="E672" s="16">
        <v>1.06761565836299E-2</v>
      </c>
      <c r="F672" s="16"/>
      <c r="G672" s="16">
        <v>1.88679245283019E-2</v>
      </c>
      <c r="H672" s="16">
        <v>1.58730158730159E-2</v>
      </c>
      <c r="I672" s="16">
        <v>3.0769230769230799E-2</v>
      </c>
      <c r="J672" s="16">
        <v>1.63934426229508E-2</v>
      </c>
      <c r="K672" s="16">
        <v>1.3698630136986301E-2</v>
      </c>
      <c r="L672" s="16">
        <v>2.5974025974026E-2</v>
      </c>
      <c r="M672" s="16">
        <v>2.7777777777777801E-2</v>
      </c>
      <c r="N672" s="16">
        <v>5.5555555555555601E-2</v>
      </c>
      <c r="O672" s="16">
        <v>0</v>
      </c>
      <c r="P672" s="16">
        <v>5.3333333333333302E-2</v>
      </c>
      <c r="Q672" s="16">
        <v>2.6315789473684199E-2</v>
      </c>
      <c r="R672" s="16">
        <v>0</v>
      </c>
      <c r="S672" s="16"/>
      <c r="T672" s="16">
        <v>2.2935779816513801E-2</v>
      </c>
      <c r="U672" s="16">
        <v>4.5662100456621002E-3</v>
      </c>
      <c r="V672" s="16">
        <v>1.6949152542372899E-2</v>
      </c>
      <c r="W672" s="16">
        <v>3.8759689922480599E-2</v>
      </c>
      <c r="X672" s="16">
        <v>2.5974025974026E-2</v>
      </c>
      <c r="Y672" s="16">
        <v>4.6511627906976702E-2</v>
      </c>
      <c r="Z672" s="16"/>
      <c r="AA672" s="16">
        <v>2.3653088042049901E-2</v>
      </c>
      <c r="AB672" s="16">
        <v>1.5325670498084301E-2</v>
      </c>
    </row>
    <row r="673" spans="2:28" x14ac:dyDescent="0.35">
      <c r="B673" t="s">
        <v>101</v>
      </c>
      <c r="C673" s="16">
        <v>5.7729941291585103E-2</v>
      </c>
      <c r="D673" s="16">
        <v>5.3333333333333302E-2</v>
      </c>
      <c r="E673" s="16">
        <v>6.0498220640569401E-2</v>
      </c>
      <c r="F673" s="16"/>
      <c r="G673" s="16">
        <v>4.15094339622641E-2</v>
      </c>
      <c r="H673" s="16">
        <v>3.9682539682539701E-2</v>
      </c>
      <c r="I673" s="16">
        <v>9.2307692307692299E-2</v>
      </c>
      <c r="J673" s="16">
        <v>0</v>
      </c>
      <c r="K673" s="16">
        <v>0.123287671232877</v>
      </c>
      <c r="L673" s="16">
        <v>5.1948051948052E-2</v>
      </c>
      <c r="M673" s="16">
        <v>6.9444444444444406E-2</v>
      </c>
      <c r="N673" s="16">
        <v>5.5555555555555601E-2</v>
      </c>
      <c r="O673" s="16">
        <v>3.4782608695652202E-2</v>
      </c>
      <c r="P673" s="16">
        <v>9.3333333333333296E-2</v>
      </c>
      <c r="Q673" s="16">
        <v>0.157894736842105</v>
      </c>
      <c r="R673" s="16">
        <v>0</v>
      </c>
      <c r="S673" s="16"/>
      <c r="T673" s="16">
        <v>2.9816513761467899E-2</v>
      </c>
      <c r="U673" s="16">
        <v>8.6757990867579904E-2</v>
      </c>
      <c r="V673" s="16">
        <v>5.93220338983051E-2</v>
      </c>
      <c r="W673" s="16">
        <v>5.4263565891472902E-2</v>
      </c>
      <c r="X673" s="16">
        <v>0.103896103896104</v>
      </c>
      <c r="Y673" s="16">
        <v>0.116279069767442</v>
      </c>
      <c r="Z673" s="16"/>
      <c r="AA673" s="16">
        <v>6.30749014454665E-2</v>
      </c>
      <c r="AB673" s="16">
        <v>4.2145593869731802E-2</v>
      </c>
    </row>
    <row r="674" spans="2:28" x14ac:dyDescent="0.35">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spans="2:28" x14ac:dyDescent="0.35">
      <c r="B675" s="6" t="s">
        <v>378</v>
      </c>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spans="2:28" x14ac:dyDescent="0.35">
      <c r="B676" s="20" t="s">
        <v>63</v>
      </c>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spans="2:28" x14ac:dyDescent="0.35">
      <c r="B677" t="s">
        <v>371</v>
      </c>
      <c r="C677" s="16">
        <v>0.44911937377690803</v>
      </c>
      <c r="D677" s="16">
        <v>0.448888888888889</v>
      </c>
      <c r="E677" s="16">
        <v>0.44839857651245602</v>
      </c>
      <c r="F677" s="16"/>
      <c r="G677" s="16">
        <v>0.43018867924528298</v>
      </c>
      <c r="H677" s="16">
        <v>0.41269841269841301</v>
      </c>
      <c r="I677" s="16">
        <v>0.43076923076923102</v>
      </c>
      <c r="J677" s="16">
        <v>0.34426229508196698</v>
      </c>
      <c r="K677" s="16">
        <v>0.43835616438356201</v>
      </c>
      <c r="L677" s="16">
        <v>0.42857142857142899</v>
      </c>
      <c r="M677" s="16">
        <v>0.38888888888888901</v>
      </c>
      <c r="N677" s="16">
        <v>0.52777777777777801</v>
      </c>
      <c r="O677" s="16">
        <v>0.59130434782608698</v>
      </c>
      <c r="P677" s="16">
        <v>0.38666666666666699</v>
      </c>
      <c r="Q677" s="16">
        <v>0.60526315789473695</v>
      </c>
      <c r="R677" s="16">
        <v>0.63157894736842102</v>
      </c>
      <c r="S677" s="16"/>
      <c r="T677" s="16">
        <v>0.49770642201834903</v>
      </c>
      <c r="U677" s="16">
        <v>0.42465753424657499</v>
      </c>
      <c r="V677" s="16">
        <v>0.38135593220338998</v>
      </c>
      <c r="W677" s="16">
        <v>0.44186046511627902</v>
      </c>
      <c r="X677" s="16">
        <v>0.37662337662337703</v>
      </c>
      <c r="Y677" s="16">
        <v>0.418604651162791</v>
      </c>
      <c r="Z677" s="16"/>
      <c r="AA677" s="16">
        <v>0.44678055190538801</v>
      </c>
      <c r="AB677" s="16">
        <v>0.45593869731800801</v>
      </c>
    </row>
    <row r="678" spans="2:28" x14ac:dyDescent="0.35">
      <c r="B678" t="s">
        <v>372</v>
      </c>
      <c r="C678" s="16">
        <v>0.39432485322896299</v>
      </c>
      <c r="D678" s="16">
        <v>0.39333333333333298</v>
      </c>
      <c r="E678" s="16">
        <v>0.39679715302491098</v>
      </c>
      <c r="F678" s="16"/>
      <c r="G678" s="16">
        <v>0.43773584905660401</v>
      </c>
      <c r="H678" s="16">
        <v>0.40476190476190499</v>
      </c>
      <c r="I678" s="16">
        <v>0.36923076923076897</v>
      </c>
      <c r="J678" s="16">
        <v>0.50819672131147497</v>
      </c>
      <c r="K678" s="16">
        <v>0.31506849315068503</v>
      </c>
      <c r="L678" s="16">
        <v>0.36363636363636398</v>
      </c>
      <c r="M678" s="16">
        <v>0.47222222222222199</v>
      </c>
      <c r="N678" s="16">
        <v>0.38888888888888901</v>
      </c>
      <c r="O678" s="16">
        <v>0.356521739130435</v>
      </c>
      <c r="P678" s="16">
        <v>0.38666666666666699</v>
      </c>
      <c r="Q678" s="16">
        <v>0.21052631578947401</v>
      </c>
      <c r="R678" s="16">
        <v>0.21052631578947401</v>
      </c>
      <c r="S678" s="16"/>
      <c r="T678" s="16">
        <v>0.38073394495412799</v>
      </c>
      <c r="U678" s="16">
        <v>0.42922374429223698</v>
      </c>
      <c r="V678" s="16">
        <v>0.39830508474576298</v>
      </c>
      <c r="W678" s="16">
        <v>0.39534883720930197</v>
      </c>
      <c r="X678" s="16">
        <v>0.415584415584416</v>
      </c>
      <c r="Y678" s="16">
        <v>0.30232558139534899</v>
      </c>
      <c r="Z678" s="16"/>
      <c r="AA678" s="16">
        <v>0.394218134034166</v>
      </c>
      <c r="AB678" s="16">
        <v>0.39463601532567</v>
      </c>
    </row>
    <row r="679" spans="2:28" x14ac:dyDescent="0.35">
      <c r="B679" t="s">
        <v>373</v>
      </c>
      <c r="C679" s="16">
        <v>9.4911937377690797E-2</v>
      </c>
      <c r="D679" s="16">
        <v>0.10666666666666701</v>
      </c>
      <c r="E679" s="16">
        <v>8.5409252669039107E-2</v>
      </c>
      <c r="F679" s="16"/>
      <c r="G679" s="16">
        <v>9.4339622641509399E-2</v>
      </c>
      <c r="H679" s="16">
        <v>0.14285714285714299</v>
      </c>
      <c r="I679" s="16">
        <v>9.2307692307692299E-2</v>
      </c>
      <c r="J679" s="16">
        <v>4.91803278688525E-2</v>
      </c>
      <c r="K679" s="16">
        <v>0.123287671232877</v>
      </c>
      <c r="L679" s="16">
        <v>0.12987012987013</v>
      </c>
      <c r="M679" s="16">
        <v>9.7222222222222196E-2</v>
      </c>
      <c r="N679" s="16">
        <v>0</v>
      </c>
      <c r="O679" s="16">
        <v>4.3478260869565202E-2</v>
      </c>
      <c r="P679" s="16">
        <v>0.12</v>
      </c>
      <c r="Q679" s="16">
        <v>5.2631578947368397E-2</v>
      </c>
      <c r="R679" s="16">
        <v>0.157894736842105</v>
      </c>
      <c r="S679" s="16"/>
      <c r="T679" s="16">
        <v>8.2568807339449504E-2</v>
      </c>
      <c r="U679" s="16">
        <v>7.3059360730593603E-2</v>
      </c>
      <c r="V679" s="16">
        <v>0.12711864406779699</v>
      </c>
      <c r="W679" s="16">
        <v>0.108527131782946</v>
      </c>
      <c r="X679" s="16">
        <v>0.14285714285714299</v>
      </c>
      <c r="Y679" s="16">
        <v>0.116279069767442</v>
      </c>
      <c r="Z679" s="16"/>
      <c r="AA679" s="16">
        <v>9.3298291721419194E-2</v>
      </c>
      <c r="AB679" s="16">
        <v>9.9616858237547901E-2</v>
      </c>
    </row>
    <row r="680" spans="2:28" x14ac:dyDescent="0.35">
      <c r="B680" t="s">
        <v>374</v>
      </c>
      <c r="C680" s="16">
        <v>2.6418786692759301E-2</v>
      </c>
      <c r="D680" s="16">
        <v>2.4444444444444401E-2</v>
      </c>
      <c r="E680" s="16">
        <v>2.84697508896797E-2</v>
      </c>
      <c r="F680" s="16"/>
      <c r="G680" s="16">
        <v>2.2641509433962301E-2</v>
      </c>
      <c r="H680" s="16">
        <v>1.58730158730159E-2</v>
      </c>
      <c r="I680" s="16">
        <v>4.6153846153846198E-2</v>
      </c>
      <c r="J680" s="16">
        <v>3.2786885245901599E-2</v>
      </c>
      <c r="K680" s="16">
        <v>4.1095890410958902E-2</v>
      </c>
      <c r="L680" s="16">
        <v>3.8961038961039002E-2</v>
      </c>
      <c r="M680" s="16">
        <v>2.7777777777777801E-2</v>
      </c>
      <c r="N680" s="16">
        <v>2.7777777777777801E-2</v>
      </c>
      <c r="O680" s="16">
        <v>0</v>
      </c>
      <c r="P680" s="16">
        <v>5.3333333333333302E-2</v>
      </c>
      <c r="Q680" s="16">
        <v>2.6315789473684199E-2</v>
      </c>
      <c r="R680" s="16">
        <v>0</v>
      </c>
      <c r="S680" s="16"/>
      <c r="T680" s="16">
        <v>2.06422018348624E-2</v>
      </c>
      <c r="U680" s="16">
        <v>9.1324200913242004E-3</v>
      </c>
      <c r="V680" s="16">
        <v>5.93220338983051E-2</v>
      </c>
      <c r="W680" s="16">
        <v>4.6511627906976702E-2</v>
      </c>
      <c r="X680" s="16">
        <v>0</v>
      </c>
      <c r="Y680" s="16">
        <v>6.9767441860465101E-2</v>
      </c>
      <c r="Z680" s="16"/>
      <c r="AA680" s="16">
        <v>2.4967148488830498E-2</v>
      </c>
      <c r="AB680" s="16">
        <v>3.0651340996168602E-2</v>
      </c>
    </row>
    <row r="681" spans="2:28" x14ac:dyDescent="0.35">
      <c r="B681" t="s">
        <v>101</v>
      </c>
      <c r="C681" s="16">
        <v>3.52250489236791E-2</v>
      </c>
      <c r="D681" s="16">
        <v>2.66666666666667E-2</v>
      </c>
      <c r="E681" s="16">
        <v>4.0925266903914598E-2</v>
      </c>
      <c r="F681" s="16"/>
      <c r="G681" s="16">
        <v>1.5094339622641499E-2</v>
      </c>
      <c r="H681" s="16">
        <v>2.3809523809523801E-2</v>
      </c>
      <c r="I681" s="16">
        <v>6.15384615384615E-2</v>
      </c>
      <c r="J681" s="16">
        <v>6.5573770491803296E-2</v>
      </c>
      <c r="K681" s="16">
        <v>8.2191780821917804E-2</v>
      </c>
      <c r="L681" s="16">
        <v>3.8961038961039002E-2</v>
      </c>
      <c r="M681" s="16">
        <v>1.38888888888889E-2</v>
      </c>
      <c r="N681" s="16">
        <v>5.5555555555555601E-2</v>
      </c>
      <c r="O681" s="16">
        <v>8.6956521739130401E-3</v>
      </c>
      <c r="P681" s="16">
        <v>5.3333333333333302E-2</v>
      </c>
      <c r="Q681" s="16">
        <v>0.105263157894737</v>
      </c>
      <c r="R681" s="16">
        <v>0</v>
      </c>
      <c r="S681" s="16"/>
      <c r="T681" s="16">
        <v>1.8348623853211E-2</v>
      </c>
      <c r="U681" s="16">
        <v>6.3926940639269403E-2</v>
      </c>
      <c r="V681" s="16">
        <v>3.3898305084745797E-2</v>
      </c>
      <c r="W681" s="16">
        <v>7.7519379844961196E-3</v>
      </c>
      <c r="X681" s="16">
        <v>6.4935064935064901E-2</v>
      </c>
      <c r="Y681" s="16">
        <v>9.3023255813953501E-2</v>
      </c>
      <c r="Z681" s="16"/>
      <c r="AA681" s="16">
        <v>4.0735873850197099E-2</v>
      </c>
      <c r="AB681" s="16">
        <v>1.9157088122605401E-2</v>
      </c>
    </row>
    <row r="682" spans="2:28" x14ac:dyDescent="0.35">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spans="2:28" x14ac:dyDescent="0.35">
      <c r="B683" s="6" t="s">
        <v>379</v>
      </c>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spans="2:28" x14ac:dyDescent="0.35">
      <c r="B684" s="20" t="s">
        <v>63</v>
      </c>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spans="2:28" x14ac:dyDescent="0.35">
      <c r="B685" t="s">
        <v>371</v>
      </c>
      <c r="C685" s="16">
        <v>0.38258317025440303</v>
      </c>
      <c r="D685" s="16">
        <v>0.41111111111111098</v>
      </c>
      <c r="E685" s="16">
        <v>0.35943060498220603</v>
      </c>
      <c r="F685" s="16"/>
      <c r="G685" s="16">
        <v>0.41509433962264197</v>
      </c>
      <c r="H685" s="16">
        <v>0.37301587301587302</v>
      </c>
      <c r="I685" s="16">
        <v>0.38461538461538503</v>
      </c>
      <c r="J685" s="16">
        <v>0.31147540983606598</v>
      </c>
      <c r="K685" s="16">
        <v>0.38356164383561597</v>
      </c>
      <c r="L685" s="16">
        <v>0.38961038961039002</v>
      </c>
      <c r="M685" s="16">
        <v>0.34722222222222199</v>
      </c>
      <c r="N685" s="16">
        <v>0.47222222222222199</v>
      </c>
      <c r="O685" s="16">
        <v>0.37391304347826099</v>
      </c>
      <c r="P685" s="16">
        <v>0.30666666666666698</v>
      </c>
      <c r="Q685" s="16">
        <v>0.34210526315789502</v>
      </c>
      <c r="R685" s="16">
        <v>0.57894736842105299</v>
      </c>
      <c r="S685" s="16"/>
      <c r="T685" s="16">
        <v>0.44495412844036702</v>
      </c>
      <c r="U685" s="16">
        <v>0.39269406392694101</v>
      </c>
      <c r="V685" s="16">
        <v>0.31355932203389802</v>
      </c>
      <c r="W685" s="16">
        <v>0.27906976744186002</v>
      </c>
      <c r="X685" s="16">
        <v>0.29870129870129902</v>
      </c>
      <c r="Y685" s="16">
        <v>0.34883720930232598</v>
      </c>
      <c r="Z685" s="16"/>
      <c r="AA685" s="16">
        <v>0.35216819973718799</v>
      </c>
      <c r="AB685" s="16">
        <v>0.47126436781609199</v>
      </c>
    </row>
    <row r="686" spans="2:28" x14ac:dyDescent="0.35">
      <c r="B686" t="s">
        <v>372</v>
      </c>
      <c r="C686" s="16">
        <v>0.434442270058708</v>
      </c>
      <c r="D686" s="16">
        <v>0.42888888888888899</v>
      </c>
      <c r="E686" s="16">
        <v>0.441281138790036</v>
      </c>
      <c r="F686" s="16"/>
      <c r="G686" s="16">
        <v>0.43018867924528298</v>
      </c>
      <c r="H686" s="16">
        <v>0.46825396825396798</v>
      </c>
      <c r="I686" s="16">
        <v>0.36923076923076897</v>
      </c>
      <c r="J686" s="16">
        <v>0.49180327868852503</v>
      </c>
      <c r="K686" s="16">
        <v>0.45205479452054798</v>
      </c>
      <c r="L686" s="16">
        <v>0.36363636363636398</v>
      </c>
      <c r="M686" s="16">
        <v>0.45833333333333298</v>
      </c>
      <c r="N686" s="16">
        <v>0.41666666666666702</v>
      </c>
      <c r="O686" s="16">
        <v>0.45217391304347798</v>
      </c>
      <c r="P686" s="16">
        <v>0.46666666666666701</v>
      </c>
      <c r="Q686" s="16">
        <v>0.36842105263157898</v>
      </c>
      <c r="R686" s="16">
        <v>0.36842105263157898</v>
      </c>
      <c r="S686" s="16"/>
      <c r="T686" s="16">
        <v>0.399082568807339</v>
      </c>
      <c r="U686" s="16">
        <v>0.465753424657534</v>
      </c>
      <c r="V686" s="16">
        <v>0.43220338983050799</v>
      </c>
      <c r="W686" s="16">
        <v>0.48062015503875999</v>
      </c>
      <c r="X686" s="16">
        <v>0.46753246753246802</v>
      </c>
      <c r="Y686" s="16">
        <v>0.44186046511627902</v>
      </c>
      <c r="Z686" s="16"/>
      <c r="AA686" s="16">
        <v>0.44940867279894903</v>
      </c>
      <c r="AB686" s="16">
        <v>0.390804597701149</v>
      </c>
    </row>
    <row r="687" spans="2:28" x14ac:dyDescent="0.35">
      <c r="B687" t="s">
        <v>373</v>
      </c>
      <c r="C687" s="16">
        <v>9.7847358121330705E-2</v>
      </c>
      <c r="D687" s="16">
        <v>0.08</v>
      </c>
      <c r="E687" s="16">
        <v>0.110320284697509</v>
      </c>
      <c r="F687" s="16"/>
      <c r="G687" s="16">
        <v>9.8113207547169803E-2</v>
      </c>
      <c r="H687" s="16">
        <v>7.9365079365079402E-2</v>
      </c>
      <c r="I687" s="16">
        <v>0.138461538461538</v>
      </c>
      <c r="J687" s="16">
        <v>8.1967213114754106E-2</v>
      </c>
      <c r="K687" s="16">
        <v>6.8493150684931503E-2</v>
      </c>
      <c r="L687" s="16">
        <v>0.14285714285714299</v>
      </c>
      <c r="M687" s="16">
        <v>5.5555555555555601E-2</v>
      </c>
      <c r="N687" s="16">
        <v>2.7777777777777801E-2</v>
      </c>
      <c r="O687" s="16">
        <v>0.13043478260869601</v>
      </c>
      <c r="P687" s="16">
        <v>9.3333333333333296E-2</v>
      </c>
      <c r="Q687" s="16">
        <v>0.157894736842105</v>
      </c>
      <c r="R687" s="16">
        <v>5.2631578947368397E-2</v>
      </c>
      <c r="S687" s="16"/>
      <c r="T687" s="16">
        <v>9.8623853211009194E-2</v>
      </c>
      <c r="U687" s="16">
        <v>5.4794520547945202E-2</v>
      </c>
      <c r="V687" s="16">
        <v>0.152542372881356</v>
      </c>
      <c r="W687" s="16">
        <v>0.108527131782946</v>
      </c>
      <c r="X687" s="16">
        <v>0.12987012987013</v>
      </c>
      <c r="Y687" s="16">
        <v>6.9767441860465101E-2</v>
      </c>
      <c r="Z687" s="16"/>
      <c r="AA687" s="16">
        <v>0.10249671484888299</v>
      </c>
      <c r="AB687" s="16">
        <v>8.4291187739463605E-2</v>
      </c>
    </row>
    <row r="688" spans="2:28" x14ac:dyDescent="0.35">
      <c r="B688" t="s">
        <v>374</v>
      </c>
      <c r="C688" s="16">
        <v>2.44618395303327E-2</v>
      </c>
      <c r="D688" s="16">
        <v>2.2222222222222199E-2</v>
      </c>
      <c r="E688" s="16">
        <v>2.6690391459074699E-2</v>
      </c>
      <c r="F688" s="16"/>
      <c r="G688" s="16">
        <v>1.5094339622641499E-2</v>
      </c>
      <c r="H688" s="16">
        <v>7.9365079365079395E-3</v>
      </c>
      <c r="I688" s="16">
        <v>1.5384615384615399E-2</v>
      </c>
      <c r="J688" s="16">
        <v>1.63934426229508E-2</v>
      </c>
      <c r="K688" s="16">
        <v>2.7397260273972601E-2</v>
      </c>
      <c r="L688" s="16">
        <v>5.1948051948052E-2</v>
      </c>
      <c r="M688" s="16">
        <v>6.9444444444444406E-2</v>
      </c>
      <c r="N688" s="16">
        <v>2.7777777777777801E-2</v>
      </c>
      <c r="O688" s="16">
        <v>8.6956521739130401E-3</v>
      </c>
      <c r="P688" s="16">
        <v>6.6666666666666693E-2</v>
      </c>
      <c r="Q688" s="16">
        <v>0</v>
      </c>
      <c r="R688" s="16">
        <v>0</v>
      </c>
      <c r="S688" s="16"/>
      <c r="T688" s="16">
        <v>2.06422018348624E-2</v>
      </c>
      <c r="U688" s="16">
        <v>9.1324200913242004E-3</v>
      </c>
      <c r="V688" s="16">
        <v>3.3898305084745797E-2</v>
      </c>
      <c r="W688" s="16">
        <v>4.6511627906976702E-2</v>
      </c>
      <c r="X688" s="16">
        <v>2.5974025974026E-2</v>
      </c>
      <c r="Y688" s="16">
        <v>4.6511627906976702E-2</v>
      </c>
      <c r="Z688" s="16"/>
      <c r="AA688" s="16">
        <v>2.3653088042049901E-2</v>
      </c>
      <c r="AB688" s="16">
        <v>2.68199233716475E-2</v>
      </c>
    </row>
    <row r="689" spans="2:28" x14ac:dyDescent="0.35">
      <c r="B689" t="s">
        <v>101</v>
      </c>
      <c r="C689" s="16">
        <v>6.0665362035224997E-2</v>
      </c>
      <c r="D689" s="16">
        <v>5.7777777777777803E-2</v>
      </c>
      <c r="E689" s="16">
        <v>6.2277580071174399E-2</v>
      </c>
      <c r="F689" s="16"/>
      <c r="G689" s="16">
        <v>4.15094339622641E-2</v>
      </c>
      <c r="H689" s="16">
        <v>7.1428571428571397E-2</v>
      </c>
      <c r="I689" s="16">
        <v>9.2307692307692299E-2</v>
      </c>
      <c r="J689" s="16">
        <v>9.8360655737704902E-2</v>
      </c>
      <c r="K689" s="16">
        <v>6.8493150684931503E-2</v>
      </c>
      <c r="L689" s="16">
        <v>5.1948051948052E-2</v>
      </c>
      <c r="M689" s="16">
        <v>6.9444444444444406E-2</v>
      </c>
      <c r="N689" s="16">
        <v>5.5555555555555601E-2</v>
      </c>
      <c r="O689" s="16">
        <v>3.4782608695652202E-2</v>
      </c>
      <c r="P689" s="16">
        <v>6.6666666666666693E-2</v>
      </c>
      <c r="Q689" s="16">
        <v>0.13157894736842099</v>
      </c>
      <c r="R689" s="16">
        <v>0</v>
      </c>
      <c r="S689" s="16"/>
      <c r="T689" s="16">
        <v>3.6697247706422E-2</v>
      </c>
      <c r="U689" s="16">
        <v>7.7625570776255703E-2</v>
      </c>
      <c r="V689" s="16">
        <v>6.7796610169491497E-2</v>
      </c>
      <c r="W689" s="16">
        <v>8.5271317829457405E-2</v>
      </c>
      <c r="X689" s="16">
        <v>7.7922077922077906E-2</v>
      </c>
      <c r="Y689" s="16">
        <v>9.3023255813953501E-2</v>
      </c>
      <c r="Z689" s="16"/>
      <c r="AA689" s="16">
        <v>7.2273324572930397E-2</v>
      </c>
      <c r="AB689" s="16">
        <v>2.68199233716475E-2</v>
      </c>
    </row>
    <row r="690" spans="2:28" x14ac:dyDescent="0.35">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spans="2:28" x14ac:dyDescent="0.35">
      <c r="B691" s="6" t="s">
        <v>380</v>
      </c>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spans="2:28" x14ac:dyDescent="0.35">
      <c r="B692" s="20" t="s">
        <v>63</v>
      </c>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spans="2:28" x14ac:dyDescent="0.35">
      <c r="B693" t="s">
        <v>371</v>
      </c>
      <c r="C693" s="16">
        <v>0.44227005870841501</v>
      </c>
      <c r="D693" s="16">
        <v>0.43555555555555597</v>
      </c>
      <c r="E693" s="16">
        <v>0.45195729537366502</v>
      </c>
      <c r="F693" s="16"/>
      <c r="G693" s="16">
        <v>0.46792452830188702</v>
      </c>
      <c r="H693" s="16">
        <v>0.39682539682539703</v>
      </c>
      <c r="I693" s="16">
        <v>0.43076923076923102</v>
      </c>
      <c r="J693" s="16">
        <v>0.52459016393442603</v>
      </c>
      <c r="K693" s="16">
        <v>0.42465753424657499</v>
      </c>
      <c r="L693" s="16">
        <v>0.44155844155844198</v>
      </c>
      <c r="M693" s="16">
        <v>0.41666666666666702</v>
      </c>
      <c r="N693" s="16">
        <v>0.5</v>
      </c>
      <c r="O693" s="16">
        <v>0.47826086956521702</v>
      </c>
      <c r="P693" s="16">
        <v>0.32</v>
      </c>
      <c r="Q693" s="16">
        <v>0.5</v>
      </c>
      <c r="R693" s="16">
        <v>0.36842105263157898</v>
      </c>
      <c r="S693" s="16"/>
      <c r="T693" s="16">
        <v>0.49311926605504602</v>
      </c>
      <c r="U693" s="16">
        <v>0.43835616438356201</v>
      </c>
      <c r="V693" s="16">
        <v>0.338983050847458</v>
      </c>
      <c r="W693" s="16">
        <v>0.434108527131783</v>
      </c>
      <c r="X693" s="16">
        <v>0.40259740259740301</v>
      </c>
      <c r="Y693" s="16">
        <v>0.32558139534883701</v>
      </c>
      <c r="Z693" s="16"/>
      <c r="AA693" s="16">
        <v>0.41787122207621602</v>
      </c>
      <c r="AB693" s="16">
        <v>0.51340996168582398</v>
      </c>
    </row>
    <row r="694" spans="2:28" x14ac:dyDescent="0.35">
      <c r="B694" t="s">
        <v>372</v>
      </c>
      <c r="C694" s="16">
        <v>0.400195694716243</v>
      </c>
      <c r="D694" s="16">
        <v>0.39555555555555599</v>
      </c>
      <c r="E694" s="16">
        <v>0.40035587188612098</v>
      </c>
      <c r="F694" s="16"/>
      <c r="G694" s="16">
        <v>0.388679245283019</v>
      </c>
      <c r="H694" s="16">
        <v>0.44444444444444398</v>
      </c>
      <c r="I694" s="16">
        <v>0.33846153846153798</v>
      </c>
      <c r="J694" s="16">
        <v>0.32786885245901598</v>
      </c>
      <c r="K694" s="16">
        <v>0.45205479452054798</v>
      </c>
      <c r="L694" s="16">
        <v>0.415584415584416</v>
      </c>
      <c r="M694" s="16">
        <v>0.45833333333333298</v>
      </c>
      <c r="N694" s="16">
        <v>0.38888888888888901</v>
      </c>
      <c r="O694" s="16">
        <v>0.34782608695652201</v>
      </c>
      <c r="P694" s="16">
        <v>0.46666666666666701</v>
      </c>
      <c r="Q694" s="16">
        <v>0.34210526315789502</v>
      </c>
      <c r="R694" s="16">
        <v>0.42105263157894701</v>
      </c>
      <c r="S694" s="16"/>
      <c r="T694" s="16">
        <v>0.38073394495412799</v>
      </c>
      <c r="U694" s="16">
        <v>0.41552511415525101</v>
      </c>
      <c r="V694" s="16">
        <v>0.41525423728813599</v>
      </c>
      <c r="W694" s="16">
        <v>0.418604651162791</v>
      </c>
      <c r="X694" s="16">
        <v>0.38961038961039002</v>
      </c>
      <c r="Y694" s="16">
        <v>0.44186046511627902</v>
      </c>
      <c r="Z694" s="16"/>
      <c r="AA694" s="16">
        <v>0.41130091984231298</v>
      </c>
      <c r="AB694" s="16">
        <v>0.36781609195402298</v>
      </c>
    </row>
    <row r="695" spans="2:28" x14ac:dyDescent="0.35">
      <c r="B695" t="s">
        <v>373</v>
      </c>
      <c r="C695" s="16">
        <v>9.4911937377690797E-2</v>
      </c>
      <c r="D695" s="16">
        <v>0.10222222222222201</v>
      </c>
      <c r="E695" s="16">
        <v>8.8967971530249101E-2</v>
      </c>
      <c r="F695" s="16"/>
      <c r="G695" s="16">
        <v>8.3018867924528297E-2</v>
      </c>
      <c r="H695" s="16">
        <v>0.103174603174603</v>
      </c>
      <c r="I695" s="16">
        <v>0.15384615384615399</v>
      </c>
      <c r="J695" s="16">
        <v>6.5573770491803296E-2</v>
      </c>
      <c r="K695" s="16">
        <v>9.5890410958904104E-2</v>
      </c>
      <c r="L695" s="16">
        <v>9.0909090909090898E-2</v>
      </c>
      <c r="M695" s="16">
        <v>9.7222222222222196E-2</v>
      </c>
      <c r="N695" s="16">
        <v>2.7777777777777801E-2</v>
      </c>
      <c r="O695" s="16">
        <v>0.13043478260869601</v>
      </c>
      <c r="P695" s="16">
        <v>6.6666666666666693E-2</v>
      </c>
      <c r="Q695" s="16">
        <v>7.8947368421052599E-2</v>
      </c>
      <c r="R695" s="16">
        <v>0.157894736842105</v>
      </c>
      <c r="S695" s="16"/>
      <c r="T695" s="16">
        <v>8.2568807339449504E-2</v>
      </c>
      <c r="U695" s="16">
        <v>8.2191780821917804E-2</v>
      </c>
      <c r="V695" s="16">
        <v>0.169491525423729</v>
      </c>
      <c r="W695" s="16">
        <v>6.9767441860465101E-2</v>
      </c>
      <c r="X695" s="16">
        <v>0.12987012987013</v>
      </c>
      <c r="Y695" s="16">
        <v>9.3023255813953501E-2</v>
      </c>
      <c r="Z695" s="16"/>
      <c r="AA695" s="16">
        <v>0.10249671484888299</v>
      </c>
      <c r="AB695" s="16">
        <v>7.2796934865900401E-2</v>
      </c>
    </row>
    <row r="696" spans="2:28" x14ac:dyDescent="0.35">
      <c r="B696" t="s">
        <v>374</v>
      </c>
      <c r="C696" s="16">
        <v>3.3268101761252403E-2</v>
      </c>
      <c r="D696" s="16">
        <v>4.4444444444444398E-2</v>
      </c>
      <c r="E696" s="16">
        <v>2.4911032028469799E-2</v>
      </c>
      <c r="F696" s="16"/>
      <c r="G696" s="16">
        <v>3.77358490566038E-2</v>
      </c>
      <c r="H696" s="16">
        <v>3.1746031746031703E-2</v>
      </c>
      <c r="I696" s="16">
        <v>1.5384615384615399E-2</v>
      </c>
      <c r="J696" s="16">
        <v>3.2786885245901599E-2</v>
      </c>
      <c r="K696" s="16">
        <v>0</v>
      </c>
      <c r="L696" s="16">
        <v>2.5974025974026E-2</v>
      </c>
      <c r="M696" s="16">
        <v>2.7777777777777801E-2</v>
      </c>
      <c r="N696" s="16">
        <v>5.5555555555555601E-2</v>
      </c>
      <c r="O696" s="16">
        <v>2.6086956521739101E-2</v>
      </c>
      <c r="P696" s="16">
        <v>0.08</v>
      </c>
      <c r="Q696" s="16">
        <v>2.6315789473684199E-2</v>
      </c>
      <c r="R696" s="16">
        <v>5.2631578947368397E-2</v>
      </c>
      <c r="S696" s="16"/>
      <c r="T696" s="16">
        <v>2.9816513761467899E-2</v>
      </c>
      <c r="U696" s="16">
        <v>1.3698630136986301E-2</v>
      </c>
      <c r="V696" s="16">
        <v>4.2372881355932202E-2</v>
      </c>
      <c r="W696" s="16">
        <v>4.6511627906976702E-2</v>
      </c>
      <c r="X696" s="16">
        <v>3.8961038961039002E-2</v>
      </c>
      <c r="Y696" s="16">
        <v>9.3023255813953501E-2</v>
      </c>
      <c r="Z696" s="16"/>
      <c r="AA696" s="16">
        <v>3.4165571616294299E-2</v>
      </c>
      <c r="AB696" s="16">
        <v>3.0651340996168602E-2</v>
      </c>
    </row>
    <row r="697" spans="2:28" x14ac:dyDescent="0.35">
      <c r="B697" t="s">
        <v>101</v>
      </c>
      <c r="C697" s="16">
        <v>2.9354207436399202E-2</v>
      </c>
      <c r="D697" s="16">
        <v>2.2222222222222199E-2</v>
      </c>
      <c r="E697" s="16">
        <v>3.3807829181494699E-2</v>
      </c>
      <c r="F697" s="16"/>
      <c r="G697" s="16">
        <v>2.2641509433962301E-2</v>
      </c>
      <c r="H697" s="16">
        <v>2.3809523809523801E-2</v>
      </c>
      <c r="I697" s="16">
        <v>6.15384615384615E-2</v>
      </c>
      <c r="J697" s="16">
        <v>4.91803278688525E-2</v>
      </c>
      <c r="K697" s="16">
        <v>2.7397260273972601E-2</v>
      </c>
      <c r="L697" s="16">
        <v>2.5974025974026E-2</v>
      </c>
      <c r="M697" s="16">
        <v>0</v>
      </c>
      <c r="N697" s="16">
        <v>2.7777777777777801E-2</v>
      </c>
      <c r="O697" s="16">
        <v>1.7391304347826101E-2</v>
      </c>
      <c r="P697" s="16">
        <v>6.6666666666666693E-2</v>
      </c>
      <c r="Q697" s="16">
        <v>5.2631578947368397E-2</v>
      </c>
      <c r="R697" s="16">
        <v>0</v>
      </c>
      <c r="S697" s="16"/>
      <c r="T697" s="16">
        <v>1.3761467889908299E-2</v>
      </c>
      <c r="U697" s="16">
        <v>5.0228310502283102E-2</v>
      </c>
      <c r="V697" s="16">
        <v>3.3898305084745797E-2</v>
      </c>
      <c r="W697" s="16">
        <v>3.1007751937984499E-2</v>
      </c>
      <c r="X697" s="16">
        <v>3.8961038961039002E-2</v>
      </c>
      <c r="Y697" s="16">
        <v>4.6511627906976702E-2</v>
      </c>
      <c r="Z697" s="16"/>
      <c r="AA697" s="16">
        <v>3.4165571616294299E-2</v>
      </c>
      <c r="AB697" s="16">
        <v>1.5325670498084301E-2</v>
      </c>
    </row>
    <row r="698" spans="2:28" x14ac:dyDescent="0.35">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spans="2:28" x14ac:dyDescent="0.35">
      <c r="B699" s="6" t="s">
        <v>386</v>
      </c>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spans="2:28" x14ac:dyDescent="0.35">
      <c r="B700" s="20" t="s">
        <v>63</v>
      </c>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spans="2:28" x14ac:dyDescent="0.35">
      <c r="B701" t="s">
        <v>249</v>
      </c>
      <c r="C701" s="16">
        <v>0.22602739726027399</v>
      </c>
      <c r="D701" s="16">
        <v>0.24444444444444399</v>
      </c>
      <c r="E701" s="16">
        <v>0.21174377224199301</v>
      </c>
      <c r="F701" s="16"/>
      <c r="G701" s="16">
        <v>0.218867924528302</v>
      </c>
      <c r="H701" s="16">
        <v>0.238095238095238</v>
      </c>
      <c r="I701" s="16">
        <v>0.18461538461538499</v>
      </c>
      <c r="J701" s="16">
        <v>0.18032786885245899</v>
      </c>
      <c r="K701" s="16">
        <v>0.20547945205479501</v>
      </c>
      <c r="L701" s="16">
        <v>0.25974025974025999</v>
      </c>
      <c r="M701" s="16">
        <v>0.22222222222222199</v>
      </c>
      <c r="N701" s="16">
        <v>0.194444444444444</v>
      </c>
      <c r="O701" s="16">
        <v>0.26086956521739102</v>
      </c>
      <c r="P701" s="16">
        <v>0.17333333333333301</v>
      </c>
      <c r="Q701" s="16">
        <v>0.28947368421052599</v>
      </c>
      <c r="R701" s="16">
        <v>0.42105263157894701</v>
      </c>
      <c r="S701" s="16"/>
      <c r="T701" s="16">
        <v>0.28211009174311902</v>
      </c>
      <c r="U701" s="16">
        <v>0.17351598173516</v>
      </c>
      <c r="V701" s="16">
        <v>0.194915254237288</v>
      </c>
      <c r="W701" s="16">
        <v>0.224806201550388</v>
      </c>
      <c r="X701" s="16">
        <v>0.12987012987013</v>
      </c>
      <c r="Y701" s="16">
        <v>0.186046511627907</v>
      </c>
      <c r="Z701" s="16"/>
      <c r="AA701" s="16">
        <v>0.201051248357424</v>
      </c>
      <c r="AB701" s="16">
        <v>0.29885057471264398</v>
      </c>
    </row>
    <row r="702" spans="2:28" x14ac:dyDescent="0.35">
      <c r="B702" t="s">
        <v>250</v>
      </c>
      <c r="C702" s="16">
        <v>0.41193737769080202</v>
      </c>
      <c r="D702" s="16">
        <v>0.413333333333333</v>
      </c>
      <c r="E702" s="16">
        <v>0.41459074733096102</v>
      </c>
      <c r="F702" s="16"/>
      <c r="G702" s="16">
        <v>0.47169811320754701</v>
      </c>
      <c r="H702" s="16">
        <v>0.38888888888888901</v>
      </c>
      <c r="I702" s="16">
        <v>0.4</v>
      </c>
      <c r="J702" s="16">
        <v>0.37704918032786899</v>
      </c>
      <c r="K702" s="16">
        <v>0.52054794520547898</v>
      </c>
      <c r="L702" s="16">
        <v>0.337662337662338</v>
      </c>
      <c r="M702" s="16">
        <v>0.33333333333333298</v>
      </c>
      <c r="N702" s="16">
        <v>0.47222222222222199</v>
      </c>
      <c r="O702" s="16">
        <v>0.4</v>
      </c>
      <c r="P702" s="16">
        <v>0.45333333333333298</v>
      </c>
      <c r="Q702" s="16">
        <v>0.23684210526315799</v>
      </c>
      <c r="R702" s="16">
        <v>0.21052631578947401</v>
      </c>
      <c r="S702" s="16"/>
      <c r="T702" s="16">
        <v>0.38990825688073399</v>
      </c>
      <c r="U702" s="16">
        <v>0.48401826484018301</v>
      </c>
      <c r="V702" s="16">
        <v>0.38135593220338998</v>
      </c>
      <c r="W702" s="16">
        <v>0.39534883720930197</v>
      </c>
      <c r="X702" s="16">
        <v>0.46753246753246802</v>
      </c>
      <c r="Y702" s="16">
        <v>0.30232558139534899</v>
      </c>
      <c r="Z702" s="16"/>
      <c r="AA702" s="16">
        <v>0.42049934296977698</v>
      </c>
      <c r="AB702" s="16">
        <v>0.38697318007662801</v>
      </c>
    </row>
    <row r="703" spans="2:28" x14ac:dyDescent="0.35">
      <c r="B703" t="s">
        <v>251</v>
      </c>
      <c r="C703" s="16">
        <v>0.21037181996086099</v>
      </c>
      <c r="D703" s="16">
        <v>0.211111111111111</v>
      </c>
      <c r="E703" s="16">
        <v>0.208185053380783</v>
      </c>
      <c r="F703" s="16"/>
      <c r="G703" s="16">
        <v>0.19245283018867901</v>
      </c>
      <c r="H703" s="16">
        <v>0.25396825396825401</v>
      </c>
      <c r="I703" s="16">
        <v>0.18461538461538499</v>
      </c>
      <c r="J703" s="16">
        <v>0.31147540983606598</v>
      </c>
      <c r="K703" s="16">
        <v>0.13698630136986301</v>
      </c>
      <c r="L703" s="16">
        <v>0.27272727272727298</v>
      </c>
      <c r="M703" s="16">
        <v>0.20833333333333301</v>
      </c>
      <c r="N703" s="16">
        <v>0.11111111111111099</v>
      </c>
      <c r="O703" s="16">
        <v>0.208695652173913</v>
      </c>
      <c r="P703" s="16">
        <v>0.17333333333333301</v>
      </c>
      <c r="Q703" s="16">
        <v>0.26315789473684198</v>
      </c>
      <c r="R703" s="16">
        <v>0.21052631578947401</v>
      </c>
      <c r="S703" s="16"/>
      <c r="T703" s="16">
        <v>0.19954128440367</v>
      </c>
      <c r="U703" s="16">
        <v>0.210045662100457</v>
      </c>
      <c r="V703" s="16">
        <v>0.22881355932203401</v>
      </c>
      <c r="W703" s="16">
        <v>0.24031007751937999</v>
      </c>
      <c r="X703" s="16">
        <v>0.18181818181818199</v>
      </c>
      <c r="Y703" s="16">
        <v>0.232558139534884</v>
      </c>
      <c r="Z703" s="16"/>
      <c r="AA703" s="16">
        <v>0.212877792378449</v>
      </c>
      <c r="AB703" s="16">
        <v>0.20306513409961699</v>
      </c>
    </row>
    <row r="704" spans="2:28" x14ac:dyDescent="0.35">
      <c r="B704" t="s">
        <v>252</v>
      </c>
      <c r="C704" s="16">
        <v>7.3385518590997997E-2</v>
      </c>
      <c r="D704" s="16">
        <v>6.6666666666666693E-2</v>
      </c>
      <c r="E704" s="16">
        <v>7.8291814946619201E-2</v>
      </c>
      <c r="F704" s="16"/>
      <c r="G704" s="16">
        <v>6.0377358490565997E-2</v>
      </c>
      <c r="H704" s="16">
        <v>8.7301587301587297E-2</v>
      </c>
      <c r="I704" s="16">
        <v>7.69230769230769E-2</v>
      </c>
      <c r="J704" s="16">
        <v>6.5573770491803296E-2</v>
      </c>
      <c r="K704" s="16">
        <v>5.4794520547945202E-2</v>
      </c>
      <c r="L704" s="16">
        <v>7.7922077922077906E-2</v>
      </c>
      <c r="M704" s="16">
        <v>8.3333333333333301E-2</v>
      </c>
      <c r="N704" s="16">
        <v>5.5555555555555601E-2</v>
      </c>
      <c r="O704" s="16">
        <v>7.8260869565217397E-2</v>
      </c>
      <c r="P704" s="16">
        <v>9.3333333333333296E-2</v>
      </c>
      <c r="Q704" s="16">
        <v>5.2631578947368397E-2</v>
      </c>
      <c r="R704" s="16">
        <v>0.157894736842105</v>
      </c>
      <c r="S704" s="16"/>
      <c r="T704" s="16">
        <v>6.4220183486238494E-2</v>
      </c>
      <c r="U704" s="16">
        <v>5.9360730593607303E-2</v>
      </c>
      <c r="V704" s="16">
        <v>7.6271186440677999E-2</v>
      </c>
      <c r="W704" s="16">
        <v>7.7519379844961198E-2</v>
      </c>
      <c r="X704" s="16">
        <v>0.12987012987013</v>
      </c>
      <c r="Y704" s="16">
        <v>0.116279069767442</v>
      </c>
      <c r="Z704" s="16"/>
      <c r="AA704" s="16">
        <v>7.6215505913272003E-2</v>
      </c>
      <c r="AB704" s="16">
        <v>6.5134099616858204E-2</v>
      </c>
    </row>
    <row r="705" spans="2:28" x14ac:dyDescent="0.35">
      <c r="B705" t="s">
        <v>253</v>
      </c>
      <c r="C705" s="16">
        <v>2.7397260273972601E-2</v>
      </c>
      <c r="D705" s="16">
        <v>2.8888888888888901E-2</v>
      </c>
      <c r="E705" s="16">
        <v>2.4911032028469799E-2</v>
      </c>
      <c r="F705" s="16"/>
      <c r="G705" s="16">
        <v>1.88679245283019E-2</v>
      </c>
      <c r="H705" s="16">
        <v>1.58730158730159E-2</v>
      </c>
      <c r="I705" s="16">
        <v>7.69230769230769E-2</v>
      </c>
      <c r="J705" s="16">
        <v>0</v>
      </c>
      <c r="K705" s="16">
        <v>1.3698630136986301E-2</v>
      </c>
      <c r="L705" s="16">
        <v>1.2987012987013E-2</v>
      </c>
      <c r="M705" s="16">
        <v>5.5555555555555601E-2</v>
      </c>
      <c r="N705" s="16">
        <v>5.5555555555555601E-2</v>
      </c>
      <c r="O705" s="16">
        <v>3.4782608695652202E-2</v>
      </c>
      <c r="P705" s="16">
        <v>0.04</v>
      </c>
      <c r="Q705" s="16">
        <v>2.6315789473684199E-2</v>
      </c>
      <c r="R705" s="16">
        <v>0</v>
      </c>
      <c r="S705" s="16"/>
      <c r="T705" s="16">
        <v>2.9816513761467899E-2</v>
      </c>
      <c r="U705" s="16">
        <v>1.8264840182648401E-2</v>
      </c>
      <c r="V705" s="16">
        <v>5.0847457627118599E-2</v>
      </c>
      <c r="W705" s="16">
        <v>7.7519379844961196E-3</v>
      </c>
      <c r="X705" s="16">
        <v>2.5974025974026E-2</v>
      </c>
      <c r="Y705" s="16">
        <v>4.6511627906976702E-2</v>
      </c>
      <c r="Z705" s="16"/>
      <c r="AA705" s="16">
        <v>2.89093298291721E-2</v>
      </c>
      <c r="AB705" s="16">
        <v>2.2988505747126398E-2</v>
      </c>
    </row>
    <row r="706" spans="2:28" x14ac:dyDescent="0.35">
      <c r="B706" t="s">
        <v>101</v>
      </c>
      <c r="C706" s="16">
        <v>5.0880626223092001E-2</v>
      </c>
      <c r="D706" s="16">
        <v>3.5555555555555597E-2</v>
      </c>
      <c r="E706" s="16">
        <v>6.2277580071174399E-2</v>
      </c>
      <c r="F706" s="16"/>
      <c r="G706" s="16">
        <v>3.77358490566038E-2</v>
      </c>
      <c r="H706" s="16">
        <v>1.58730158730159E-2</v>
      </c>
      <c r="I706" s="16">
        <v>7.69230769230769E-2</v>
      </c>
      <c r="J706" s="16">
        <v>6.5573770491803296E-2</v>
      </c>
      <c r="K706" s="16">
        <v>6.8493150684931503E-2</v>
      </c>
      <c r="L706" s="16">
        <v>3.8961038961039002E-2</v>
      </c>
      <c r="M706" s="16">
        <v>9.7222222222222196E-2</v>
      </c>
      <c r="N706" s="16">
        <v>0.11111111111111099</v>
      </c>
      <c r="O706" s="16">
        <v>1.7391304347826101E-2</v>
      </c>
      <c r="P706" s="16">
        <v>6.6666666666666693E-2</v>
      </c>
      <c r="Q706" s="16">
        <v>0.13157894736842099</v>
      </c>
      <c r="R706" s="16">
        <v>0</v>
      </c>
      <c r="S706" s="16"/>
      <c r="T706" s="16">
        <v>3.4403669724770602E-2</v>
      </c>
      <c r="U706" s="16">
        <v>5.4794520547945202E-2</v>
      </c>
      <c r="V706" s="16">
        <v>6.7796610169491497E-2</v>
      </c>
      <c r="W706" s="16">
        <v>5.4263565891472902E-2</v>
      </c>
      <c r="X706" s="16">
        <v>6.4935064935064901E-2</v>
      </c>
      <c r="Y706" s="16">
        <v>0.116279069767442</v>
      </c>
      <c r="Z706" s="16"/>
      <c r="AA706" s="16">
        <v>6.0446780551905402E-2</v>
      </c>
      <c r="AB706" s="16">
        <v>2.2988505747126398E-2</v>
      </c>
    </row>
    <row r="707" spans="2:28" x14ac:dyDescent="0.35">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spans="2:28" x14ac:dyDescent="0.35">
      <c r="B708" s="6" t="s">
        <v>387</v>
      </c>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spans="2:28" x14ac:dyDescent="0.35">
      <c r="B709" s="20" t="s">
        <v>63</v>
      </c>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spans="2:28" x14ac:dyDescent="0.35">
      <c r="B710" t="s">
        <v>249</v>
      </c>
      <c r="C710" s="16">
        <v>0.30626223091976501</v>
      </c>
      <c r="D710" s="16">
        <v>0.35111111111111099</v>
      </c>
      <c r="E710" s="16">
        <v>0.27046263345195698</v>
      </c>
      <c r="F710" s="16"/>
      <c r="G710" s="16">
        <v>0.29811320754717002</v>
      </c>
      <c r="H710" s="16">
        <v>0.238095238095238</v>
      </c>
      <c r="I710" s="16">
        <v>0.36923076923076897</v>
      </c>
      <c r="J710" s="16">
        <v>0.29508196721311503</v>
      </c>
      <c r="K710" s="16">
        <v>0.35616438356164398</v>
      </c>
      <c r="L710" s="16">
        <v>0.22077922077922099</v>
      </c>
      <c r="M710" s="16">
        <v>0.34722222222222199</v>
      </c>
      <c r="N710" s="16">
        <v>0.38888888888888901</v>
      </c>
      <c r="O710" s="16">
        <v>0.31304347826086998</v>
      </c>
      <c r="P710" s="16">
        <v>0.34666666666666701</v>
      </c>
      <c r="Q710" s="16">
        <v>0.28947368421052599</v>
      </c>
      <c r="R710" s="16">
        <v>0.36842105263157898</v>
      </c>
      <c r="S710" s="16"/>
      <c r="T710" s="16">
        <v>0.32568807339449501</v>
      </c>
      <c r="U710" s="16">
        <v>0.30593607305936099</v>
      </c>
      <c r="V710" s="16">
        <v>0.23728813559322001</v>
      </c>
      <c r="W710" s="16">
        <v>0.30232558139534899</v>
      </c>
      <c r="X710" s="16">
        <v>0.246753246753247</v>
      </c>
      <c r="Y710" s="16">
        <v>0.418604651162791</v>
      </c>
      <c r="Z710" s="16"/>
      <c r="AA710" s="16">
        <v>0.30749014454664902</v>
      </c>
      <c r="AB710" s="16">
        <v>0.30268199233716497</v>
      </c>
    </row>
    <row r="711" spans="2:28" x14ac:dyDescent="0.35">
      <c r="B711" t="s">
        <v>250</v>
      </c>
      <c r="C711" s="16">
        <v>0.40900195694716202</v>
      </c>
      <c r="D711" s="16">
        <v>0.4</v>
      </c>
      <c r="E711" s="16">
        <v>0.419928825622776</v>
      </c>
      <c r="F711" s="16"/>
      <c r="G711" s="16">
        <v>0.422641509433962</v>
      </c>
      <c r="H711" s="16">
        <v>0.40476190476190499</v>
      </c>
      <c r="I711" s="16">
        <v>0.32307692307692298</v>
      </c>
      <c r="J711" s="16">
        <v>0.44262295081967201</v>
      </c>
      <c r="K711" s="16">
        <v>0.34246575342465801</v>
      </c>
      <c r="L711" s="16">
        <v>0.44155844155844198</v>
      </c>
      <c r="M711" s="16">
        <v>0.44444444444444398</v>
      </c>
      <c r="N711" s="16">
        <v>0.38888888888888901</v>
      </c>
      <c r="O711" s="16">
        <v>0.46086956521739098</v>
      </c>
      <c r="P711" s="16">
        <v>0.32</v>
      </c>
      <c r="Q711" s="16">
        <v>0.42105263157894701</v>
      </c>
      <c r="R711" s="16">
        <v>0.47368421052631599</v>
      </c>
      <c r="S711" s="16"/>
      <c r="T711" s="16">
        <v>0.41284403669724801</v>
      </c>
      <c r="U711" s="16">
        <v>0.43378995433790002</v>
      </c>
      <c r="V711" s="16">
        <v>0.37288135593220301</v>
      </c>
      <c r="W711" s="16">
        <v>0.403100775193798</v>
      </c>
      <c r="X711" s="16">
        <v>0.415584415584416</v>
      </c>
      <c r="Y711" s="16">
        <v>0.34883720930232598</v>
      </c>
      <c r="Z711" s="16"/>
      <c r="AA711" s="16">
        <v>0.40735873850197102</v>
      </c>
      <c r="AB711" s="16">
        <v>0.41379310344827602</v>
      </c>
    </row>
    <row r="712" spans="2:28" x14ac:dyDescent="0.35">
      <c r="B712" t="s">
        <v>251</v>
      </c>
      <c r="C712" s="16">
        <v>0.151663405088063</v>
      </c>
      <c r="D712" s="16">
        <v>0.137777777777778</v>
      </c>
      <c r="E712" s="16">
        <v>0.16014234875444799</v>
      </c>
      <c r="F712" s="16"/>
      <c r="G712" s="16">
        <v>0.13207547169811301</v>
      </c>
      <c r="H712" s="16">
        <v>0.19841269841269801</v>
      </c>
      <c r="I712" s="16">
        <v>0.16923076923076899</v>
      </c>
      <c r="J712" s="16">
        <v>0.16393442622950799</v>
      </c>
      <c r="K712" s="16">
        <v>0.19178082191780799</v>
      </c>
      <c r="L712" s="16">
        <v>0.22077922077922099</v>
      </c>
      <c r="M712" s="16">
        <v>0.125</v>
      </c>
      <c r="N712" s="16">
        <v>0.11111111111111099</v>
      </c>
      <c r="O712" s="16">
        <v>0.121739130434783</v>
      </c>
      <c r="P712" s="16">
        <v>0.133333333333333</v>
      </c>
      <c r="Q712" s="16">
        <v>0.157894736842105</v>
      </c>
      <c r="R712" s="16">
        <v>0</v>
      </c>
      <c r="S712" s="16"/>
      <c r="T712" s="16">
        <v>0.142201834862385</v>
      </c>
      <c r="U712" s="16">
        <v>0.14611872146118701</v>
      </c>
      <c r="V712" s="16">
        <v>0.186440677966102</v>
      </c>
      <c r="W712" s="16">
        <v>0.14728682170542601</v>
      </c>
      <c r="X712" s="16">
        <v>0.18181818181818199</v>
      </c>
      <c r="Y712" s="16">
        <v>0.13953488372093001</v>
      </c>
      <c r="Z712" s="16"/>
      <c r="AA712" s="16">
        <v>0.15243101182654401</v>
      </c>
      <c r="AB712" s="16">
        <v>0.14942528735632199</v>
      </c>
    </row>
    <row r="713" spans="2:28" x14ac:dyDescent="0.35">
      <c r="B713" t="s">
        <v>252</v>
      </c>
      <c r="C713" s="16">
        <v>5.3816046966731902E-2</v>
      </c>
      <c r="D713" s="16">
        <v>5.3333333333333302E-2</v>
      </c>
      <c r="E713" s="16">
        <v>5.51601423487545E-2</v>
      </c>
      <c r="F713" s="16"/>
      <c r="G713" s="16">
        <v>6.7924528301886805E-2</v>
      </c>
      <c r="H713" s="16">
        <v>4.7619047619047603E-2</v>
      </c>
      <c r="I713" s="16">
        <v>7.69230769230769E-2</v>
      </c>
      <c r="J713" s="16">
        <v>4.91803278688525E-2</v>
      </c>
      <c r="K713" s="16">
        <v>4.1095890410958902E-2</v>
      </c>
      <c r="L713" s="16">
        <v>6.4935064935064901E-2</v>
      </c>
      <c r="M713" s="16">
        <v>1.38888888888889E-2</v>
      </c>
      <c r="N713" s="16">
        <v>5.5555555555555601E-2</v>
      </c>
      <c r="O713" s="16">
        <v>3.4782608695652202E-2</v>
      </c>
      <c r="P713" s="16">
        <v>6.6666666666666693E-2</v>
      </c>
      <c r="Q713" s="16">
        <v>2.6315789473684199E-2</v>
      </c>
      <c r="R713" s="16">
        <v>0.105263157894737</v>
      </c>
      <c r="S713" s="16"/>
      <c r="T713" s="16">
        <v>4.8165137614678902E-2</v>
      </c>
      <c r="U713" s="16">
        <v>3.1963470319634701E-2</v>
      </c>
      <c r="V713" s="16">
        <v>9.3220338983050793E-2</v>
      </c>
      <c r="W713" s="16">
        <v>6.2015503875968998E-2</v>
      </c>
      <c r="X713" s="16">
        <v>7.7922077922077906E-2</v>
      </c>
      <c r="Y713" s="16">
        <v>4.6511627906976702E-2</v>
      </c>
      <c r="Z713" s="16"/>
      <c r="AA713" s="16">
        <v>5.3876478318002602E-2</v>
      </c>
      <c r="AB713" s="16">
        <v>5.3639846743295E-2</v>
      </c>
    </row>
    <row r="714" spans="2:28" x14ac:dyDescent="0.35">
      <c r="B714" t="s">
        <v>253</v>
      </c>
      <c r="C714" s="16">
        <v>2.44618395303327E-2</v>
      </c>
      <c r="D714" s="16">
        <v>0.02</v>
      </c>
      <c r="E714" s="16">
        <v>2.84697508896797E-2</v>
      </c>
      <c r="F714" s="16"/>
      <c r="G714" s="16">
        <v>3.0188679245282998E-2</v>
      </c>
      <c r="H714" s="16">
        <v>3.1746031746031703E-2</v>
      </c>
      <c r="I714" s="16">
        <v>1.5384615384615399E-2</v>
      </c>
      <c r="J714" s="16">
        <v>0</v>
      </c>
      <c r="K714" s="16">
        <v>2.7397260273972601E-2</v>
      </c>
      <c r="L714" s="16">
        <v>1.2987012987013E-2</v>
      </c>
      <c r="M714" s="16">
        <v>2.7777777777777801E-2</v>
      </c>
      <c r="N714" s="16">
        <v>0</v>
      </c>
      <c r="O714" s="16">
        <v>8.6956521739130401E-3</v>
      </c>
      <c r="P714" s="16">
        <v>6.6666666666666693E-2</v>
      </c>
      <c r="Q714" s="16">
        <v>2.6315789473684199E-2</v>
      </c>
      <c r="R714" s="16">
        <v>0</v>
      </c>
      <c r="S714" s="16"/>
      <c r="T714" s="16">
        <v>2.7522935779816501E-2</v>
      </c>
      <c r="U714" s="16">
        <v>1.8264840182648401E-2</v>
      </c>
      <c r="V714" s="16">
        <v>2.5423728813559299E-2</v>
      </c>
      <c r="W714" s="16">
        <v>3.1007751937984499E-2</v>
      </c>
      <c r="X714" s="16">
        <v>2.5974025974026E-2</v>
      </c>
      <c r="Y714" s="16">
        <v>0</v>
      </c>
      <c r="Z714" s="16"/>
      <c r="AA714" s="16">
        <v>2.3653088042049901E-2</v>
      </c>
      <c r="AB714" s="16">
        <v>2.68199233716475E-2</v>
      </c>
    </row>
    <row r="715" spans="2:28" x14ac:dyDescent="0.35">
      <c r="B715" t="s">
        <v>101</v>
      </c>
      <c r="C715" s="16">
        <v>5.4794520547945202E-2</v>
      </c>
      <c r="D715" s="16">
        <v>3.7777777777777799E-2</v>
      </c>
      <c r="E715" s="16">
        <v>6.5836298932384296E-2</v>
      </c>
      <c r="F715" s="16"/>
      <c r="G715" s="16">
        <v>4.9056603773584902E-2</v>
      </c>
      <c r="H715" s="16">
        <v>7.9365079365079402E-2</v>
      </c>
      <c r="I715" s="16">
        <v>4.6153846153846198E-2</v>
      </c>
      <c r="J715" s="16">
        <v>4.91803278688525E-2</v>
      </c>
      <c r="K715" s="16">
        <v>4.1095890410958902E-2</v>
      </c>
      <c r="L715" s="16">
        <v>3.8961038961039002E-2</v>
      </c>
      <c r="M715" s="16">
        <v>4.1666666666666699E-2</v>
      </c>
      <c r="N715" s="16">
        <v>5.5555555555555601E-2</v>
      </c>
      <c r="O715" s="16">
        <v>6.08695652173913E-2</v>
      </c>
      <c r="P715" s="16">
        <v>6.6666666666666693E-2</v>
      </c>
      <c r="Q715" s="16">
        <v>7.8947368421052599E-2</v>
      </c>
      <c r="R715" s="16">
        <v>5.2631578947368397E-2</v>
      </c>
      <c r="S715" s="16"/>
      <c r="T715" s="16">
        <v>4.3577981651376101E-2</v>
      </c>
      <c r="U715" s="16">
        <v>6.3926940639269403E-2</v>
      </c>
      <c r="V715" s="16">
        <v>8.4745762711864403E-2</v>
      </c>
      <c r="W715" s="16">
        <v>5.4263565891472902E-2</v>
      </c>
      <c r="X715" s="16">
        <v>5.1948051948052E-2</v>
      </c>
      <c r="Y715" s="16">
        <v>4.6511627906976702E-2</v>
      </c>
      <c r="Z715" s="16"/>
      <c r="AA715" s="16">
        <v>5.5190538764783199E-2</v>
      </c>
      <c r="AB715" s="16">
        <v>5.3639846743295E-2</v>
      </c>
    </row>
    <row r="716" spans="2:28" x14ac:dyDescent="0.35">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spans="2:28" x14ac:dyDescent="0.35">
      <c r="B717" s="6" t="s">
        <v>388</v>
      </c>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spans="2:28" x14ac:dyDescent="0.35">
      <c r="B718" s="20" t="s">
        <v>63</v>
      </c>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spans="2:28" x14ac:dyDescent="0.35">
      <c r="B719" t="s">
        <v>249</v>
      </c>
      <c r="C719" s="16">
        <v>0.22896281800391399</v>
      </c>
      <c r="D719" s="16">
        <v>0.26</v>
      </c>
      <c r="E719" s="16">
        <v>0.20462633451957299</v>
      </c>
      <c r="F719" s="16"/>
      <c r="G719" s="16">
        <v>0.22641509433962301</v>
      </c>
      <c r="H719" s="16">
        <v>0.28571428571428598</v>
      </c>
      <c r="I719" s="16">
        <v>0.18461538461538499</v>
      </c>
      <c r="J719" s="16">
        <v>0.29508196721311503</v>
      </c>
      <c r="K719" s="16">
        <v>0.219178082191781</v>
      </c>
      <c r="L719" s="16">
        <v>0.207792207792208</v>
      </c>
      <c r="M719" s="16">
        <v>0.22222222222222199</v>
      </c>
      <c r="N719" s="16">
        <v>0.16666666666666699</v>
      </c>
      <c r="O719" s="16">
        <v>0.25217391304347803</v>
      </c>
      <c r="P719" s="16">
        <v>0.146666666666667</v>
      </c>
      <c r="Q719" s="16">
        <v>0.23684210526315799</v>
      </c>
      <c r="R719" s="16">
        <v>0.26315789473684198</v>
      </c>
      <c r="S719" s="16"/>
      <c r="T719" s="16">
        <v>0.259174311926606</v>
      </c>
      <c r="U719" s="16">
        <v>0.20091324200913199</v>
      </c>
      <c r="V719" s="16">
        <v>0.177966101694915</v>
      </c>
      <c r="W719" s="16">
        <v>0.26356589147286802</v>
      </c>
      <c r="X719" s="16">
        <v>0.12987012987013</v>
      </c>
      <c r="Y719" s="16">
        <v>0.27906976744186002</v>
      </c>
      <c r="Z719" s="16"/>
      <c r="AA719" s="16">
        <v>0.222076215505913</v>
      </c>
      <c r="AB719" s="16">
        <v>0.24904214559387</v>
      </c>
    </row>
    <row r="720" spans="2:28" x14ac:dyDescent="0.35">
      <c r="B720" t="s">
        <v>250</v>
      </c>
      <c r="C720" s="16">
        <v>0.34540117416829702</v>
      </c>
      <c r="D720" s="16">
        <v>0.36444444444444402</v>
      </c>
      <c r="E720" s="16">
        <v>0.33451957295373702</v>
      </c>
      <c r="F720" s="16"/>
      <c r="G720" s="16">
        <v>0.38490566037735902</v>
      </c>
      <c r="H720" s="16">
        <v>0.30952380952380998</v>
      </c>
      <c r="I720" s="16">
        <v>0.33846153846153798</v>
      </c>
      <c r="J720" s="16">
        <v>0.31147540983606598</v>
      </c>
      <c r="K720" s="16">
        <v>0.32876712328767099</v>
      </c>
      <c r="L720" s="16">
        <v>0.42857142857142899</v>
      </c>
      <c r="M720" s="16">
        <v>0.33333333333333298</v>
      </c>
      <c r="N720" s="16">
        <v>0.30555555555555602</v>
      </c>
      <c r="O720" s="16">
        <v>0.31304347826086998</v>
      </c>
      <c r="P720" s="16">
        <v>0.32</v>
      </c>
      <c r="Q720" s="16">
        <v>0.23684210526315799</v>
      </c>
      <c r="R720" s="16">
        <v>0.52631578947368396</v>
      </c>
      <c r="S720" s="16"/>
      <c r="T720" s="16">
        <v>0.37614678899082599</v>
      </c>
      <c r="U720" s="16">
        <v>0.31506849315068503</v>
      </c>
      <c r="V720" s="16">
        <v>0.38135593220338998</v>
      </c>
      <c r="W720" s="16">
        <v>0.31007751937984501</v>
      </c>
      <c r="X720" s="16">
        <v>0.337662337662338</v>
      </c>
      <c r="Y720" s="16">
        <v>0.209302325581395</v>
      </c>
      <c r="Z720" s="16"/>
      <c r="AA720" s="16">
        <v>0.32982917214191898</v>
      </c>
      <c r="AB720" s="16">
        <v>0.390804597701149</v>
      </c>
    </row>
    <row r="721" spans="2:28" x14ac:dyDescent="0.35">
      <c r="B721" t="s">
        <v>251</v>
      </c>
      <c r="C721" s="16">
        <v>0.217221135029354</v>
      </c>
      <c r="D721" s="16">
        <v>0.17777777777777801</v>
      </c>
      <c r="E721" s="16">
        <v>0.24911032028469801</v>
      </c>
      <c r="F721" s="16"/>
      <c r="G721" s="16">
        <v>0.21509433962264199</v>
      </c>
      <c r="H721" s="16">
        <v>0.182539682539683</v>
      </c>
      <c r="I721" s="16">
        <v>0.230769230769231</v>
      </c>
      <c r="J721" s="16">
        <v>0.22950819672131101</v>
      </c>
      <c r="K721" s="16">
        <v>0.20547945205479501</v>
      </c>
      <c r="L721" s="16">
        <v>0.23376623376623401</v>
      </c>
      <c r="M721" s="16">
        <v>0.27777777777777801</v>
      </c>
      <c r="N721" s="16">
        <v>0.194444444444444</v>
      </c>
      <c r="O721" s="16">
        <v>0.2</v>
      </c>
      <c r="P721" s="16">
        <v>0.21333333333333299</v>
      </c>
      <c r="Q721" s="16">
        <v>0.28947368421052599</v>
      </c>
      <c r="R721" s="16">
        <v>0.157894736842105</v>
      </c>
      <c r="S721" s="16"/>
      <c r="T721" s="16">
        <v>0.197247706422018</v>
      </c>
      <c r="U721" s="16">
        <v>0.21461187214611899</v>
      </c>
      <c r="V721" s="16">
        <v>0.26271186440678002</v>
      </c>
      <c r="W721" s="16">
        <v>0.201550387596899</v>
      </c>
      <c r="X721" s="16">
        <v>0.25974025974025999</v>
      </c>
      <c r="Y721" s="16">
        <v>0.27906976744186002</v>
      </c>
      <c r="Z721" s="16"/>
      <c r="AA721" s="16">
        <v>0.22076215505913299</v>
      </c>
      <c r="AB721" s="16">
        <v>0.20689655172413801</v>
      </c>
    </row>
    <row r="722" spans="2:28" x14ac:dyDescent="0.35">
      <c r="B722" t="s">
        <v>252</v>
      </c>
      <c r="C722" s="16">
        <v>0.12622309197651699</v>
      </c>
      <c r="D722" s="16">
        <v>0.124444444444444</v>
      </c>
      <c r="E722" s="16">
        <v>0.126334519572954</v>
      </c>
      <c r="F722" s="16"/>
      <c r="G722" s="16">
        <v>9.4339622641509399E-2</v>
      </c>
      <c r="H722" s="16">
        <v>0.103174603174603</v>
      </c>
      <c r="I722" s="16">
        <v>0.16923076923076899</v>
      </c>
      <c r="J722" s="16">
        <v>0.114754098360656</v>
      </c>
      <c r="K722" s="16">
        <v>0.13698630136986301</v>
      </c>
      <c r="L722" s="16">
        <v>9.0909090909090898E-2</v>
      </c>
      <c r="M722" s="16">
        <v>0.11111111111111099</v>
      </c>
      <c r="N722" s="16">
        <v>0.25</v>
      </c>
      <c r="O722" s="16">
        <v>0.15652173913043499</v>
      </c>
      <c r="P722" s="16">
        <v>0.2</v>
      </c>
      <c r="Q722" s="16">
        <v>0.13157894736842099</v>
      </c>
      <c r="R722" s="16">
        <v>5.2631578947368397E-2</v>
      </c>
      <c r="S722" s="16"/>
      <c r="T722" s="16">
        <v>0.11238532110091699</v>
      </c>
      <c r="U722" s="16">
        <v>0.15525114155251099</v>
      </c>
      <c r="V722" s="16">
        <v>7.6271186440677999E-2</v>
      </c>
      <c r="W722" s="16">
        <v>0.14728682170542601</v>
      </c>
      <c r="X722" s="16">
        <v>0.15584415584415601</v>
      </c>
      <c r="Y722" s="16">
        <v>0.13953488372093001</v>
      </c>
      <c r="Z722" s="16"/>
      <c r="AA722" s="16">
        <v>0.14323258869908001</v>
      </c>
      <c r="AB722" s="16">
        <v>7.6628352490421506E-2</v>
      </c>
    </row>
    <row r="723" spans="2:28" x14ac:dyDescent="0.35">
      <c r="B723" t="s">
        <v>253</v>
      </c>
      <c r="C723" s="16">
        <v>3.9138943248532301E-2</v>
      </c>
      <c r="D723" s="16">
        <v>3.7777777777777799E-2</v>
      </c>
      <c r="E723" s="16">
        <v>3.7366548042704603E-2</v>
      </c>
      <c r="F723" s="16"/>
      <c r="G723" s="16">
        <v>3.77358490566038E-2</v>
      </c>
      <c r="H723" s="16">
        <v>7.1428571428571397E-2</v>
      </c>
      <c r="I723" s="16">
        <v>4.6153846153846198E-2</v>
      </c>
      <c r="J723" s="16">
        <v>1.63934426229508E-2</v>
      </c>
      <c r="K723" s="16">
        <v>2.7397260273972601E-2</v>
      </c>
      <c r="L723" s="16">
        <v>2.5974025974026E-2</v>
      </c>
      <c r="M723" s="16">
        <v>2.7777777777777801E-2</v>
      </c>
      <c r="N723" s="16">
        <v>5.5555555555555601E-2</v>
      </c>
      <c r="O723" s="16">
        <v>5.21739130434783E-2</v>
      </c>
      <c r="P723" s="16">
        <v>0.04</v>
      </c>
      <c r="Q723" s="16">
        <v>0</v>
      </c>
      <c r="R723" s="16">
        <v>0</v>
      </c>
      <c r="S723" s="16"/>
      <c r="T723" s="16">
        <v>3.2110091743119303E-2</v>
      </c>
      <c r="U723" s="16">
        <v>5.9360730593607303E-2</v>
      </c>
      <c r="V723" s="16">
        <v>2.5423728813559299E-2</v>
      </c>
      <c r="W723" s="16">
        <v>3.1007751937984499E-2</v>
      </c>
      <c r="X723" s="16">
        <v>6.4935064935064901E-2</v>
      </c>
      <c r="Y723" s="16">
        <v>2.32558139534884E-2</v>
      </c>
      <c r="Z723" s="16"/>
      <c r="AA723" s="16">
        <v>3.8107752956636001E-2</v>
      </c>
      <c r="AB723" s="16">
        <v>4.2145593869731802E-2</v>
      </c>
    </row>
    <row r="724" spans="2:28" x14ac:dyDescent="0.35">
      <c r="B724" t="s">
        <v>101</v>
      </c>
      <c r="C724" s="16">
        <v>4.3052837573385502E-2</v>
      </c>
      <c r="D724" s="16">
        <v>3.5555555555555597E-2</v>
      </c>
      <c r="E724" s="16">
        <v>4.8042704626334497E-2</v>
      </c>
      <c r="F724" s="16"/>
      <c r="G724" s="16">
        <v>4.15094339622641E-2</v>
      </c>
      <c r="H724" s="16">
        <v>4.7619047619047603E-2</v>
      </c>
      <c r="I724" s="16">
        <v>3.0769230769230799E-2</v>
      </c>
      <c r="J724" s="16">
        <v>3.2786885245901599E-2</v>
      </c>
      <c r="K724" s="16">
        <v>8.2191780821917804E-2</v>
      </c>
      <c r="L724" s="16">
        <v>1.2987012987013E-2</v>
      </c>
      <c r="M724" s="16">
        <v>2.7777777777777801E-2</v>
      </c>
      <c r="N724" s="16">
        <v>2.7777777777777801E-2</v>
      </c>
      <c r="O724" s="16">
        <v>2.6086956521739101E-2</v>
      </c>
      <c r="P724" s="16">
        <v>0.08</v>
      </c>
      <c r="Q724" s="16">
        <v>0.105263157894737</v>
      </c>
      <c r="R724" s="16">
        <v>0</v>
      </c>
      <c r="S724" s="16"/>
      <c r="T724" s="16">
        <v>2.2935779816513801E-2</v>
      </c>
      <c r="U724" s="16">
        <v>5.4794520547945202E-2</v>
      </c>
      <c r="V724" s="16">
        <v>7.6271186440677999E-2</v>
      </c>
      <c r="W724" s="16">
        <v>4.6511627906976702E-2</v>
      </c>
      <c r="X724" s="16">
        <v>5.1948051948052E-2</v>
      </c>
      <c r="Y724" s="16">
        <v>6.9767441860465101E-2</v>
      </c>
      <c r="Z724" s="16"/>
      <c r="AA724" s="16">
        <v>4.5992115637319302E-2</v>
      </c>
      <c r="AB724" s="16">
        <v>3.4482758620689703E-2</v>
      </c>
    </row>
    <row r="725" spans="2:28" x14ac:dyDescent="0.35">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spans="2:28" x14ac:dyDescent="0.35">
      <c r="B726" s="6" t="s">
        <v>389</v>
      </c>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spans="2:28" x14ac:dyDescent="0.35">
      <c r="B727" s="20" t="s">
        <v>63</v>
      </c>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spans="2:28" x14ac:dyDescent="0.35">
      <c r="B728" t="s">
        <v>249</v>
      </c>
      <c r="C728" s="16">
        <v>0.24266144814089999</v>
      </c>
      <c r="D728" s="16">
        <v>0.25555555555555598</v>
      </c>
      <c r="E728" s="16">
        <v>0.23487544483985801</v>
      </c>
      <c r="F728" s="16"/>
      <c r="G728" s="16">
        <v>0.23396226415094301</v>
      </c>
      <c r="H728" s="16">
        <v>0.206349206349206</v>
      </c>
      <c r="I728" s="16">
        <v>0.230769230769231</v>
      </c>
      <c r="J728" s="16">
        <v>0.29508196721311503</v>
      </c>
      <c r="K728" s="16">
        <v>0.24657534246575299</v>
      </c>
      <c r="L728" s="16">
        <v>0.246753246753247</v>
      </c>
      <c r="M728" s="16">
        <v>0.25</v>
      </c>
      <c r="N728" s="16">
        <v>0.194444444444444</v>
      </c>
      <c r="O728" s="16">
        <v>0.30434782608695699</v>
      </c>
      <c r="P728" s="16">
        <v>0.16</v>
      </c>
      <c r="Q728" s="16">
        <v>0.26315789473684198</v>
      </c>
      <c r="R728" s="16">
        <v>0.42105263157894701</v>
      </c>
      <c r="S728" s="16"/>
      <c r="T728" s="16">
        <v>0.293577981651376</v>
      </c>
      <c r="U728" s="16">
        <v>0.22831050228310501</v>
      </c>
      <c r="V728" s="16">
        <v>0.27966101694915302</v>
      </c>
      <c r="W728" s="16">
        <v>0.15503875968992201</v>
      </c>
      <c r="X728" s="16">
        <v>9.0909090909090898E-2</v>
      </c>
      <c r="Y728" s="16">
        <v>0.232558139534884</v>
      </c>
      <c r="Z728" s="16"/>
      <c r="AA728" s="16">
        <v>0.21944809461235201</v>
      </c>
      <c r="AB728" s="16">
        <v>0.31034482758620702</v>
      </c>
    </row>
    <row r="729" spans="2:28" x14ac:dyDescent="0.35">
      <c r="B729" t="s">
        <v>250</v>
      </c>
      <c r="C729" s="16">
        <v>0.42661448140900199</v>
      </c>
      <c r="D729" s="16">
        <v>0.431111111111111</v>
      </c>
      <c r="E729" s="16">
        <v>0.42170818505338098</v>
      </c>
      <c r="F729" s="16"/>
      <c r="G729" s="16">
        <v>0.456603773584906</v>
      </c>
      <c r="H729" s="16">
        <v>0.51587301587301604</v>
      </c>
      <c r="I729" s="16">
        <v>0.35384615384615398</v>
      </c>
      <c r="J729" s="16">
        <v>0.31147540983606598</v>
      </c>
      <c r="K729" s="16">
        <v>0.397260273972603</v>
      </c>
      <c r="L729" s="16">
        <v>0.40259740259740301</v>
      </c>
      <c r="M729" s="16">
        <v>0.375</v>
      </c>
      <c r="N729" s="16">
        <v>0.38888888888888901</v>
      </c>
      <c r="O729" s="16">
        <v>0.426086956521739</v>
      </c>
      <c r="P729" s="16">
        <v>0.413333333333333</v>
      </c>
      <c r="Q729" s="16">
        <v>0.47368421052631599</v>
      </c>
      <c r="R729" s="16">
        <v>0.47368421052631599</v>
      </c>
      <c r="S729" s="16"/>
      <c r="T729" s="16">
        <v>0.41743119266055001</v>
      </c>
      <c r="U729" s="16">
        <v>0.465753424657534</v>
      </c>
      <c r="V729" s="16">
        <v>0.33050847457627103</v>
      </c>
      <c r="W729" s="16">
        <v>0.45736434108527102</v>
      </c>
      <c r="X729" s="16">
        <v>0.51948051948051899</v>
      </c>
      <c r="Y729" s="16">
        <v>0.32558139534883701</v>
      </c>
      <c r="Z729" s="16"/>
      <c r="AA729" s="16">
        <v>0.43626806833114301</v>
      </c>
      <c r="AB729" s="16">
        <v>0.39846743295019199</v>
      </c>
    </row>
    <row r="730" spans="2:28" x14ac:dyDescent="0.35">
      <c r="B730" t="s">
        <v>251</v>
      </c>
      <c r="C730" s="16">
        <v>0.19275929549902199</v>
      </c>
      <c r="D730" s="16">
        <v>0.164444444444444</v>
      </c>
      <c r="E730" s="16">
        <v>0.21530249110320299</v>
      </c>
      <c r="F730" s="16"/>
      <c r="G730" s="16">
        <v>0.19622641509434</v>
      </c>
      <c r="H730" s="16">
        <v>0.16666666666666699</v>
      </c>
      <c r="I730" s="16">
        <v>0.16923076923076899</v>
      </c>
      <c r="J730" s="16">
        <v>0.22950819672131101</v>
      </c>
      <c r="K730" s="16">
        <v>0.232876712328767</v>
      </c>
      <c r="L730" s="16">
        <v>0.246753246753247</v>
      </c>
      <c r="M730" s="16">
        <v>0.23611111111111099</v>
      </c>
      <c r="N730" s="16">
        <v>0.11111111111111099</v>
      </c>
      <c r="O730" s="16">
        <v>0.173913043478261</v>
      </c>
      <c r="P730" s="16">
        <v>0.21333333333333299</v>
      </c>
      <c r="Q730" s="16">
        <v>0.157894736842105</v>
      </c>
      <c r="R730" s="16">
        <v>0</v>
      </c>
      <c r="S730" s="16"/>
      <c r="T730" s="16">
        <v>0.192660550458716</v>
      </c>
      <c r="U730" s="16">
        <v>0.15981735159817401</v>
      </c>
      <c r="V730" s="16">
        <v>0.186440677966102</v>
      </c>
      <c r="W730" s="16">
        <v>0.201550387596899</v>
      </c>
      <c r="X730" s="16">
        <v>0.28571428571428598</v>
      </c>
      <c r="Y730" s="16">
        <v>0.186046511627907</v>
      </c>
      <c r="Z730" s="16"/>
      <c r="AA730" s="16">
        <v>0.19316688567674101</v>
      </c>
      <c r="AB730" s="16">
        <v>0.19157088122605401</v>
      </c>
    </row>
    <row r="731" spans="2:28" x14ac:dyDescent="0.35">
      <c r="B731" t="s">
        <v>252</v>
      </c>
      <c r="C731" s="16">
        <v>7.5342465753424695E-2</v>
      </c>
      <c r="D731" s="16">
        <v>8.8888888888888906E-2</v>
      </c>
      <c r="E731" s="16">
        <v>6.4056939501779403E-2</v>
      </c>
      <c r="F731" s="16"/>
      <c r="G731" s="16">
        <v>5.2830188679245299E-2</v>
      </c>
      <c r="H731" s="16">
        <v>6.3492063492063502E-2</v>
      </c>
      <c r="I731" s="16">
        <v>0.123076923076923</v>
      </c>
      <c r="J731" s="16">
        <v>8.1967213114754106E-2</v>
      </c>
      <c r="K731" s="16">
        <v>8.2191780821917804E-2</v>
      </c>
      <c r="L731" s="16">
        <v>6.4935064935064901E-2</v>
      </c>
      <c r="M731" s="16">
        <v>8.3333333333333301E-2</v>
      </c>
      <c r="N731" s="16">
        <v>0.194444444444444</v>
      </c>
      <c r="O731" s="16">
        <v>6.9565217391304293E-2</v>
      </c>
      <c r="P731" s="16">
        <v>9.3333333333333296E-2</v>
      </c>
      <c r="Q731" s="16">
        <v>5.2631578947368397E-2</v>
      </c>
      <c r="R731" s="16">
        <v>5.2631578947368397E-2</v>
      </c>
      <c r="S731" s="16"/>
      <c r="T731" s="16">
        <v>4.8165137614678902E-2</v>
      </c>
      <c r="U731" s="16">
        <v>6.8493150684931503E-2</v>
      </c>
      <c r="V731" s="16">
        <v>0.161016949152542</v>
      </c>
      <c r="W731" s="16">
        <v>0.10077519379845</v>
      </c>
      <c r="X731" s="16">
        <v>6.4935064935064901E-2</v>
      </c>
      <c r="Y731" s="16">
        <v>9.3023255813953501E-2</v>
      </c>
      <c r="Z731" s="16"/>
      <c r="AA731" s="16">
        <v>8.2785808147174803E-2</v>
      </c>
      <c r="AB731" s="16">
        <v>5.3639846743295E-2</v>
      </c>
    </row>
    <row r="732" spans="2:28" x14ac:dyDescent="0.35">
      <c r="B732" t="s">
        <v>253</v>
      </c>
      <c r="C732" s="16">
        <v>1.9569471624266099E-2</v>
      </c>
      <c r="D732" s="16">
        <v>0.02</v>
      </c>
      <c r="E732" s="16">
        <v>1.95729537366548E-2</v>
      </c>
      <c r="F732" s="16"/>
      <c r="G732" s="16">
        <v>1.88679245283019E-2</v>
      </c>
      <c r="H732" s="16">
        <v>2.3809523809523801E-2</v>
      </c>
      <c r="I732" s="16">
        <v>3.0769230769230799E-2</v>
      </c>
      <c r="J732" s="16">
        <v>1.63934426229508E-2</v>
      </c>
      <c r="K732" s="16">
        <v>0</v>
      </c>
      <c r="L732" s="16">
        <v>2.5974025974026E-2</v>
      </c>
      <c r="M732" s="16">
        <v>4.1666666666666699E-2</v>
      </c>
      <c r="N732" s="16">
        <v>2.7777777777777801E-2</v>
      </c>
      <c r="O732" s="16">
        <v>0</v>
      </c>
      <c r="P732" s="16">
        <v>0.04</v>
      </c>
      <c r="Q732" s="16">
        <v>0</v>
      </c>
      <c r="R732" s="16">
        <v>0</v>
      </c>
      <c r="S732" s="16"/>
      <c r="T732" s="16">
        <v>2.5229357798165101E-2</v>
      </c>
      <c r="U732" s="16">
        <v>4.5662100456621002E-3</v>
      </c>
      <c r="V732" s="16">
        <v>1.6949152542372899E-2</v>
      </c>
      <c r="W732" s="16">
        <v>3.8759689922480599E-2</v>
      </c>
      <c r="X732" s="16">
        <v>0</v>
      </c>
      <c r="Y732" s="16">
        <v>2.32558139534884E-2</v>
      </c>
      <c r="Z732" s="16"/>
      <c r="AA732" s="16">
        <v>1.9710906701708299E-2</v>
      </c>
      <c r="AB732" s="16">
        <v>1.9157088122605401E-2</v>
      </c>
    </row>
    <row r="733" spans="2:28" x14ac:dyDescent="0.35">
      <c r="B733" t="s">
        <v>101</v>
      </c>
      <c r="C733" s="16">
        <v>4.3052837573385502E-2</v>
      </c>
      <c r="D733" s="16">
        <v>0.04</v>
      </c>
      <c r="E733" s="16">
        <v>4.4483985765124599E-2</v>
      </c>
      <c r="F733" s="16"/>
      <c r="G733" s="16">
        <v>4.15094339622641E-2</v>
      </c>
      <c r="H733" s="16">
        <v>2.3809523809523801E-2</v>
      </c>
      <c r="I733" s="16">
        <v>9.2307692307692299E-2</v>
      </c>
      <c r="J733" s="16">
        <v>6.5573770491803296E-2</v>
      </c>
      <c r="K733" s="16">
        <v>4.1095890410958902E-2</v>
      </c>
      <c r="L733" s="16">
        <v>1.2987012987013E-2</v>
      </c>
      <c r="M733" s="16">
        <v>1.38888888888889E-2</v>
      </c>
      <c r="N733" s="16">
        <v>8.3333333333333301E-2</v>
      </c>
      <c r="O733" s="16">
        <v>2.6086956521739101E-2</v>
      </c>
      <c r="P733" s="16">
        <v>0.08</v>
      </c>
      <c r="Q733" s="16">
        <v>5.2631578947368397E-2</v>
      </c>
      <c r="R733" s="16">
        <v>5.2631578947368397E-2</v>
      </c>
      <c r="S733" s="16"/>
      <c r="T733" s="16">
        <v>2.2935779816513801E-2</v>
      </c>
      <c r="U733" s="16">
        <v>7.3059360730593603E-2</v>
      </c>
      <c r="V733" s="16">
        <v>2.5423728813559299E-2</v>
      </c>
      <c r="W733" s="16">
        <v>4.6511627906976702E-2</v>
      </c>
      <c r="X733" s="16">
        <v>3.8961038961039002E-2</v>
      </c>
      <c r="Y733" s="16">
        <v>0.13953488372093001</v>
      </c>
      <c r="Z733" s="16"/>
      <c r="AA733" s="16">
        <v>4.8620236530880399E-2</v>
      </c>
      <c r="AB733" s="16">
        <v>2.68199233716475E-2</v>
      </c>
    </row>
    <row r="734" spans="2:28" x14ac:dyDescent="0.35">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spans="2:28" x14ac:dyDescent="0.35">
      <c r="B735" s="6" t="s">
        <v>390</v>
      </c>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spans="2:28" x14ac:dyDescent="0.35">
      <c r="B736" s="20" t="s">
        <v>63</v>
      </c>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spans="2:28" x14ac:dyDescent="0.35">
      <c r="B737" t="s">
        <v>249</v>
      </c>
      <c r="C737" s="16">
        <v>0.19471624266144799</v>
      </c>
      <c r="D737" s="16">
        <v>0.202222222222222</v>
      </c>
      <c r="E737" s="16">
        <v>0.19039145907473301</v>
      </c>
      <c r="F737" s="16"/>
      <c r="G737" s="16">
        <v>0.20754716981132099</v>
      </c>
      <c r="H737" s="16">
        <v>0.14285714285714299</v>
      </c>
      <c r="I737" s="16">
        <v>0.18461538461538499</v>
      </c>
      <c r="J737" s="16">
        <v>0.213114754098361</v>
      </c>
      <c r="K737" s="16">
        <v>0.164383561643836</v>
      </c>
      <c r="L737" s="16">
        <v>0.246753246753247</v>
      </c>
      <c r="M737" s="16">
        <v>9.7222222222222196E-2</v>
      </c>
      <c r="N737" s="16">
        <v>0.27777777777777801</v>
      </c>
      <c r="O737" s="16">
        <v>0.22608695652173899</v>
      </c>
      <c r="P737" s="16">
        <v>0.2</v>
      </c>
      <c r="Q737" s="16">
        <v>0.18421052631578899</v>
      </c>
      <c r="R737" s="16">
        <v>0.26315789473684198</v>
      </c>
      <c r="S737" s="16"/>
      <c r="T737" s="16">
        <v>0.243119266055046</v>
      </c>
      <c r="U737" s="16">
        <v>0.15525114155251099</v>
      </c>
      <c r="V737" s="16">
        <v>0.169491525423729</v>
      </c>
      <c r="W737" s="16">
        <v>0.170542635658915</v>
      </c>
      <c r="X737" s="16">
        <v>0.103896103896104</v>
      </c>
      <c r="Y737" s="16">
        <v>0.209302325581395</v>
      </c>
      <c r="Z737" s="16"/>
      <c r="AA737" s="16">
        <v>0.16819973718791101</v>
      </c>
      <c r="AB737" s="16">
        <v>0.27203065134099602</v>
      </c>
    </row>
    <row r="738" spans="2:28" x14ac:dyDescent="0.35">
      <c r="B738" t="s">
        <v>250</v>
      </c>
      <c r="C738" s="16">
        <v>0.38747553816046998</v>
      </c>
      <c r="D738" s="16">
        <v>0.38666666666666699</v>
      </c>
      <c r="E738" s="16">
        <v>0.38967971530249101</v>
      </c>
      <c r="F738" s="16"/>
      <c r="G738" s="16">
        <v>0.41886792452830202</v>
      </c>
      <c r="H738" s="16">
        <v>0.365079365079365</v>
      </c>
      <c r="I738" s="16">
        <v>0.44615384615384601</v>
      </c>
      <c r="J738" s="16">
        <v>0.31147540983606598</v>
      </c>
      <c r="K738" s="16">
        <v>0.36986301369863001</v>
      </c>
      <c r="L738" s="16">
        <v>0.36363636363636398</v>
      </c>
      <c r="M738" s="16">
        <v>0.48611111111111099</v>
      </c>
      <c r="N738" s="16">
        <v>0.38888888888888901</v>
      </c>
      <c r="O738" s="16">
        <v>0.38260869565217398</v>
      </c>
      <c r="P738" s="16">
        <v>0.28000000000000003</v>
      </c>
      <c r="Q738" s="16">
        <v>0.34210526315789502</v>
      </c>
      <c r="R738" s="16">
        <v>0.47368421052631599</v>
      </c>
      <c r="S738" s="16"/>
      <c r="T738" s="16">
        <v>0.41284403669724801</v>
      </c>
      <c r="U738" s="16">
        <v>0.41095890410958902</v>
      </c>
      <c r="V738" s="16">
        <v>0.38135593220338998</v>
      </c>
      <c r="W738" s="16">
        <v>0.34108527131782901</v>
      </c>
      <c r="X738" s="16">
        <v>0.31168831168831201</v>
      </c>
      <c r="Y738" s="16">
        <v>0.30232558139534899</v>
      </c>
      <c r="Z738" s="16"/>
      <c r="AA738" s="16">
        <v>0.37976346911957898</v>
      </c>
      <c r="AB738" s="16">
        <v>0.40996168582375497</v>
      </c>
    </row>
    <row r="739" spans="2:28" x14ac:dyDescent="0.35">
      <c r="B739" t="s">
        <v>251</v>
      </c>
      <c r="C739" s="16">
        <v>0.24168297455968701</v>
      </c>
      <c r="D739" s="16">
        <v>0.24666666666666701</v>
      </c>
      <c r="E739" s="16">
        <v>0.23843416370106801</v>
      </c>
      <c r="F739" s="16"/>
      <c r="G739" s="16">
        <v>0.22641509433962301</v>
      </c>
      <c r="H739" s="16">
        <v>0.27777777777777801</v>
      </c>
      <c r="I739" s="16">
        <v>0.16923076923076899</v>
      </c>
      <c r="J739" s="16">
        <v>0.32786885245901598</v>
      </c>
      <c r="K739" s="16">
        <v>0.232876712328767</v>
      </c>
      <c r="L739" s="16">
        <v>0.25974025974025999</v>
      </c>
      <c r="M739" s="16">
        <v>0.194444444444444</v>
      </c>
      <c r="N739" s="16">
        <v>0.194444444444444</v>
      </c>
      <c r="O739" s="16">
        <v>0.25217391304347803</v>
      </c>
      <c r="P739" s="16">
        <v>0.33333333333333298</v>
      </c>
      <c r="Q739" s="16">
        <v>0.13157894736842099</v>
      </c>
      <c r="R739" s="16">
        <v>0.21052631578947401</v>
      </c>
      <c r="S739" s="16"/>
      <c r="T739" s="16">
        <v>0.21788990825688101</v>
      </c>
      <c r="U739" s="16">
        <v>0.22374429223744299</v>
      </c>
      <c r="V739" s="16">
        <v>0.27118644067796599</v>
      </c>
      <c r="W739" s="16">
        <v>0.28682170542635699</v>
      </c>
      <c r="X739" s="16">
        <v>0.29870129870129902</v>
      </c>
      <c r="Y739" s="16">
        <v>0.25581395348837199</v>
      </c>
      <c r="Z739" s="16"/>
      <c r="AA739" s="16">
        <v>0.25361366622864701</v>
      </c>
      <c r="AB739" s="16">
        <v>0.20689655172413801</v>
      </c>
    </row>
    <row r="740" spans="2:28" x14ac:dyDescent="0.35">
      <c r="B740" t="s">
        <v>252</v>
      </c>
      <c r="C740" s="16">
        <v>8.0234833659491203E-2</v>
      </c>
      <c r="D740" s="16">
        <v>9.1111111111111101E-2</v>
      </c>
      <c r="E740" s="16">
        <v>6.9395017793594305E-2</v>
      </c>
      <c r="F740" s="16"/>
      <c r="G740" s="16">
        <v>7.9245283018867907E-2</v>
      </c>
      <c r="H740" s="16">
        <v>9.5238095238095205E-2</v>
      </c>
      <c r="I740" s="16">
        <v>7.69230769230769E-2</v>
      </c>
      <c r="J740" s="16">
        <v>8.1967213114754106E-2</v>
      </c>
      <c r="K740" s="16">
        <v>9.5890410958904104E-2</v>
      </c>
      <c r="L740" s="16">
        <v>6.4935064935064901E-2</v>
      </c>
      <c r="M740" s="16">
        <v>9.7222222222222196E-2</v>
      </c>
      <c r="N740" s="16">
        <v>5.5555555555555601E-2</v>
      </c>
      <c r="O740" s="16">
        <v>6.9565217391304293E-2</v>
      </c>
      <c r="P740" s="16">
        <v>6.6666666666666693E-2</v>
      </c>
      <c r="Q740" s="16">
        <v>0.13157894736842099</v>
      </c>
      <c r="R740" s="16">
        <v>0</v>
      </c>
      <c r="S740" s="16"/>
      <c r="T740" s="16">
        <v>6.8807339449541302E-2</v>
      </c>
      <c r="U740" s="16">
        <v>9.5890410958904104E-2</v>
      </c>
      <c r="V740" s="16">
        <v>6.7796610169491497E-2</v>
      </c>
      <c r="W740" s="16">
        <v>9.3023255813953501E-2</v>
      </c>
      <c r="X740" s="16">
        <v>0.11688311688311701</v>
      </c>
      <c r="Y740" s="16">
        <v>4.6511627906976702E-2</v>
      </c>
      <c r="Z740" s="16"/>
      <c r="AA740" s="16">
        <v>9.0670170827858096E-2</v>
      </c>
      <c r="AB740" s="16">
        <v>4.9808429118773902E-2</v>
      </c>
    </row>
    <row r="741" spans="2:28" x14ac:dyDescent="0.35">
      <c r="B741" t="s">
        <v>253</v>
      </c>
      <c r="C741" s="16">
        <v>1.9569471624266099E-2</v>
      </c>
      <c r="D741" s="16">
        <v>1.7777777777777799E-2</v>
      </c>
      <c r="E741" s="16">
        <v>1.95729537366548E-2</v>
      </c>
      <c r="F741" s="16"/>
      <c r="G741" s="16">
        <v>1.13207547169811E-2</v>
      </c>
      <c r="H741" s="16">
        <v>3.9682539682539701E-2</v>
      </c>
      <c r="I741" s="16">
        <v>3.0769230769230799E-2</v>
      </c>
      <c r="J741" s="16">
        <v>0</v>
      </c>
      <c r="K741" s="16">
        <v>2.7397260273972601E-2</v>
      </c>
      <c r="L741" s="16">
        <v>1.2987012987013E-2</v>
      </c>
      <c r="M741" s="16">
        <v>1.38888888888889E-2</v>
      </c>
      <c r="N741" s="16">
        <v>2.7777777777777801E-2</v>
      </c>
      <c r="O741" s="16">
        <v>1.7391304347826101E-2</v>
      </c>
      <c r="P741" s="16">
        <v>0.04</v>
      </c>
      <c r="Q741" s="16">
        <v>0</v>
      </c>
      <c r="R741" s="16">
        <v>0</v>
      </c>
      <c r="S741" s="16"/>
      <c r="T741" s="16">
        <v>1.6055045871559599E-2</v>
      </c>
      <c r="U741" s="16">
        <v>1.3698630136986301E-2</v>
      </c>
      <c r="V741" s="16">
        <v>3.3898305084745797E-2</v>
      </c>
      <c r="W741" s="16">
        <v>2.32558139534884E-2</v>
      </c>
      <c r="X741" s="16">
        <v>1.2987012987013E-2</v>
      </c>
      <c r="Y741" s="16">
        <v>4.6511627906976702E-2</v>
      </c>
      <c r="Z741" s="16"/>
      <c r="AA741" s="16">
        <v>1.5768725361366601E-2</v>
      </c>
      <c r="AB741" s="16">
        <v>3.0651340996168602E-2</v>
      </c>
    </row>
    <row r="742" spans="2:28" x14ac:dyDescent="0.35">
      <c r="B742" t="s">
        <v>101</v>
      </c>
      <c r="C742" s="16">
        <v>7.6320939334638002E-2</v>
      </c>
      <c r="D742" s="16">
        <v>5.5555555555555601E-2</v>
      </c>
      <c r="E742" s="16">
        <v>9.2526690391459096E-2</v>
      </c>
      <c r="F742" s="16"/>
      <c r="G742" s="16">
        <v>5.6603773584905703E-2</v>
      </c>
      <c r="H742" s="16">
        <v>7.9365079365079402E-2</v>
      </c>
      <c r="I742" s="16">
        <v>9.2307692307692299E-2</v>
      </c>
      <c r="J742" s="16">
        <v>6.5573770491803296E-2</v>
      </c>
      <c r="K742" s="16">
        <v>0.10958904109589</v>
      </c>
      <c r="L742" s="16">
        <v>5.1948051948052E-2</v>
      </c>
      <c r="M742" s="16">
        <v>0.11111111111111099</v>
      </c>
      <c r="N742" s="16">
        <v>5.5555555555555601E-2</v>
      </c>
      <c r="O742" s="16">
        <v>5.21739130434783E-2</v>
      </c>
      <c r="P742" s="16">
        <v>0.08</v>
      </c>
      <c r="Q742" s="16">
        <v>0.21052631578947401</v>
      </c>
      <c r="R742" s="16">
        <v>5.2631578947368397E-2</v>
      </c>
      <c r="S742" s="16"/>
      <c r="T742" s="16">
        <v>4.1284403669724801E-2</v>
      </c>
      <c r="U742" s="16">
        <v>0.100456621004566</v>
      </c>
      <c r="V742" s="16">
        <v>7.6271186440677999E-2</v>
      </c>
      <c r="W742" s="16">
        <v>8.5271317829457405E-2</v>
      </c>
      <c r="X742" s="16">
        <v>0.15584415584415601</v>
      </c>
      <c r="Y742" s="16">
        <v>0.13953488372093001</v>
      </c>
      <c r="Z742" s="16"/>
      <c r="AA742" s="16">
        <v>9.1984231274638603E-2</v>
      </c>
      <c r="AB742" s="16">
        <v>3.0651340996168602E-2</v>
      </c>
    </row>
    <row r="743" spans="2:28" x14ac:dyDescent="0.35">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spans="2:28" x14ac:dyDescent="0.35">
      <c r="B744" s="6" t="s">
        <v>396</v>
      </c>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spans="2:28" x14ac:dyDescent="0.35">
      <c r="B745" s="20" t="s">
        <v>63</v>
      </c>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spans="2:28" x14ac:dyDescent="0.35">
      <c r="B746" t="s">
        <v>391</v>
      </c>
      <c r="C746" s="16">
        <v>0.17416829745596901</v>
      </c>
      <c r="D746" s="16">
        <v>0.2</v>
      </c>
      <c r="E746" s="16">
        <v>0.15480427046263301</v>
      </c>
      <c r="F746" s="16"/>
      <c r="G746" s="16">
        <v>0.211320754716981</v>
      </c>
      <c r="H746" s="16">
        <v>9.5238095238095205E-2</v>
      </c>
      <c r="I746" s="16">
        <v>0.16923076923076899</v>
      </c>
      <c r="J746" s="16">
        <v>0.24590163934426201</v>
      </c>
      <c r="K746" s="16">
        <v>0.164383561643836</v>
      </c>
      <c r="L746" s="16">
        <v>0.168831168831169</v>
      </c>
      <c r="M746" s="16">
        <v>0.13888888888888901</v>
      </c>
      <c r="N746" s="16">
        <v>0.194444444444444</v>
      </c>
      <c r="O746" s="16">
        <v>0.2</v>
      </c>
      <c r="P746" s="16">
        <v>0.12</v>
      </c>
      <c r="Q746" s="16">
        <v>0.13157894736842099</v>
      </c>
      <c r="R746" s="16">
        <v>0.26315789473684198</v>
      </c>
      <c r="S746" s="16"/>
      <c r="T746" s="16">
        <v>0.26376146788990801</v>
      </c>
      <c r="U746" s="16">
        <v>0.10958904109589</v>
      </c>
      <c r="V746" s="16">
        <v>0.144067796610169</v>
      </c>
      <c r="W746" s="16">
        <v>0.10077519379845</v>
      </c>
      <c r="X746" s="16">
        <v>5.1948051948052E-2</v>
      </c>
      <c r="Y746" s="16">
        <v>0.116279069767442</v>
      </c>
      <c r="Z746" s="16"/>
      <c r="AA746" s="16">
        <v>0.123521681997372</v>
      </c>
      <c r="AB746" s="16">
        <v>0.32183908045977</v>
      </c>
    </row>
    <row r="747" spans="2:28" x14ac:dyDescent="0.35">
      <c r="B747" t="s">
        <v>392</v>
      </c>
      <c r="C747" s="16">
        <v>0.37377690802348301</v>
      </c>
      <c r="D747" s="16">
        <v>0.38666666666666699</v>
      </c>
      <c r="E747" s="16">
        <v>0.36476868327402101</v>
      </c>
      <c r="F747" s="16"/>
      <c r="G747" s="16">
        <v>0.388679245283019</v>
      </c>
      <c r="H747" s="16">
        <v>0.42063492063492097</v>
      </c>
      <c r="I747" s="16">
        <v>0.35384615384615398</v>
      </c>
      <c r="J747" s="16">
        <v>0.32786885245901598</v>
      </c>
      <c r="K747" s="16">
        <v>0.34246575342465801</v>
      </c>
      <c r="L747" s="16">
        <v>0.40259740259740301</v>
      </c>
      <c r="M747" s="16">
        <v>0.40277777777777801</v>
      </c>
      <c r="N747" s="16">
        <v>0.27777777777777801</v>
      </c>
      <c r="O747" s="16">
        <v>0.31304347826086998</v>
      </c>
      <c r="P747" s="16">
        <v>0.36</v>
      </c>
      <c r="Q747" s="16">
        <v>0.34210526315789502</v>
      </c>
      <c r="R747" s="16">
        <v>0.63157894736842102</v>
      </c>
      <c r="S747" s="16"/>
      <c r="T747" s="16">
        <v>0.37155963302752298</v>
      </c>
      <c r="U747" s="16">
        <v>0.41552511415525101</v>
      </c>
      <c r="V747" s="16">
        <v>0.36440677966101698</v>
      </c>
      <c r="W747" s="16">
        <v>0.35658914728682201</v>
      </c>
      <c r="X747" s="16">
        <v>0.37662337662337703</v>
      </c>
      <c r="Y747" s="16">
        <v>0.25581395348837199</v>
      </c>
      <c r="Z747" s="16"/>
      <c r="AA747" s="16">
        <v>0.37976346911957898</v>
      </c>
      <c r="AB747" s="16">
        <v>0.35632183908046</v>
      </c>
    </row>
    <row r="748" spans="2:28" x14ac:dyDescent="0.35">
      <c r="B748" t="s">
        <v>393</v>
      </c>
      <c r="C748" s="16">
        <v>0.19667318982387499</v>
      </c>
      <c r="D748" s="16">
        <v>0.18888888888888899</v>
      </c>
      <c r="E748" s="16">
        <v>0.20106761565836301</v>
      </c>
      <c r="F748" s="16"/>
      <c r="G748" s="16">
        <v>0.15849056603773601</v>
      </c>
      <c r="H748" s="16">
        <v>0.238095238095238</v>
      </c>
      <c r="I748" s="16">
        <v>0.2</v>
      </c>
      <c r="J748" s="16">
        <v>0.19672131147541</v>
      </c>
      <c r="K748" s="16">
        <v>0.19178082191780799</v>
      </c>
      <c r="L748" s="16">
        <v>0.25974025974025999</v>
      </c>
      <c r="M748" s="16">
        <v>0.15277777777777801</v>
      </c>
      <c r="N748" s="16">
        <v>0.27777777777777801</v>
      </c>
      <c r="O748" s="16">
        <v>0.19130434782608699</v>
      </c>
      <c r="P748" s="16">
        <v>0.22666666666666699</v>
      </c>
      <c r="Q748" s="16">
        <v>0.23684210526315799</v>
      </c>
      <c r="R748" s="16">
        <v>5.2631578947368397E-2</v>
      </c>
      <c r="S748" s="16"/>
      <c r="T748" s="16">
        <v>0.142201834862385</v>
      </c>
      <c r="U748" s="16">
        <v>0.19178082191780799</v>
      </c>
      <c r="V748" s="16">
        <v>0.27118644067796599</v>
      </c>
      <c r="W748" s="16">
        <v>0.34108527131782901</v>
      </c>
      <c r="X748" s="16">
        <v>0.18181818181818199</v>
      </c>
      <c r="Y748" s="16">
        <v>0.162790697674419</v>
      </c>
      <c r="Z748" s="16"/>
      <c r="AA748" s="16">
        <v>0.211563731931669</v>
      </c>
      <c r="AB748" s="16">
        <v>0.15325670498084301</v>
      </c>
    </row>
    <row r="749" spans="2:28" x14ac:dyDescent="0.35">
      <c r="B749" t="s">
        <v>394</v>
      </c>
      <c r="C749" s="16">
        <v>0.199608610567515</v>
      </c>
      <c r="D749" s="16">
        <v>0.17111111111111099</v>
      </c>
      <c r="E749" s="16">
        <v>0.220640569395018</v>
      </c>
      <c r="F749" s="16"/>
      <c r="G749" s="16">
        <v>0.18113207547169799</v>
      </c>
      <c r="H749" s="16">
        <v>0.158730158730159</v>
      </c>
      <c r="I749" s="16">
        <v>0.18461538461538499</v>
      </c>
      <c r="J749" s="16">
        <v>0.18032786885245899</v>
      </c>
      <c r="K749" s="16">
        <v>0.232876712328767</v>
      </c>
      <c r="L749" s="16">
        <v>0.14285714285714299</v>
      </c>
      <c r="M749" s="16">
        <v>0.25</v>
      </c>
      <c r="N749" s="16">
        <v>0.194444444444444</v>
      </c>
      <c r="O749" s="16">
        <v>0.27826086956521701</v>
      </c>
      <c r="P749" s="16">
        <v>0.24</v>
      </c>
      <c r="Q749" s="16">
        <v>0.23684210526315799</v>
      </c>
      <c r="R749" s="16">
        <v>5.2631578947368397E-2</v>
      </c>
      <c r="S749" s="16"/>
      <c r="T749" s="16">
        <v>0.16743119266055001</v>
      </c>
      <c r="U749" s="16">
        <v>0.24657534246575299</v>
      </c>
      <c r="V749" s="16">
        <v>0.152542372881356</v>
      </c>
      <c r="W749" s="16">
        <v>0.170542635658915</v>
      </c>
      <c r="X749" s="16">
        <v>0.28571428571428598</v>
      </c>
      <c r="Y749" s="16">
        <v>0.34883720930232598</v>
      </c>
      <c r="Z749" s="16"/>
      <c r="AA749" s="16">
        <v>0.22864651773981601</v>
      </c>
      <c r="AB749" s="16">
        <v>0.114942528735632</v>
      </c>
    </row>
    <row r="750" spans="2:28" x14ac:dyDescent="0.35">
      <c r="B750" t="s">
        <v>395</v>
      </c>
      <c r="C750" s="16">
        <v>4.4031311154598803E-2</v>
      </c>
      <c r="D750" s="16">
        <v>0.04</v>
      </c>
      <c r="E750" s="16">
        <v>4.8042704626334497E-2</v>
      </c>
      <c r="F750" s="16"/>
      <c r="G750" s="16">
        <v>4.9056603773584902E-2</v>
      </c>
      <c r="H750" s="16">
        <v>7.9365079365079402E-2</v>
      </c>
      <c r="I750" s="16">
        <v>9.2307692307692299E-2</v>
      </c>
      <c r="J750" s="16">
        <v>3.2786885245901599E-2</v>
      </c>
      <c r="K750" s="16">
        <v>4.1095890410958902E-2</v>
      </c>
      <c r="L750" s="16">
        <v>1.2987012987013E-2</v>
      </c>
      <c r="M750" s="16">
        <v>5.5555555555555601E-2</v>
      </c>
      <c r="N750" s="16">
        <v>2.7777777777777801E-2</v>
      </c>
      <c r="O750" s="16">
        <v>8.6956521739130401E-3</v>
      </c>
      <c r="P750" s="16">
        <v>0.04</v>
      </c>
      <c r="Q750" s="16">
        <v>2.6315789473684199E-2</v>
      </c>
      <c r="R750" s="16">
        <v>0</v>
      </c>
      <c r="S750" s="16"/>
      <c r="T750" s="16">
        <v>3.8990825688073397E-2</v>
      </c>
      <c r="U750" s="16">
        <v>2.2831050228310501E-2</v>
      </c>
      <c r="V750" s="16">
        <v>6.7796610169491497E-2</v>
      </c>
      <c r="W750" s="16">
        <v>3.1007751937984499E-2</v>
      </c>
      <c r="X750" s="16">
        <v>7.7922077922077906E-2</v>
      </c>
      <c r="Y750" s="16">
        <v>0.116279069767442</v>
      </c>
      <c r="Z750" s="16"/>
      <c r="AA750" s="16">
        <v>4.5992115637319302E-2</v>
      </c>
      <c r="AB750" s="16">
        <v>3.8314176245210697E-2</v>
      </c>
    </row>
    <row r="751" spans="2:28" x14ac:dyDescent="0.35">
      <c r="B751" t="s">
        <v>101</v>
      </c>
      <c r="C751" s="16">
        <v>1.17416829745597E-2</v>
      </c>
      <c r="D751" s="16">
        <v>1.3333333333333299E-2</v>
      </c>
      <c r="E751" s="16">
        <v>1.06761565836299E-2</v>
      </c>
      <c r="F751" s="16"/>
      <c r="G751" s="16">
        <v>1.13207547169811E-2</v>
      </c>
      <c r="H751" s="16">
        <v>7.9365079365079395E-3</v>
      </c>
      <c r="I751" s="16">
        <v>0</v>
      </c>
      <c r="J751" s="16">
        <v>1.63934426229508E-2</v>
      </c>
      <c r="K751" s="16">
        <v>2.7397260273972601E-2</v>
      </c>
      <c r="L751" s="16">
        <v>1.2987012987013E-2</v>
      </c>
      <c r="M751" s="16">
        <v>0</v>
      </c>
      <c r="N751" s="16">
        <v>2.7777777777777801E-2</v>
      </c>
      <c r="O751" s="16">
        <v>8.6956521739130401E-3</v>
      </c>
      <c r="P751" s="16">
        <v>1.3333333333333299E-2</v>
      </c>
      <c r="Q751" s="16">
        <v>2.6315789473684199E-2</v>
      </c>
      <c r="R751" s="16">
        <v>0</v>
      </c>
      <c r="S751" s="16"/>
      <c r="T751" s="16">
        <v>1.6055045871559599E-2</v>
      </c>
      <c r="U751" s="16">
        <v>1.3698630136986301E-2</v>
      </c>
      <c r="V751" s="16">
        <v>0</v>
      </c>
      <c r="W751" s="16">
        <v>0</v>
      </c>
      <c r="X751" s="16">
        <v>2.5974025974026E-2</v>
      </c>
      <c r="Y751" s="16">
        <v>0</v>
      </c>
      <c r="Z751" s="16"/>
      <c r="AA751" s="16">
        <v>1.05124835742444E-2</v>
      </c>
      <c r="AB751" s="16">
        <v>1.5325670498084301E-2</v>
      </c>
    </row>
    <row r="752" spans="2:28" x14ac:dyDescent="0.35">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spans="2:28" x14ac:dyDescent="0.35">
      <c r="B753" s="6" t="s">
        <v>402</v>
      </c>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spans="2:28" x14ac:dyDescent="0.35">
      <c r="B754" s="20" t="s">
        <v>63</v>
      </c>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spans="2:28" x14ac:dyDescent="0.35">
      <c r="B755" t="s">
        <v>397</v>
      </c>
      <c r="C755" s="16">
        <v>0.13796477495107601</v>
      </c>
      <c r="D755" s="16">
        <v>0.16666666666666699</v>
      </c>
      <c r="E755" s="16">
        <v>0.117437722419929</v>
      </c>
      <c r="F755" s="16"/>
      <c r="G755" s="16">
        <v>0.16603773584905701</v>
      </c>
      <c r="H755" s="16">
        <v>8.7301587301587297E-2</v>
      </c>
      <c r="I755" s="16">
        <v>0.15384615384615399</v>
      </c>
      <c r="J755" s="16">
        <v>0.13114754098360701</v>
      </c>
      <c r="K755" s="16">
        <v>6.8493150684931503E-2</v>
      </c>
      <c r="L755" s="16">
        <v>7.7922077922077906E-2</v>
      </c>
      <c r="M755" s="16">
        <v>0.125</v>
      </c>
      <c r="N755" s="16">
        <v>0.16666666666666699</v>
      </c>
      <c r="O755" s="16">
        <v>0.173913043478261</v>
      </c>
      <c r="P755" s="16">
        <v>0.12</v>
      </c>
      <c r="Q755" s="16">
        <v>0.18421052631578899</v>
      </c>
      <c r="R755" s="16">
        <v>0.31578947368421101</v>
      </c>
      <c r="S755" s="16"/>
      <c r="T755" s="16">
        <v>0.204128440366972</v>
      </c>
      <c r="U755" s="16">
        <v>6.8493150684931503E-2</v>
      </c>
      <c r="V755" s="16">
        <v>9.3220338983050793E-2</v>
      </c>
      <c r="W755" s="16">
        <v>0.13178294573643401</v>
      </c>
      <c r="X755" s="16">
        <v>6.4935064935064901E-2</v>
      </c>
      <c r="Y755" s="16">
        <v>9.3023255813953501E-2</v>
      </c>
      <c r="Z755" s="16"/>
      <c r="AA755" s="16">
        <v>0.111695137976347</v>
      </c>
      <c r="AB755" s="16">
        <v>0.21455938697318</v>
      </c>
    </row>
    <row r="756" spans="2:28" x14ac:dyDescent="0.35">
      <c r="B756" t="s">
        <v>398</v>
      </c>
      <c r="C756" s="16">
        <v>0.22309197651663401</v>
      </c>
      <c r="D756" s="16">
        <v>0.23111111111111099</v>
      </c>
      <c r="E756" s="16">
        <v>0.21708185053380799</v>
      </c>
      <c r="F756" s="16"/>
      <c r="G756" s="16">
        <v>0.21509433962264199</v>
      </c>
      <c r="H756" s="16">
        <v>0.24603174603174599</v>
      </c>
      <c r="I756" s="16">
        <v>0.2</v>
      </c>
      <c r="J756" s="16">
        <v>0.29508196721311503</v>
      </c>
      <c r="K756" s="16">
        <v>0.20547945205479501</v>
      </c>
      <c r="L756" s="16">
        <v>0.246753246753247</v>
      </c>
      <c r="M756" s="16">
        <v>0.15277777777777801</v>
      </c>
      <c r="N756" s="16">
        <v>0.22222222222222199</v>
      </c>
      <c r="O756" s="16">
        <v>0.25217391304347803</v>
      </c>
      <c r="P756" s="16">
        <v>0.2</v>
      </c>
      <c r="Q756" s="16">
        <v>0.18421052631578899</v>
      </c>
      <c r="R756" s="16">
        <v>0.26315789473684198</v>
      </c>
      <c r="S756" s="16"/>
      <c r="T756" s="16">
        <v>0.23623853211009199</v>
      </c>
      <c r="U756" s="16">
        <v>0.20091324200913199</v>
      </c>
      <c r="V756" s="16">
        <v>0.27966101694915302</v>
      </c>
      <c r="W756" s="16">
        <v>0.201550387596899</v>
      </c>
      <c r="X756" s="16">
        <v>0.23376623376623401</v>
      </c>
      <c r="Y756" s="16">
        <v>9.3023255813953501E-2</v>
      </c>
      <c r="Z756" s="16"/>
      <c r="AA756" s="16">
        <v>0.19842312746386301</v>
      </c>
      <c r="AB756" s="16">
        <v>0.29501915708812299</v>
      </c>
    </row>
    <row r="757" spans="2:28" x14ac:dyDescent="0.35">
      <c r="B757" t="s">
        <v>399</v>
      </c>
      <c r="C757" s="16">
        <v>0.12426614481409</v>
      </c>
      <c r="D757" s="16">
        <v>0.142222222222222</v>
      </c>
      <c r="E757" s="16">
        <v>0.112099644128114</v>
      </c>
      <c r="F757" s="16"/>
      <c r="G757" s="16">
        <v>0.13962264150943399</v>
      </c>
      <c r="H757" s="16">
        <v>0.15079365079365101</v>
      </c>
      <c r="I757" s="16">
        <v>0.123076923076923</v>
      </c>
      <c r="J757" s="16">
        <v>4.91803278688525E-2</v>
      </c>
      <c r="K757" s="16">
        <v>0.150684931506849</v>
      </c>
      <c r="L757" s="16">
        <v>0.207792207792208</v>
      </c>
      <c r="M757" s="16">
        <v>0.15277777777777801</v>
      </c>
      <c r="N757" s="16">
        <v>5.5555555555555601E-2</v>
      </c>
      <c r="O757" s="16">
        <v>7.8260869565217397E-2</v>
      </c>
      <c r="P757" s="16">
        <v>0.08</v>
      </c>
      <c r="Q757" s="16">
        <v>0.13157894736842099</v>
      </c>
      <c r="R757" s="16">
        <v>0</v>
      </c>
      <c r="S757" s="16"/>
      <c r="T757" s="16">
        <v>0.123853211009174</v>
      </c>
      <c r="U757" s="16">
        <v>0.11872146118721499</v>
      </c>
      <c r="V757" s="16">
        <v>0.11864406779661001</v>
      </c>
      <c r="W757" s="16">
        <v>0.162790697674419</v>
      </c>
      <c r="X757" s="16">
        <v>0.11688311688311701</v>
      </c>
      <c r="Y757" s="16">
        <v>6.9767441860465101E-2</v>
      </c>
      <c r="Z757" s="16"/>
      <c r="AA757" s="16">
        <v>0.13403416557161599</v>
      </c>
      <c r="AB757" s="16">
        <v>9.5785440613026795E-2</v>
      </c>
    </row>
    <row r="758" spans="2:28" x14ac:dyDescent="0.35">
      <c r="B758" t="s">
        <v>400</v>
      </c>
      <c r="C758" s="16">
        <v>0.23972602739726001</v>
      </c>
      <c r="D758" s="16">
        <v>0.233333333333333</v>
      </c>
      <c r="E758" s="16">
        <v>0.24199288256227799</v>
      </c>
      <c r="F758" s="16"/>
      <c r="G758" s="16">
        <v>0.22264150943396199</v>
      </c>
      <c r="H758" s="16">
        <v>0.238095238095238</v>
      </c>
      <c r="I758" s="16">
        <v>0.230769230769231</v>
      </c>
      <c r="J758" s="16">
        <v>0.22950819672131101</v>
      </c>
      <c r="K758" s="16">
        <v>0.35616438356164398</v>
      </c>
      <c r="L758" s="16">
        <v>0.18181818181818199</v>
      </c>
      <c r="M758" s="16">
        <v>0.31944444444444398</v>
      </c>
      <c r="N758" s="16">
        <v>0.36111111111111099</v>
      </c>
      <c r="O758" s="16">
        <v>0.2</v>
      </c>
      <c r="P758" s="16">
        <v>0.2</v>
      </c>
      <c r="Q758" s="16">
        <v>0.23684210526315799</v>
      </c>
      <c r="R758" s="16">
        <v>0.21052631578947401</v>
      </c>
      <c r="S758" s="16"/>
      <c r="T758" s="16">
        <v>0.22018348623853201</v>
      </c>
      <c r="U758" s="16">
        <v>0.27397260273972601</v>
      </c>
      <c r="V758" s="16">
        <v>0.177966101694915</v>
      </c>
      <c r="W758" s="16">
        <v>0.26356589147286802</v>
      </c>
      <c r="X758" s="16">
        <v>0.32467532467532501</v>
      </c>
      <c r="Y758" s="16">
        <v>0.209302325581395</v>
      </c>
      <c r="Z758" s="16"/>
      <c r="AA758" s="16">
        <v>0.252299605781866</v>
      </c>
      <c r="AB758" s="16">
        <v>0.20306513409961699</v>
      </c>
    </row>
    <row r="759" spans="2:28" x14ac:dyDescent="0.35">
      <c r="B759" t="s">
        <v>401</v>
      </c>
      <c r="C759" s="16">
        <v>0.27005870841487301</v>
      </c>
      <c r="D759" s="16">
        <v>0.21777777777777799</v>
      </c>
      <c r="E759" s="16">
        <v>0.30960854092526702</v>
      </c>
      <c r="F759" s="16"/>
      <c r="G759" s="16">
        <v>0.252830188679245</v>
      </c>
      <c r="H759" s="16">
        <v>0.26984126984126999</v>
      </c>
      <c r="I759" s="16">
        <v>0.29230769230769199</v>
      </c>
      <c r="J759" s="16">
        <v>0.29508196721311503</v>
      </c>
      <c r="K759" s="16">
        <v>0.219178082191781</v>
      </c>
      <c r="L759" s="16">
        <v>0.27272727272727298</v>
      </c>
      <c r="M759" s="16">
        <v>0.25</v>
      </c>
      <c r="N759" s="16">
        <v>0.16666666666666699</v>
      </c>
      <c r="O759" s="16">
        <v>0.29565217391304299</v>
      </c>
      <c r="P759" s="16">
        <v>0.4</v>
      </c>
      <c r="Q759" s="16">
        <v>0.23684210526315799</v>
      </c>
      <c r="R759" s="16">
        <v>0.21052631578947401</v>
      </c>
      <c r="S759" s="16"/>
      <c r="T759" s="16">
        <v>0.20871559633027501</v>
      </c>
      <c r="U759" s="16">
        <v>0.32876712328767099</v>
      </c>
      <c r="V759" s="16">
        <v>0.33050847457627103</v>
      </c>
      <c r="W759" s="16">
        <v>0.24031007751937999</v>
      </c>
      <c r="X759" s="16">
        <v>0.25974025974025999</v>
      </c>
      <c r="Y759" s="16">
        <v>0.53488372093023295</v>
      </c>
      <c r="Z759" s="16"/>
      <c r="AA759" s="16">
        <v>0.302233902759527</v>
      </c>
      <c r="AB759" s="16">
        <v>0.176245210727969</v>
      </c>
    </row>
    <row r="760" spans="2:28" x14ac:dyDescent="0.35">
      <c r="B760" t="s">
        <v>101</v>
      </c>
      <c r="C760" s="16">
        <v>4.8923679060665403E-3</v>
      </c>
      <c r="D760" s="16">
        <v>8.8888888888888906E-3</v>
      </c>
      <c r="E760" s="16">
        <v>1.7793594306049799E-3</v>
      </c>
      <c r="F760" s="16"/>
      <c r="G760" s="16">
        <v>3.77358490566038E-3</v>
      </c>
      <c r="H760" s="16">
        <v>7.9365079365079395E-3</v>
      </c>
      <c r="I760" s="16">
        <v>0</v>
      </c>
      <c r="J760" s="16">
        <v>0</v>
      </c>
      <c r="K760" s="16">
        <v>0</v>
      </c>
      <c r="L760" s="16">
        <v>1.2987012987013E-2</v>
      </c>
      <c r="M760" s="16">
        <v>0</v>
      </c>
      <c r="N760" s="16">
        <v>2.7777777777777801E-2</v>
      </c>
      <c r="O760" s="16">
        <v>0</v>
      </c>
      <c r="P760" s="16">
        <v>0</v>
      </c>
      <c r="Q760" s="16">
        <v>2.6315789473684199E-2</v>
      </c>
      <c r="R760" s="16">
        <v>0</v>
      </c>
      <c r="S760" s="16"/>
      <c r="T760" s="16">
        <v>6.8807339449541297E-3</v>
      </c>
      <c r="U760" s="16">
        <v>9.1324200913242004E-3</v>
      </c>
      <c r="V760" s="16">
        <v>0</v>
      </c>
      <c r="W760" s="16">
        <v>0</v>
      </c>
      <c r="X760" s="16">
        <v>0</v>
      </c>
      <c r="Y760" s="16">
        <v>0</v>
      </c>
      <c r="Z760" s="16"/>
      <c r="AA760" s="16">
        <v>1.31406044678055E-3</v>
      </c>
      <c r="AB760" s="16">
        <v>1.5325670498084301E-2</v>
      </c>
    </row>
    <row r="761" spans="2:28" x14ac:dyDescent="0.35">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spans="2:28" x14ac:dyDescent="0.35">
      <c r="B762" s="6" t="s">
        <v>407</v>
      </c>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spans="2:28" x14ac:dyDescent="0.35">
      <c r="B763" s="20" t="s">
        <v>63</v>
      </c>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spans="2:28" x14ac:dyDescent="0.35">
      <c r="B764" t="s">
        <v>249</v>
      </c>
      <c r="C764" s="16">
        <v>0.302348336594912</v>
      </c>
      <c r="D764" s="16">
        <v>0.3</v>
      </c>
      <c r="E764" s="16">
        <v>0.29893238434163699</v>
      </c>
      <c r="F764" s="16"/>
      <c r="G764" s="16">
        <v>0.29811320754717002</v>
      </c>
      <c r="H764" s="16">
        <v>0.28571428571428598</v>
      </c>
      <c r="I764" s="16">
        <v>0.35384615384615398</v>
      </c>
      <c r="J764" s="16">
        <v>0.24590163934426201</v>
      </c>
      <c r="K764" s="16">
        <v>0.301369863013699</v>
      </c>
      <c r="L764" s="16">
        <v>0.246753246753247</v>
      </c>
      <c r="M764" s="16">
        <v>0.38888888888888901</v>
      </c>
      <c r="N764" s="16">
        <v>0.27777777777777801</v>
      </c>
      <c r="O764" s="16">
        <v>0.29565217391304299</v>
      </c>
      <c r="P764" s="16">
        <v>0.28000000000000003</v>
      </c>
      <c r="Q764" s="16">
        <v>0.394736842105263</v>
      </c>
      <c r="R764" s="16">
        <v>0.36842105263157898</v>
      </c>
      <c r="S764" s="16"/>
      <c r="T764" s="16">
        <v>0.32568807339449501</v>
      </c>
      <c r="U764" s="16">
        <v>0.301369863013699</v>
      </c>
      <c r="V764" s="16">
        <v>0.194915254237288</v>
      </c>
      <c r="W764" s="16">
        <v>0.30232558139534899</v>
      </c>
      <c r="X764" s="16">
        <v>0.32467532467532501</v>
      </c>
      <c r="Y764" s="16">
        <v>0.32558139534883701</v>
      </c>
      <c r="Z764" s="16"/>
      <c r="AA764" s="16">
        <v>0.29697766097240502</v>
      </c>
      <c r="AB764" s="16">
        <v>0.31800766283524901</v>
      </c>
    </row>
    <row r="765" spans="2:28" x14ac:dyDescent="0.35">
      <c r="B765" t="s">
        <v>250</v>
      </c>
      <c r="C765" s="16">
        <v>0.34246575342465801</v>
      </c>
      <c r="D765" s="16">
        <v>0.36</v>
      </c>
      <c r="E765" s="16">
        <v>0.32918149466192198</v>
      </c>
      <c r="F765" s="16"/>
      <c r="G765" s="16">
        <v>0.354716981132075</v>
      </c>
      <c r="H765" s="16">
        <v>0.293650793650794</v>
      </c>
      <c r="I765" s="16">
        <v>0.32307692307692298</v>
      </c>
      <c r="J765" s="16">
        <v>0.37704918032786899</v>
      </c>
      <c r="K765" s="16">
        <v>0.32876712328767099</v>
      </c>
      <c r="L765" s="16">
        <v>0.32467532467532501</v>
      </c>
      <c r="M765" s="16">
        <v>0.33333333333333298</v>
      </c>
      <c r="N765" s="16">
        <v>0.38888888888888901</v>
      </c>
      <c r="O765" s="16">
        <v>0.37391304347826099</v>
      </c>
      <c r="P765" s="16">
        <v>0.36</v>
      </c>
      <c r="Q765" s="16">
        <v>0.21052631578947401</v>
      </c>
      <c r="R765" s="16">
        <v>0.52631578947368396</v>
      </c>
      <c r="S765" s="16"/>
      <c r="T765" s="16">
        <v>0.33944954128440402</v>
      </c>
      <c r="U765" s="16">
        <v>0.33333333333333298</v>
      </c>
      <c r="V765" s="16">
        <v>0.37288135593220301</v>
      </c>
      <c r="W765" s="16">
        <v>0.372093023255814</v>
      </c>
      <c r="X765" s="16">
        <v>0.337662337662338</v>
      </c>
      <c r="Y765" s="16">
        <v>0.25581395348837199</v>
      </c>
      <c r="Z765" s="16"/>
      <c r="AA765" s="16">
        <v>0.33902759526938198</v>
      </c>
      <c r="AB765" s="16">
        <v>0.35249042145593901</v>
      </c>
    </row>
    <row r="766" spans="2:28" x14ac:dyDescent="0.35">
      <c r="B766" t="s">
        <v>251</v>
      </c>
      <c r="C766" s="16">
        <v>0.17025440313111501</v>
      </c>
      <c r="D766" s="16">
        <v>0.16666666666666699</v>
      </c>
      <c r="E766" s="16">
        <v>0.176156583629893</v>
      </c>
      <c r="F766" s="16"/>
      <c r="G766" s="16">
        <v>0.18113207547169799</v>
      </c>
      <c r="H766" s="16">
        <v>0.19841269841269801</v>
      </c>
      <c r="I766" s="16">
        <v>0.15384615384615399</v>
      </c>
      <c r="J766" s="16">
        <v>0.14754098360655701</v>
      </c>
      <c r="K766" s="16">
        <v>0.164383561643836</v>
      </c>
      <c r="L766" s="16">
        <v>0.207792207792208</v>
      </c>
      <c r="M766" s="16">
        <v>0.125</v>
      </c>
      <c r="N766" s="16">
        <v>0.16666666666666699</v>
      </c>
      <c r="O766" s="16">
        <v>0.182608695652174</v>
      </c>
      <c r="P766" s="16">
        <v>0.146666666666667</v>
      </c>
      <c r="Q766" s="16">
        <v>0.157894736842105</v>
      </c>
      <c r="R766" s="16">
        <v>5.2631578947368397E-2</v>
      </c>
      <c r="S766" s="16"/>
      <c r="T766" s="16">
        <v>0.17889908256880699</v>
      </c>
      <c r="U766" s="16">
        <v>0.15525114155251099</v>
      </c>
      <c r="V766" s="16">
        <v>0.20338983050847501</v>
      </c>
      <c r="W766" s="16">
        <v>0.186046511627907</v>
      </c>
      <c r="X766" s="16">
        <v>0.11688311688311701</v>
      </c>
      <c r="Y766" s="16">
        <v>0.116279069767442</v>
      </c>
      <c r="Z766" s="16"/>
      <c r="AA766" s="16">
        <v>0.161629434954008</v>
      </c>
      <c r="AB766" s="16">
        <v>0.195402298850575</v>
      </c>
    </row>
    <row r="767" spans="2:28" x14ac:dyDescent="0.35">
      <c r="B767" t="s">
        <v>252</v>
      </c>
      <c r="C767" s="16">
        <v>7.1428571428571397E-2</v>
      </c>
      <c r="D767" s="16">
        <v>0.06</v>
      </c>
      <c r="E767" s="16">
        <v>8.1850533807829196E-2</v>
      </c>
      <c r="F767" s="16"/>
      <c r="G767" s="16">
        <v>6.0377358490565997E-2</v>
      </c>
      <c r="H767" s="16">
        <v>8.7301587301587297E-2</v>
      </c>
      <c r="I767" s="16">
        <v>7.69230769230769E-2</v>
      </c>
      <c r="J767" s="16">
        <v>9.8360655737704902E-2</v>
      </c>
      <c r="K767" s="16">
        <v>6.8493150684931503E-2</v>
      </c>
      <c r="L767" s="16">
        <v>0.103896103896104</v>
      </c>
      <c r="M767" s="16">
        <v>5.5555555555555601E-2</v>
      </c>
      <c r="N767" s="16">
        <v>2.7777777777777801E-2</v>
      </c>
      <c r="O767" s="16">
        <v>7.8260869565217397E-2</v>
      </c>
      <c r="P767" s="16">
        <v>0.08</v>
      </c>
      <c r="Q767" s="16">
        <v>5.2631578947368397E-2</v>
      </c>
      <c r="R767" s="16">
        <v>0</v>
      </c>
      <c r="S767" s="16"/>
      <c r="T767" s="16">
        <v>6.6513761467889898E-2</v>
      </c>
      <c r="U767" s="16">
        <v>5.4794520547945202E-2</v>
      </c>
      <c r="V767" s="16">
        <v>9.3220338983050793E-2</v>
      </c>
      <c r="W767" s="16">
        <v>6.9767441860465101E-2</v>
      </c>
      <c r="X767" s="16">
        <v>9.0909090909090898E-2</v>
      </c>
      <c r="Y767" s="16">
        <v>0.116279069767442</v>
      </c>
      <c r="Z767" s="16"/>
      <c r="AA767" s="16">
        <v>7.6215505913272003E-2</v>
      </c>
      <c r="AB767" s="16">
        <v>5.7471264367816098E-2</v>
      </c>
    </row>
    <row r="768" spans="2:28" x14ac:dyDescent="0.35">
      <c r="B768" t="s">
        <v>253</v>
      </c>
      <c r="C768" s="16">
        <v>6.6536203522504903E-2</v>
      </c>
      <c r="D768" s="16">
        <v>7.5555555555555598E-2</v>
      </c>
      <c r="E768" s="16">
        <v>6.0498220640569401E-2</v>
      </c>
      <c r="F768" s="16"/>
      <c r="G768" s="16">
        <v>6.7924528301886805E-2</v>
      </c>
      <c r="H768" s="16">
        <v>7.1428571428571397E-2</v>
      </c>
      <c r="I768" s="16">
        <v>6.15384615384615E-2</v>
      </c>
      <c r="J768" s="16">
        <v>9.8360655737704902E-2</v>
      </c>
      <c r="K768" s="16">
        <v>9.5890410958904104E-2</v>
      </c>
      <c r="L768" s="16">
        <v>3.8961038961039002E-2</v>
      </c>
      <c r="M768" s="16">
        <v>6.9444444444444406E-2</v>
      </c>
      <c r="N768" s="16">
        <v>8.3333333333333301E-2</v>
      </c>
      <c r="O768" s="16">
        <v>2.6086956521739101E-2</v>
      </c>
      <c r="P768" s="16">
        <v>6.6666666666666693E-2</v>
      </c>
      <c r="Q768" s="16">
        <v>0.105263157894737</v>
      </c>
      <c r="R768" s="16">
        <v>5.2631578947368397E-2</v>
      </c>
      <c r="S768" s="16"/>
      <c r="T768" s="16">
        <v>5.5045871559633003E-2</v>
      </c>
      <c r="U768" s="16">
        <v>7.7625570776255703E-2</v>
      </c>
      <c r="V768" s="16">
        <v>8.4745762711864403E-2</v>
      </c>
      <c r="W768" s="16">
        <v>3.1007751937984499E-2</v>
      </c>
      <c r="X768" s="16">
        <v>9.0909090909090898E-2</v>
      </c>
      <c r="Y768" s="16">
        <v>0.13953488372093001</v>
      </c>
      <c r="Z768" s="16"/>
      <c r="AA768" s="16">
        <v>7.2273324572930397E-2</v>
      </c>
      <c r="AB768" s="16">
        <v>4.9808429118773902E-2</v>
      </c>
    </row>
    <row r="769" spans="2:28" x14ac:dyDescent="0.35">
      <c r="B769" t="s">
        <v>101</v>
      </c>
      <c r="C769" s="16">
        <v>4.6966731898238703E-2</v>
      </c>
      <c r="D769" s="16">
        <v>3.7777777777777799E-2</v>
      </c>
      <c r="E769" s="16">
        <v>5.3380782918149502E-2</v>
      </c>
      <c r="F769" s="16"/>
      <c r="G769" s="16">
        <v>3.77358490566038E-2</v>
      </c>
      <c r="H769" s="16">
        <v>6.3492063492063502E-2</v>
      </c>
      <c r="I769" s="16">
        <v>3.0769230769230799E-2</v>
      </c>
      <c r="J769" s="16">
        <v>3.2786885245901599E-2</v>
      </c>
      <c r="K769" s="16">
        <v>4.1095890410958902E-2</v>
      </c>
      <c r="L769" s="16">
        <v>7.7922077922077906E-2</v>
      </c>
      <c r="M769" s="16">
        <v>2.7777777777777801E-2</v>
      </c>
      <c r="N769" s="16">
        <v>5.5555555555555601E-2</v>
      </c>
      <c r="O769" s="16">
        <v>4.3478260869565202E-2</v>
      </c>
      <c r="P769" s="16">
        <v>6.6666666666666693E-2</v>
      </c>
      <c r="Q769" s="16">
        <v>7.8947368421052599E-2</v>
      </c>
      <c r="R769" s="16">
        <v>0</v>
      </c>
      <c r="S769" s="16"/>
      <c r="T769" s="16">
        <v>3.4403669724770602E-2</v>
      </c>
      <c r="U769" s="16">
        <v>7.7625570776255703E-2</v>
      </c>
      <c r="V769" s="16">
        <v>5.0847457627118599E-2</v>
      </c>
      <c r="W769" s="16">
        <v>3.8759689922480599E-2</v>
      </c>
      <c r="X769" s="16">
        <v>3.8961038961039002E-2</v>
      </c>
      <c r="Y769" s="16">
        <v>4.6511627906976702E-2</v>
      </c>
      <c r="Z769" s="16"/>
      <c r="AA769" s="16">
        <v>5.3876478318002602E-2</v>
      </c>
      <c r="AB769" s="16">
        <v>2.68199233716475E-2</v>
      </c>
    </row>
    <row r="770" spans="2:28" x14ac:dyDescent="0.35">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spans="2:28" x14ac:dyDescent="0.35">
      <c r="B771" s="6" t="s">
        <v>408</v>
      </c>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spans="2:28" x14ac:dyDescent="0.35">
      <c r="B772" s="20" t="s">
        <v>63</v>
      </c>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spans="2:28" x14ac:dyDescent="0.35">
      <c r="B773" t="s">
        <v>249</v>
      </c>
      <c r="C773" s="16">
        <v>0.149706457925636</v>
      </c>
      <c r="D773" s="16">
        <v>0.19555555555555601</v>
      </c>
      <c r="E773" s="16">
        <v>0.11387900355871899</v>
      </c>
      <c r="F773" s="16"/>
      <c r="G773" s="16">
        <v>0.15094339622641501</v>
      </c>
      <c r="H773" s="16">
        <v>0.134920634920635</v>
      </c>
      <c r="I773" s="16">
        <v>0.18461538461538499</v>
      </c>
      <c r="J773" s="16">
        <v>0.13114754098360701</v>
      </c>
      <c r="K773" s="16">
        <v>0.10958904109589</v>
      </c>
      <c r="L773" s="16">
        <v>0.168831168831169</v>
      </c>
      <c r="M773" s="16">
        <v>0.13888888888888901</v>
      </c>
      <c r="N773" s="16">
        <v>0.16666666666666699</v>
      </c>
      <c r="O773" s="16">
        <v>0.16521739130434801</v>
      </c>
      <c r="P773" s="16">
        <v>0.08</v>
      </c>
      <c r="Q773" s="16">
        <v>0.23684210526315799</v>
      </c>
      <c r="R773" s="16">
        <v>0.26315789473684198</v>
      </c>
      <c r="S773" s="16"/>
      <c r="T773" s="16">
        <v>0.204128440366972</v>
      </c>
      <c r="U773" s="16">
        <v>9.1324200913242004E-2</v>
      </c>
      <c r="V773" s="16">
        <v>0.110169491525424</v>
      </c>
      <c r="W773" s="16">
        <v>0.13953488372093001</v>
      </c>
      <c r="X773" s="16">
        <v>9.0909090909090898E-2</v>
      </c>
      <c r="Y773" s="16">
        <v>0.13953488372093001</v>
      </c>
      <c r="Z773" s="16"/>
      <c r="AA773" s="16">
        <v>0.114323258869908</v>
      </c>
      <c r="AB773" s="16">
        <v>0.252873563218391</v>
      </c>
    </row>
    <row r="774" spans="2:28" x14ac:dyDescent="0.35">
      <c r="B774" t="s">
        <v>250</v>
      </c>
      <c r="C774" s="16">
        <v>0.247553816046967</v>
      </c>
      <c r="D774" s="16">
        <v>0.27333333333333298</v>
      </c>
      <c r="E774" s="16">
        <v>0.231316725978648</v>
      </c>
      <c r="F774" s="16"/>
      <c r="G774" s="16">
        <v>0.30943396226415099</v>
      </c>
      <c r="H774" s="16">
        <v>0.25396825396825401</v>
      </c>
      <c r="I774" s="16">
        <v>0.21538461538461501</v>
      </c>
      <c r="J774" s="16">
        <v>0.16393442622950799</v>
      </c>
      <c r="K774" s="16">
        <v>0.232876712328767</v>
      </c>
      <c r="L774" s="16">
        <v>0.22077922077922099</v>
      </c>
      <c r="M774" s="16">
        <v>0.22222222222222199</v>
      </c>
      <c r="N774" s="16">
        <v>0.13888888888888901</v>
      </c>
      <c r="O774" s="16">
        <v>0.26086956521739102</v>
      </c>
      <c r="P774" s="16">
        <v>0.24</v>
      </c>
      <c r="Q774" s="16">
        <v>0.157894736842105</v>
      </c>
      <c r="R774" s="16">
        <v>0.31578947368421101</v>
      </c>
      <c r="S774" s="16"/>
      <c r="T774" s="16">
        <v>0.28669724770642202</v>
      </c>
      <c r="U774" s="16">
        <v>0.22374429223744299</v>
      </c>
      <c r="V774" s="16">
        <v>0.26271186440678002</v>
      </c>
      <c r="W774" s="16">
        <v>0.209302325581395</v>
      </c>
      <c r="X774" s="16">
        <v>0.246753246753247</v>
      </c>
      <c r="Y774" s="16">
        <v>4.6511627906976702E-2</v>
      </c>
      <c r="Z774" s="16"/>
      <c r="AA774" s="16">
        <v>0.22470433639947399</v>
      </c>
      <c r="AB774" s="16">
        <v>0.31417624521072801</v>
      </c>
    </row>
    <row r="775" spans="2:28" x14ac:dyDescent="0.35">
      <c r="B775" t="s">
        <v>251</v>
      </c>
      <c r="C775" s="16">
        <v>0.164383561643836</v>
      </c>
      <c r="D775" s="16">
        <v>0.17555555555555599</v>
      </c>
      <c r="E775" s="16">
        <v>0.15658362989323801</v>
      </c>
      <c r="F775" s="16"/>
      <c r="G775" s="16">
        <v>0.17358490566037699</v>
      </c>
      <c r="H775" s="16">
        <v>0.119047619047619</v>
      </c>
      <c r="I775" s="16">
        <v>0.16923076923076899</v>
      </c>
      <c r="J775" s="16">
        <v>0.22950819672131101</v>
      </c>
      <c r="K775" s="16">
        <v>0.13698630136986301</v>
      </c>
      <c r="L775" s="16">
        <v>0.19480519480519501</v>
      </c>
      <c r="M775" s="16">
        <v>0.180555555555556</v>
      </c>
      <c r="N775" s="16">
        <v>0.16666666666666699</v>
      </c>
      <c r="O775" s="16">
        <v>0.15652173913043499</v>
      </c>
      <c r="P775" s="16">
        <v>0.17333333333333301</v>
      </c>
      <c r="Q775" s="16">
        <v>0.105263157894737</v>
      </c>
      <c r="R775" s="16">
        <v>0.157894736842105</v>
      </c>
      <c r="S775" s="16"/>
      <c r="T775" s="16">
        <v>0.151376146788991</v>
      </c>
      <c r="U775" s="16">
        <v>0.187214611872146</v>
      </c>
      <c r="V775" s="16">
        <v>0.194915254237288</v>
      </c>
      <c r="W775" s="16">
        <v>0.162790697674419</v>
      </c>
      <c r="X775" s="16">
        <v>0.14285714285714299</v>
      </c>
      <c r="Y775" s="16">
        <v>0.13953488372093001</v>
      </c>
      <c r="Z775" s="16"/>
      <c r="AA775" s="16">
        <v>0.16688567674113</v>
      </c>
      <c r="AB775" s="16">
        <v>0.15708812260536401</v>
      </c>
    </row>
    <row r="776" spans="2:28" x14ac:dyDescent="0.35">
      <c r="B776" t="s">
        <v>252</v>
      </c>
      <c r="C776" s="16">
        <v>0.183953033268102</v>
      </c>
      <c r="D776" s="16">
        <v>0.14888888888888899</v>
      </c>
      <c r="E776" s="16">
        <v>0.209964412811388</v>
      </c>
      <c r="F776" s="16"/>
      <c r="G776" s="16">
        <v>0.162264150943396</v>
      </c>
      <c r="H776" s="16">
        <v>0.15079365079365101</v>
      </c>
      <c r="I776" s="16">
        <v>0.138461538461538</v>
      </c>
      <c r="J776" s="16">
        <v>0.16393442622950799</v>
      </c>
      <c r="K776" s="16">
        <v>0.26027397260273999</v>
      </c>
      <c r="L776" s="16">
        <v>0.12987012987013</v>
      </c>
      <c r="M776" s="16">
        <v>0.23611111111111099</v>
      </c>
      <c r="N776" s="16">
        <v>0.22222222222222199</v>
      </c>
      <c r="O776" s="16">
        <v>0.2</v>
      </c>
      <c r="P776" s="16">
        <v>0.266666666666667</v>
      </c>
      <c r="Q776" s="16">
        <v>0.18421052631578899</v>
      </c>
      <c r="R776" s="16">
        <v>0.157894736842105</v>
      </c>
      <c r="S776" s="16"/>
      <c r="T776" s="16">
        <v>0.17889908256880699</v>
      </c>
      <c r="U776" s="16">
        <v>0.164383561643836</v>
      </c>
      <c r="V776" s="16">
        <v>0.161016949152542</v>
      </c>
      <c r="W776" s="16">
        <v>0.224806201550388</v>
      </c>
      <c r="X776" s="16">
        <v>0.207792207792208</v>
      </c>
      <c r="Y776" s="16">
        <v>0.232558139534884</v>
      </c>
      <c r="Z776" s="16"/>
      <c r="AA776" s="16">
        <v>0.206307490144547</v>
      </c>
      <c r="AB776" s="16">
        <v>0.118773946360153</v>
      </c>
    </row>
    <row r="777" spans="2:28" x14ac:dyDescent="0.35">
      <c r="B777" t="s">
        <v>253</v>
      </c>
      <c r="C777" s="16">
        <v>0.22700587084148699</v>
      </c>
      <c r="D777" s="16">
        <v>0.18444444444444399</v>
      </c>
      <c r="E777" s="16">
        <v>0.256227758007117</v>
      </c>
      <c r="F777" s="16"/>
      <c r="G777" s="16">
        <v>0.177358490566038</v>
      </c>
      <c r="H777" s="16">
        <v>0.30952380952380998</v>
      </c>
      <c r="I777" s="16">
        <v>0.261538461538462</v>
      </c>
      <c r="J777" s="16">
        <v>0.24590163934426201</v>
      </c>
      <c r="K777" s="16">
        <v>0.232876712328767</v>
      </c>
      <c r="L777" s="16">
        <v>0.27272727272727298</v>
      </c>
      <c r="M777" s="16">
        <v>0.20833333333333301</v>
      </c>
      <c r="N777" s="16">
        <v>0.25</v>
      </c>
      <c r="O777" s="16">
        <v>0.217391304347826</v>
      </c>
      <c r="P777" s="16">
        <v>0.21333333333333299</v>
      </c>
      <c r="Q777" s="16">
        <v>0.23684210526315799</v>
      </c>
      <c r="R777" s="16">
        <v>0.105263157894737</v>
      </c>
      <c r="S777" s="16"/>
      <c r="T777" s="16">
        <v>0.16513761467889901</v>
      </c>
      <c r="U777" s="16">
        <v>0.278538812785388</v>
      </c>
      <c r="V777" s="16">
        <v>0.26271186440678002</v>
      </c>
      <c r="W777" s="16">
        <v>0.232558139534884</v>
      </c>
      <c r="X777" s="16">
        <v>0.28571428571428598</v>
      </c>
      <c r="Y777" s="16">
        <v>0.372093023255814</v>
      </c>
      <c r="Z777" s="16"/>
      <c r="AA777" s="16">
        <v>0.25755584756898797</v>
      </c>
      <c r="AB777" s="16">
        <v>0.13793103448275901</v>
      </c>
    </row>
    <row r="778" spans="2:28" x14ac:dyDescent="0.35">
      <c r="B778" t="s">
        <v>101</v>
      </c>
      <c r="C778" s="16">
        <v>2.7397260273972601E-2</v>
      </c>
      <c r="D778" s="16">
        <v>2.2222222222222199E-2</v>
      </c>
      <c r="E778" s="16">
        <v>3.2028469750889701E-2</v>
      </c>
      <c r="F778" s="16"/>
      <c r="G778" s="16">
        <v>2.6415094339622601E-2</v>
      </c>
      <c r="H778" s="16">
        <v>3.1746031746031703E-2</v>
      </c>
      <c r="I778" s="16">
        <v>3.0769230769230799E-2</v>
      </c>
      <c r="J778" s="16">
        <v>6.5573770491803296E-2</v>
      </c>
      <c r="K778" s="16">
        <v>2.7397260273972601E-2</v>
      </c>
      <c r="L778" s="16">
        <v>1.2987012987013E-2</v>
      </c>
      <c r="M778" s="16">
        <v>1.38888888888889E-2</v>
      </c>
      <c r="N778" s="16">
        <v>5.5555555555555601E-2</v>
      </c>
      <c r="O778" s="16">
        <v>0</v>
      </c>
      <c r="P778" s="16">
        <v>2.66666666666667E-2</v>
      </c>
      <c r="Q778" s="16">
        <v>7.8947368421052599E-2</v>
      </c>
      <c r="R778" s="16">
        <v>0</v>
      </c>
      <c r="S778" s="16"/>
      <c r="T778" s="16">
        <v>1.3761467889908299E-2</v>
      </c>
      <c r="U778" s="16">
        <v>5.4794520547945202E-2</v>
      </c>
      <c r="V778" s="16">
        <v>8.4745762711864406E-3</v>
      </c>
      <c r="W778" s="16">
        <v>3.1007751937984499E-2</v>
      </c>
      <c r="X778" s="16">
        <v>2.5974025974026E-2</v>
      </c>
      <c r="Y778" s="16">
        <v>6.9767441860465101E-2</v>
      </c>
      <c r="Z778" s="16"/>
      <c r="AA778" s="16">
        <v>3.0223390275952701E-2</v>
      </c>
      <c r="AB778" s="16">
        <v>1.9157088122605401E-2</v>
      </c>
    </row>
    <row r="779" spans="2:28" x14ac:dyDescent="0.35">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spans="2:28" x14ac:dyDescent="0.35">
      <c r="B780" s="6" t="s">
        <v>409</v>
      </c>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spans="2:28" x14ac:dyDescent="0.35">
      <c r="B781" s="20" t="s">
        <v>63</v>
      </c>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spans="2:28" x14ac:dyDescent="0.35">
      <c r="B782" t="s">
        <v>249</v>
      </c>
      <c r="C782" s="16">
        <v>0.19569471624266099</v>
      </c>
      <c r="D782" s="16">
        <v>0.27111111111111103</v>
      </c>
      <c r="E782" s="16">
        <v>0.13701067615658399</v>
      </c>
      <c r="F782" s="16"/>
      <c r="G782" s="16">
        <v>0.252830188679245</v>
      </c>
      <c r="H782" s="16">
        <v>0.119047619047619</v>
      </c>
      <c r="I782" s="16">
        <v>0.18461538461538499</v>
      </c>
      <c r="J782" s="16">
        <v>0.19672131147541</v>
      </c>
      <c r="K782" s="16">
        <v>0.17808219178082199</v>
      </c>
      <c r="L782" s="16">
        <v>0.19480519480519501</v>
      </c>
      <c r="M782" s="16">
        <v>0.16666666666666699</v>
      </c>
      <c r="N782" s="16">
        <v>5.5555555555555601E-2</v>
      </c>
      <c r="O782" s="16">
        <v>0.22608695652173899</v>
      </c>
      <c r="P782" s="16">
        <v>0.12</v>
      </c>
      <c r="Q782" s="16">
        <v>0.28947368421052599</v>
      </c>
      <c r="R782" s="16">
        <v>0.31578947368421101</v>
      </c>
      <c r="S782" s="16"/>
      <c r="T782" s="16">
        <v>0.28899082568807299</v>
      </c>
      <c r="U782" s="16">
        <v>9.5890410958904104E-2</v>
      </c>
      <c r="V782" s="16">
        <v>0.12711864406779699</v>
      </c>
      <c r="W782" s="16">
        <v>0.15503875968992201</v>
      </c>
      <c r="X782" s="16">
        <v>9.0909090909090898E-2</v>
      </c>
      <c r="Y782" s="16">
        <v>0.25581395348837199</v>
      </c>
      <c r="Z782" s="16"/>
      <c r="AA782" s="16">
        <v>0.156373193166886</v>
      </c>
      <c r="AB782" s="16">
        <v>0.31034482758620702</v>
      </c>
    </row>
    <row r="783" spans="2:28" x14ac:dyDescent="0.35">
      <c r="B783" t="s">
        <v>250</v>
      </c>
      <c r="C783" s="16">
        <v>0.402152641878669</v>
      </c>
      <c r="D783" s="16">
        <v>0.413333333333333</v>
      </c>
      <c r="E783" s="16">
        <v>0.39679715302491098</v>
      </c>
      <c r="F783" s="16"/>
      <c r="G783" s="16">
        <v>0.41132075471698099</v>
      </c>
      <c r="H783" s="16">
        <v>0.40476190476190499</v>
      </c>
      <c r="I783" s="16">
        <v>0.38461538461538503</v>
      </c>
      <c r="J783" s="16">
        <v>0.36065573770491799</v>
      </c>
      <c r="K783" s="16">
        <v>0.38356164383561597</v>
      </c>
      <c r="L783" s="16">
        <v>0.38961038961039002</v>
      </c>
      <c r="M783" s="16">
        <v>0.47222222222222199</v>
      </c>
      <c r="N783" s="16">
        <v>0.58333333333333304</v>
      </c>
      <c r="O783" s="16">
        <v>0.39130434782608697</v>
      </c>
      <c r="P783" s="16">
        <v>0.4</v>
      </c>
      <c r="Q783" s="16">
        <v>0.18421052631578899</v>
      </c>
      <c r="R783" s="16">
        <v>0.47368421052631599</v>
      </c>
      <c r="S783" s="16"/>
      <c r="T783" s="16">
        <v>0.41055045871559598</v>
      </c>
      <c r="U783" s="16">
        <v>0.43378995433790002</v>
      </c>
      <c r="V783" s="16">
        <v>0.355932203389831</v>
      </c>
      <c r="W783" s="16">
        <v>0.37984496124030998</v>
      </c>
      <c r="X783" s="16">
        <v>0.48051948051948101</v>
      </c>
      <c r="Y783" s="16">
        <v>0.209302325581395</v>
      </c>
      <c r="Z783" s="16"/>
      <c r="AA783" s="16">
        <v>0.39684625492772702</v>
      </c>
      <c r="AB783" s="16">
        <v>0.41762452107279702</v>
      </c>
    </row>
    <row r="784" spans="2:28" x14ac:dyDescent="0.35">
      <c r="B784" t="s">
        <v>251</v>
      </c>
      <c r="C784" s="16">
        <v>0.184931506849315</v>
      </c>
      <c r="D784" s="16">
        <v>0.16222222222222199</v>
      </c>
      <c r="E784" s="16">
        <v>0.20106761565836301</v>
      </c>
      <c r="F784" s="16"/>
      <c r="G784" s="16">
        <v>0.15849056603773601</v>
      </c>
      <c r="H784" s="16">
        <v>0.19841269841269801</v>
      </c>
      <c r="I784" s="16">
        <v>0.2</v>
      </c>
      <c r="J784" s="16">
        <v>0.19672131147541</v>
      </c>
      <c r="K784" s="16">
        <v>0.219178082191781</v>
      </c>
      <c r="L784" s="16">
        <v>0.207792207792208</v>
      </c>
      <c r="M784" s="16">
        <v>0.13888888888888901</v>
      </c>
      <c r="N784" s="16">
        <v>0.194444444444444</v>
      </c>
      <c r="O784" s="16">
        <v>0.208695652173913</v>
      </c>
      <c r="P784" s="16">
        <v>0.18666666666666701</v>
      </c>
      <c r="Q784" s="16">
        <v>0.23684210526315799</v>
      </c>
      <c r="R784" s="16">
        <v>5.2631578947368397E-2</v>
      </c>
      <c r="S784" s="16"/>
      <c r="T784" s="16">
        <v>0.13990825688073399</v>
      </c>
      <c r="U784" s="16">
        <v>0.20547945205479501</v>
      </c>
      <c r="V784" s="16">
        <v>0.27966101694915302</v>
      </c>
      <c r="W784" s="16">
        <v>0.217054263565891</v>
      </c>
      <c r="X784" s="16">
        <v>0.18181818181818199</v>
      </c>
      <c r="Y784" s="16">
        <v>0.186046511627907</v>
      </c>
      <c r="Z784" s="16"/>
      <c r="AA784" s="16">
        <v>0.197109067017083</v>
      </c>
      <c r="AB784" s="16">
        <v>0.14942528735632199</v>
      </c>
    </row>
    <row r="785" spans="2:28" x14ac:dyDescent="0.35">
      <c r="B785" t="s">
        <v>252</v>
      </c>
      <c r="C785" s="16">
        <v>9.6868884540117398E-2</v>
      </c>
      <c r="D785" s="16">
        <v>7.5555555555555598E-2</v>
      </c>
      <c r="E785" s="16">
        <v>0.11387900355871899</v>
      </c>
      <c r="F785" s="16"/>
      <c r="G785" s="16">
        <v>7.9245283018867907E-2</v>
      </c>
      <c r="H785" s="16">
        <v>0.11111111111111099</v>
      </c>
      <c r="I785" s="16">
        <v>0.138461538461538</v>
      </c>
      <c r="J785" s="16">
        <v>0.114754098360656</v>
      </c>
      <c r="K785" s="16">
        <v>0.10958904109589</v>
      </c>
      <c r="L785" s="16">
        <v>6.4935064935064901E-2</v>
      </c>
      <c r="M785" s="16">
        <v>6.9444444444444406E-2</v>
      </c>
      <c r="N785" s="16">
        <v>8.3333333333333301E-2</v>
      </c>
      <c r="O785" s="16">
        <v>6.9565217391304293E-2</v>
      </c>
      <c r="P785" s="16">
        <v>0.16</v>
      </c>
      <c r="Q785" s="16">
        <v>0.13157894736842099</v>
      </c>
      <c r="R785" s="16">
        <v>0.105263157894737</v>
      </c>
      <c r="S785" s="16"/>
      <c r="T785" s="16">
        <v>8.0275229357798197E-2</v>
      </c>
      <c r="U785" s="16">
        <v>8.6757990867579904E-2</v>
      </c>
      <c r="V785" s="16">
        <v>0.11864406779661001</v>
      </c>
      <c r="W785" s="16">
        <v>0.13953488372093001</v>
      </c>
      <c r="X785" s="16">
        <v>0.12987012987013</v>
      </c>
      <c r="Y785" s="16">
        <v>6.9767441860465101E-2</v>
      </c>
      <c r="Z785" s="16"/>
      <c r="AA785" s="16">
        <v>0.111695137976347</v>
      </c>
      <c r="AB785" s="16">
        <v>5.3639846743295E-2</v>
      </c>
    </row>
    <row r="786" spans="2:28" x14ac:dyDescent="0.35">
      <c r="B786" t="s">
        <v>253</v>
      </c>
      <c r="C786" s="16">
        <v>8.5127201565557697E-2</v>
      </c>
      <c r="D786" s="16">
        <v>5.3333333333333302E-2</v>
      </c>
      <c r="E786" s="16">
        <v>0.106761565836299</v>
      </c>
      <c r="F786" s="16"/>
      <c r="G786" s="16">
        <v>7.1698113207547196E-2</v>
      </c>
      <c r="H786" s="16">
        <v>0.103174603174603</v>
      </c>
      <c r="I786" s="16">
        <v>6.15384615384615E-2</v>
      </c>
      <c r="J786" s="16">
        <v>8.1967213114754106E-2</v>
      </c>
      <c r="K786" s="16">
        <v>4.1095890410958902E-2</v>
      </c>
      <c r="L786" s="16">
        <v>0.103896103896104</v>
      </c>
      <c r="M786" s="16">
        <v>0.13888888888888901</v>
      </c>
      <c r="N786" s="16">
        <v>8.3333333333333301E-2</v>
      </c>
      <c r="O786" s="16">
        <v>6.9565217391304293E-2</v>
      </c>
      <c r="P786" s="16">
        <v>0.133333333333333</v>
      </c>
      <c r="Q786" s="16">
        <v>7.8947368421052599E-2</v>
      </c>
      <c r="R786" s="16">
        <v>5.2631578947368397E-2</v>
      </c>
      <c r="S786" s="16"/>
      <c r="T786" s="16">
        <v>7.1100917431192706E-2</v>
      </c>
      <c r="U786" s="16">
        <v>9.5890410958904104E-2</v>
      </c>
      <c r="V786" s="16">
        <v>9.3220338983050793E-2</v>
      </c>
      <c r="W786" s="16">
        <v>6.9767441860465101E-2</v>
      </c>
      <c r="X786" s="16">
        <v>6.4935064935064901E-2</v>
      </c>
      <c r="Y786" s="16">
        <v>0.232558139534884</v>
      </c>
      <c r="Z786" s="16"/>
      <c r="AA786" s="16">
        <v>9.9868593955321897E-2</v>
      </c>
      <c r="AB786" s="16">
        <v>4.2145593869731802E-2</v>
      </c>
    </row>
    <row r="787" spans="2:28" x14ac:dyDescent="0.35">
      <c r="B787" t="s">
        <v>101</v>
      </c>
      <c r="C787" s="16">
        <v>3.52250489236791E-2</v>
      </c>
      <c r="D787" s="16">
        <v>2.4444444444444401E-2</v>
      </c>
      <c r="E787" s="16">
        <v>4.4483985765124599E-2</v>
      </c>
      <c r="F787" s="16"/>
      <c r="G787" s="16">
        <v>2.6415094339622601E-2</v>
      </c>
      <c r="H787" s="16">
        <v>6.3492063492063502E-2</v>
      </c>
      <c r="I787" s="16">
        <v>3.0769230769230799E-2</v>
      </c>
      <c r="J787" s="16">
        <v>4.91803278688525E-2</v>
      </c>
      <c r="K787" s="16">
        <v>6.8493150684931503E-2</v>
      </c>
      <c r="L787" s="16">
        <v>3.8961038961039002E-2</v>
      </c>
      <c r="M787" s="16">
        <v>1.38888888888889E-2</v>
      </c>
      <c r="N787" s="16">
        <v>0</v>
      </c>
      <c r="O787" s="16">
        <v>3.4782608695652202E-2</v>
      </c>
      <c r="P787" s="16">
        <v>0</v>
      </c>
      <c r="Q787" s="16">
        <v>7.8947368421052599E-2</v>
      </c>
      <c r="R787" s="16">
        <v>0</v>
      </c>
      <c r="S787" s="16"/>
      <c r="T787" s="16">
        <v>9.1743119266055103E-3</v>
      </c>
      <c r="U787" s="16">
        <v>8.2191780821917804E-2</v>
      </c>
      <c r="V787" s="16">
        <v>2.5423728813559299E-2</v>
      </c>
      <c r="W787" s="16">
        <v>3.8759689922480599E-2</v>
      </c>
      <c r="X787" s="16">
        <v>5.1948051948052E-2</v>
      </c>
      <c r="Y787" s="16">
        <v>4.6511627906976702E-2</v>
      </c>
      <c r="Z787" s="16"/>
      <c r="AA787" s="16">
        <v>3.8107752956636001E-2</v>
      </c>
      <c r="AB787" s="16">
        <v>2.68199233716475E-2</v>
      </c>
    </row>
    <row r="788" spans="2:28" x14ac:dyDescent="0.35">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spans="2:28" x14ac:dyDescent="0.35">
      <c r="B789" s="6" t="s">
        <v>410</v>
      </c>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spans="2:28" x14ac:dyDescent="0.35">
      <c r="B790" s="20" t="s">
        <v>63</v>
      </c>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spans="2:28" x14ac:dyDescent="0.35">
      <c r="B791" t="s">
        <v>249</v>
      </c>
      <c r="C791" s="16">
        <v>0.15557729941291601</v>
      </c>
      <c r="D791" s="16">
        <v>0.18222222222222201</v>
      </c>
      <c r="E791" s="16">
        <v>0.13523131672597899</v>
      </c>
      <c r="F791" s="16"/>
      <c r="G791" s="16">
        <v>0.211320754716981</v>
      </c>
      <c r="H791" s="16">
        <v>9.5238095238095205E-2</v>
      </c>
      <c r="I791" s="16">
        <v>0.138461538461538</v>
      </c>
      <c r="J791" s="16">
        <v>0.14754098360655701</v>
      </c>
      <c r="K791" s="16">
        <v>0.150684931506849</v>
      </c>
      <c r="L791" s="16">
        <v>0.15584415584415601</v>
      </c>
      <c r="M791" s="16">
        <v>9.7222222222222196E-2</v>
      </c>
      <c r="N791" s="16">
        <v>0.11111111111111099</v>
      </c>
      <c r="O791" s="16">
        <v>0.19130434782608699</v>
      </c>
      <c r="P791" s="16">
        <v>9.3333333333333296E-2</v>
      </c>
      <c r="Q791" s="16">
        <v>0.13157894736842099</v>
      </c>
      <c r="R791" s="16">
        <v>0.26315789473684198</v>
      </c>
      <c r="S791" s="16"/>
      <c r="T791" s="16">
        <v>0.23394495412843999</v>
      </c>
      <c r="U791" s="16">
        <v>7.7625570776255703E-2</v>
      </c>
      <c r="V791" s="16">
        <v>0.144067796610169</v>
      </c>
      <c r="W791" s="16">
        <v>0.108527131782946</v>
      </c>
      <c r="X791" s="16">
        <v>6.4935064935064901E-2</v>
      </c>
      <c r="Y791" s="16">
        <v>9.3023255813953501E-2</v>
      </c>
      <c r="Z791" s="16"/>
      <c r="AA791" s="16">
        <v>0.11957950065703001</v>
      </c>
      <c r="AB791" s="16">
        <v>0.26053639846743298</v>
      </c>
    </row>
    <row r="792" spans="2:28" x14ac:dyDescent="0.35">
      <c r="B792" t="s">
        <v>250</v>
      </c>
      <c r="C792" s="16">
        <v>0.231898238747554</v>
      </c>
      <c r="D792" s="16">
        <v>0.25111111111111101</v>
      </c>
      <c r="E792" s="16">
        <v>0.21708185053380799</v>
      </c>
      <c r="F792" s="16"/>
      <c r="G792" s="16">
        <v>0.24905660377358499</v>
      </c>
      <c r="H792" s="16">
        <v>0.206349206349206</v>
      </c>
      <c r="I792" s="16">
        <v>0.21538461538461501</v>
      </c>
      <c r="J792" s="16">
        <v>0.27868852459016402</v>
      </c>
      <c r="K792" s="16">
        <v>0.150684931506849</v>
      </c>
      <c r="L792" s="16">
        <v>0.29870129870129902</v>
      </c>
      <c r="M792" s="16">
        <v>0.194444444444444</v>
      </c>
      <c r="N792" s="16">
        <v>0.30555555555555602</v>
      </c>
      <c r="O792" s="16">
        <v>0.22608695652173899</v>
      </c>
      <c r="P792" s="16">
        <v>0.28000000000000003</v>
      </c>
      <c r="Q792" s="16">
        <v>0.13157894736842099</v>
      </c>
      <c r="R792" s="16">
        <v>0.157894736842105</v>
      </c>
      <c r="S792" s="16"/>
      <c r="T792" s="16">
        <v>0.28211009174311902</v>
      </c>
      <c r="U792" s="16">
        <v>0.219178082191781</v>
      </c>
      <c r="V792" s="16">
        <v>0.22033898305084701</v>
      </c>
      <c r="W792" s="16">
        <v>0.162790697674419</v>
      </c>
      <c r="X792" s="16">
        <v>0.15584415584415601</v>
      </c>
      <c r="Y792" s="16">
        <v>0.162790697674419</v>
      </c>
      <c r="Z792" s="16"/>
      <c r="AA792" s="16">
        <v>0.19448094612352201</v>
      </c>
      <c r="AB792" s="16">
        <v>0.34099616858237503</v>
      </c>
    </row>
    <row r="793" spans="2:28" x14ac:dyDescent="0.35">
      <c r="B793" t="s">
        <v>251</v>
      </c>
      <c r="C793" s="16">
        <v>0.168297455968689</v>
      </c>
      <c r="D793" s="16">
        <v>0.18222222222222201</v>
      </c>
      <c r="E793" s="16">
        <v>0.16014234875444799</v>
      </c>
      <c r="F793" s="16"/>
      <c r="G793" s="16">
        <v>0.162264150943396</v>
      </c>
      <c r="H793" s="16">
        <v>0.23015873015873001</v>
      </c>
      <c r="I793" s="16">
        <v>0.15384615384615399</v>
      </c>
      <c r="J793" s="16">
        <v>0.13114754098360701</v>
      </c>
      <c r="K793" s="16">
        <v>0.150684931506849</v>
      </c>
      <c r="L793" s="16">
        <v>0.18181818181818199</v>
      </c>
      <c r="M793" s="16">
        <v>0.22222222222222199</v>
      </c>
      <c r="N793" s="16">
        <v>0.11111111111111099</v>
      </c>
      <c r="O793" s="16">
        <v>0.173913043478261</v>
      </c>
      <c r="P793" s="16">
        <v>0.12</v>
      </c>
      <c r="Q793" s="16">
        <v>0.13157894736842099</v>
      </c>
      <c r="R793" s="16">
        <v>0.157894736842105</v>
      </c>
      <c r="S793" s="16"/>
      <c r="T793" s="16">
        <v>0.146788990825688</v>
      </c>
      <c r="U793" s="16">
        <v>0.16894977168949801</v>
      </c>
      <c r="V793" s="16">
        <v>0.23728813559322001</v>
      </c>
      <c r="W793" s="16">
        <v>0.201550387596899</v>
      </c>
      <c r="X793" s="16">
        <v>0.168831168831169</v>
      </c>
      <c r="Y793" s="16">
        <v>9.3023255813953501E-2</v>
      </c>
      <c r="Z793" s="16"/>
      <c r="AA793" s="16">
        <v>0.17345597897503301</v>
      </c>
      <c r="AB793" s="16">
        <v>0.15325670498084301</v>
      </c>
    </row>
    <row r="794" spans="2:28" x14ac:dyDescent="0.35">
      <c r="B794" t="s">
        <v>252</v>
      </c>
      <c r="C794" s="16">
        <v>0.166340508806262</v>
      </c>
      <c r="D794" s="16">
        <v>0.16</v>
      </c>
      <c r="E794" s="16">
        <v>0.174377224199288</v>
      </c>
      <c r="F794" s="16"/>
      <c r="G794" s="16">
        <v>0.15094339622641501</v>
      </c>
      <c r="H794" s="16">
        <v>0.214285714285714</v>
      </c>
      <c r="I794" s="16">
        <v>0.21538461538461501</v>
      </c>
      <c r="J794" s="16">
        <v>0.18032786885245899</v>
      </c>
      <c r="K794" s="16">
        <v>0.19178082191780799</v>
      </c>
      <c r="L794" s="16">
        <v>0.103896103896104</v>
      </c>
      <c r="M794" s="16">
        <v>0.16666666666666699</v>
      </c>
      <c r="N794" s="16">
        <v>0.194444444444444</v>
      </c>
      <c r="O794" s="16">
        <v>0.121739130434783</v>
      </c>
      <c r="P794" s="16">
        <v>0.17333333333333301</v>
      </c>
      <c r="Q794" s="16">
        <v>0.157894736842105</v>
      </c>
      <c r="R794" s="16">
        <v>0.21052631578947401</v>
      </c>
      <c r="S794" s="16"/>
      <c r="T794" s="16">
        <v>0.11697247706422</v>
      </c>
      <c r="U794" s="16">
        <v>0.19634703196347</v>
      </c>
      <c r="V794" s="16">
        <v>0.152542372881356</v>
      </c>
      <c r="W794" s="16">
        <v>0.26356589147286802</v>
      </c>
      <c r="X794" s="16">
        <v>0.22077922077922099</v>
      </c>
      <c r="Y794" s="16">
        <v>0.162790697674419</v>
      </c>
      <c r="Z794" s="16"/>
      <c r="AA794" s="16">
        <v>0.17871222076215501</v>
      </c>
      <c r="AB794" s="16">
        <v>0.13026819923371599</v>
      </c>
    </row>
    <row r="795" spans="2:28" x14ac:dyDescent="0.35">
      <c r="B795" t="s">
        <v>253</v>
      </c>
      <c r="C795" s="16">
        <v>0.26320939334637999</v>
      </c>
      <c r="D795" s="16">
        <v>0.20888888888888901</v>
      </c>
      <c r="E795" s="16">
        <v>0.29893238434163699</v>
      </c>
      <c r="F795" s="16"/>
      <c r="G795" s="16">
        <v>0.21509433962264199</v>
      </c>
      <c r="H795" s="16">
        <v>0.214285714285714</v>
      </c>
      <c r="I795" s="16">
        <v>0.27692307692307699</v>
      </c>
      <c r="J795" s="16">
        <v>0.24590163934426201</v>
      </c>
      <c r="K795" s="16">
        <v>0.32876712328767099</v>
      </c>
      <c r="L795" s="16">
        <v>0.25974025974025999</v>
      </c>
      <c r="M795" s="16">
        <v>0.31944444444444398</v>
      </c>
      <c r="N795" s="16">
        <v>0.27777777777777801</v>
      </c>
      <c r="O795" s="16">
        <v>0.27826086956521701</v>
      </c>
      <c r="P795" s="16">
        <v>0.33333333333333298</v>
      </c>
      <c r="Q795" s="16">
        <v>0.36842105263157898</v>
      </c>
      <c r="R795" s="16">
        <v>0.21052631578947401</v>
      </c>
      <c r="S795" s="16"/>
      <c r="T795" s="16">
        <v>0.21100917431192701</v>
      </c>
      <c r="U795" s="16">
        <v>0.31050228310502298</v>
      </c>
      <c r="V795" s="16">
        <v>0.24576271186440701</v>
      </c>
      <c r="W795" s="16">
        <v>0.24806201550387599</v>
      </c>
      <c r="X795" s="16">
        <v>0.35064935064935099</v>
      </c>
      <c r="Y795" s="16">
        <v>0.48837209302325602</v>
      </c>
      <c r="Z795" s="16"/>
      <c r="AA795" s="16">
        <v>0.31800262812089403</v>
      </c>
      <c r="AB795" s="16">
        <v>0.10344827586206901</v>
      </c>
    </row>
    <row r="796" spans="2:28" x14ac:dyDescent="0.35">
      <c r="B796" t="s">
        <v>101</v>
      </c>
      <c r="C796" s="16">
        <v>1.4677103718199601E-2</v>
      </c>
      <c r="D796" s="16">
        <v>1.55555555555556E-2</v>
      </c>
      <c r="E796" s="16">
        <v>1.42348754448399E-2</v>
      </c>
      <c r="F796" s="16"/>
      <c r="G796" s="16">
        <v>1.13207547169811E-2</v>
      </c>
      <c r="H796" s="16">
        <v>3.9682539682539701E-2</v>
      </c>
      <c r="I796" s="16">
        <v>0</v>
      </c>
      <c r="J796" s="16">
        <v>1.63934426229508E-2</v>
      </c>
      <c r="K796" s="16">
        <v>2.7397260273972601E-2</v>
      </c>
      <c r="L796" s="16">
        <v>0</v>
      </c>
      <c r="M796" s="16">
        <v>0</v>
      </c>
      <c r="N796" s="16">
        <v>0</v>
      </c>
      <c r="O796" s="16">
        <v>8.6956521739130401E-3</v>
      </c>
      <c r="P796" s="16">
        <v>0</v>
      </c>
      <c r="Q796" s="16">
        <v>7.8947368421052599E-2</v>
      </c>
      <c r="R796" s="16">
        <v>0</v>
      </c>
      <c r="S796" s="16"/>
      <c r="T796" s="16">
        <v>9.1743119266055103E-3</v>
      </c>
      <c r="U796" s="16">
        <v>2.7397260273972601E-2</v>
      </c>
      <c r="V796" s="16">
        <v>0</v>
      </c>
      <c r="W796" s="16">
        <v>1.5503875968992199E-2</v>
      </c>
      <c r="X796" s="16">
        <v>3.8961038961039002E-2</v>
      </c>
      <c r="Y796" s="16">
        <v>0</v>
      </c>
      <c r="Z796" s="16"/>
      <c r="AA796" s="16">
        <v>1.5768725361366601E-2</v>
      </c>
      <c r="AB796" s="16">
        <v>1.1494252873563199E-2</v>
      </c>
    </row>
    <row r="797" spans="2:28" x14ac:dyDescent="0.35">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spans="2:28" x14ac:dyDescent="0.35">
      <c r="B798" s="6" t="s">
        <v>421</v>
      </c>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spans="2:28" x14ac:dyDescent="0.35">
      <c r="B799" s="20" t="s">
        <v>63</v>
      </c>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spans="2:28" x14ac:dyDescent="0.35">
      <c r="B800" t="s">
        <v>411</v>
      </c>
      <c r="C800" s="16">
        <v>0.431506849315068</v>
      </c>
      <c r="D800" s="16">
        <v>0.38666666666666699</v>
      </c>
      <c r="E800" s="16">
        <v>0.46441281138790003</v>
      </c>
      <c r="F800" s="16"/>
      <c r="G800" s="16">
        <v>0.4</v>
      </c>
      <c r="H800" s="16">
        <v>0.44444444444444398</v>
      </c>
      <c r="I800" s="16">
        <v>0.33846153846153798</v>
      </c>
      <c r="J800" s="16">
        <v>0.47540983606557402</v>
      </c>
      <c r="K800" s="16">
        <v>0.50684931506849296</v>
      </c>
      <c r="L800" s="16">
        <v>0.44155844155844198</v>
      </c>
      <c r="M800" s="16">
        <v>0.48611111111111099</v>
      </c>
      <c r="N800" s="16">
        <v>0.33333333333333298</v>
      </c>
      <c r="O800" s="16">
        <v>0.434782608695652</v>
      </c>
      <c r="P800" s="16">
        <v>0.413333333333333</v>
      </c>
      <c r="Q800" s="16">
        <v>0.60526315789473695</v>
      </c>
      <c r="R800" s="16">
        <v>0.31578947368421101</v>
      </c>
      <c r="S800" s="16"/>
      <c r="T800" s="16">
        <v>0.39220183486238502</v>
      </c>
      <c r="U800" s="16">
        <v>0.43835616438356201</v>
      </c>
      <c r="V800" s="16">
        <v>0.43220338983050799</v>
      </c>
      <c r="W800" s="16">
        <v>0.46511627906976699</v>
      </c>
      <c r="X800" s="16">
        <v>0.46753246753246802</v>
      </c>
      <c r="Y800" s="16">
        <v>0.62790697674418605</v>
      </c>
      <c r="Z800" s="16"/>
      <c r="AA800" s="16">
        <v>0.44940867279894903</v>
      </c>
      <c r="AB800" s="16">
        <v>0.37931034482758602</v>
      </c>
    </row>
    <row r="801" spans="2:28" x14ac:dyDescent="0.35">
      <c r="B801" t="s">
        <v>412</v>
      </c>
      <c r="C801" s="16">
        <v>0.37181996086105701</v>
      </c>
      <c r="D801" s="16">
        <v>0.35777777777777803</v>
      </c>
      <c r="E801" s="16">
        <v>0.382562277580071</v>
      </c>
      <c r="F801" s="16"/>
      <c r="G801" s="16">
        <v>0.39245283018867899</v>
      </c>
      <c r="H801" s="16">
        <v>0.41269841269841301</v>
      </c>
      <c r="I801" s="16">
        <v>0.46153846153846201</v>
      </c>
      <c r="J801" s="16">
        <v>0.34426229508196698</v>
      </c>
      <c r="K801" s="16">
        <v>0.35616438356164398</v>
      </c>
      <c r="L801" s="16">
        <v>0.29870129870129902</v>
      </c>
      <c r="M801" s="16">
        <v>0.34722222222222199</v>
      </c>
      <c r="N801" s="16">
        <v>0.194444444444444</v>
      </c>
      <c r="O801" s="16">
        <v>0.33913043478260901</v>
      </c>
      <c r="P801" s="16">
        <v>0.36</v>
      </c>
      <c r="Q801" s="16">
        <v>0.5</v>
      </c>
      <c r="R801" s="16">
        <v>0.36842105263157898</v>
      </c>
      <c r="S801" s="16"/>
      <c r="T801" s="16">
        <v>0.35779816513761498</v>
      </c>
      <c r="U801" s="16">
        <v>0.37442922374429199</v>
      </c>
      <c r="V801" s="16">
        <v>0.34745762711864397</v>
      </c>
      <c r="W801" s="16">
        <v>0.36434108527131798</v>
      </c>
      <c r="X801" s="16">
        <v>0.53246753246753198</v>
      </c>
      <c r="Y801" s="16">
        <v>0.30232558139534899</v>
      </c>
      <c r="Z801" s="16"/>
      <c r="AA801" s="16">
        <v>0.39027595269382398</v>
      </c>
      <c r="AB801" s="16">
        <v>0.31800766283524901</v>
      </c>
    </row>
    <row r="802" spans="2:28" x14ac:dyDescent="0.35">
      <c r="B802" t="s">
        <v>413</v>
      </c>
      <c r="C802" s="16">
        <v>0.367906066536204</v>
      </c>
      <c r="D802" s="16">
        <v>0.38666666666666699</v>
      </c>
      <c r="E802" s="16">
        <v>0.35409252669039099</v>
      </c>
      <c r="F802" s="16"/>
      <c r="G802" s="16">
        <v>0.33207547169811302</v>
      </c>
      <c r="H802" s="16">
        <v>0.37301587301587302</v>
      </c>
      <c r="I802" s="16">
        <v>0.29230769230769199</v>
      </c>
      <c r="J802" s="16">
        <v>0.32786885245901598</v>
      </c>
      <c r="K802" s="16">
        <v>0.31506849315068503</v>
      </c>
      <c r="L802" s="16">
        <v>0.37662337662337703</v>
      </c>
      <c r="M802" s="16">
        <v>0.375</v>
      </c>
      <c r="N802" s="16">
        <v>0.38888888888888901</v>
      </c>
      <c r="O802" s="16">
        <v>0.44347826086956499</v>
      </c>
      <c r="P802" s="16">
        <v>0.413333333333333</v>
      </c>
      <c r="Q802" s="16">
        <v>0.394736842105263</v>
      </c>
      <c r="R802" s="16">
        <v>0.63157894736842102</v>
      </c>
      <c r="S802" s="16"/>
      <c r="T802" s="16">
        <v>0.37385321100917401</v>
      </c>
      <c r="U802" s="16">
        <v>0.35616438356164398</v>
      </c>
      <c r="V802" s="16">
        <v>0.31355932203389802</v>
      </c>
      <c r="W802" s="16">
        <v>0.31782945736434098</v>
      </c>
      <c r="X802" s="16">
        <v>0.46753246753246802</v>
      </c>
      <c r="Y802" s="16">
        <v>0.48837209302325602</v>
      </c>
      <c r="Z802" s="16"/>
      <c r="AA802" s="16">
        <v>0.37056504599211598</v>
      </c>
      <c r="AB802" s="16">
        <v>0.360153256704981</v>
      </c>
    </row>
    <row r="803" spans="2:28" x14ac:dyDescent="0.35">
      <c r="B803" t="s">
        <v>414</v>
      </c>
      <c r="C803" s="16">
        <v>0.32289628180039098</v>
      </c>
      <c r="D803" s="16">
        <v>0.31777777777777799</v>
      </c>
      <c r="E803" s="16">
        <v>0.32028469750889699</v>
      </c>
      <c r="F803" s="16"/>
      <c r="G803" s="16">
        <v>0.26037735849056598</v>
      </c>
      <c r="H803" s="16">
        <v>0.341269841269841</v>
      </c>
      <c r="I803" s="16">
        <v>0.35384615384615398</v>
      </c>
      <c r="J803" s="16">
        <v>0.18032786885245899</v>
      </c>
      <c r="K803" s="16">
        <v>0.35616438356164398</v>
      </c>
      <c r="L803" s="16">
        <v>0.35064935064935099</v>
      </c>
      <c r="M803" s="16">
        <v>0.36111111111111099</v>
      </c>
      <c r="N803" s="16">
        <v>0.38888888888888901</v>
      </c>
      <c r="O803" s="16">
        <v>0.4</v>
      </c>
      <c r="P803" s="16">
        <v>0.38666666666666699</v>
      </c>
      <c r="Q803" s="16">
        <v>0.31578947368421101</v>
      </c>
      <c r="R803" s="16">
        <v>0.21052631578947401</v>
      </c>
      <c r="S803" s="16"/>
      <c r="T803" s="16">
        <v>0.29587155963302803</v>
      </c>
      <c r="U803" s="16">
        <v>0.33333333333333298</v>
      </c>
      <c r="V803" s="16">
        <v>0.36440677966101698</v>
      </c>
      <c r="W803" s="16">
        <v>0.34108527131782901</v>
      </c>
      <c r="X803" s="16">
        <v>0.32467532467532501</v>
      </c>
      <c r="Y803" s="16">
        <v>0.372093023255814</v>
      </c>
      <c r="Z803" s="16"/>
      <c r="AA803" s="16">
        <v>0.34954007884362698</v>
      </c>
      <c r="AB803" s="16">
        <v>0.24521072796934901</v>
      </c>
    </row>
    <row r="804" spans="2:28" x14ac:dyDescent="0.35">
      <c r="B804" t="s">
        <v>415</v>
      </c>
      <c r="C804" s="16">
        <v>0.265166340508806</v>
      </c>
      <c r="D804" s="16">
        <v>0.26444444444444398</v>
      </c>
      <c r="E804" s="16">
        <v>0.27046263345195698</v>
      </c>
      <c r="F804" s="16"/>
      <c r="G804" s="16">
        <v>0.245283018867925</v>
      </c>
      <c r="H804" s="16">
        <v>0.30158730158730201</v>
      </c>
      <c r="I804" s="16">
        <v>0.27692307692307699</v>
      </c>
      <c r="J804" s="16">
        <v>0.32786885245901598</v>
      </c>
      <c r="K804" s="16">
        <v>0.219178082191781</v>
      </c>
      <c r="L804" s="16">
        <v>0.18181818181818199</v>
      </c>
      <c r="M804" s="16">
        <v>0.25</v>
      </c>
      <c r="N804" s="16">
        <v>0.27777777777777801</v>
      </c>
      <c r="O804" s="16">
        <v>0.31304347826086998</v>
      </c>
      <c r="P804" s="16">
        <v>0.25333333333333302</v>
      </c>
      <c r="Q804" s="16">
        <v>0.21052631578947401</v>
      </c>
      <c r="R804" s="16">
        <v>0.47368421052631599</v>
      </c>
      <c r="S804" s="16"/>
      <c r="T804" s="16">
        <v>0.27981651376146799</v>
      </c>
      <c r="U804" s="16">
        <v>0.29223744292237402</v>
      </c>
      <c r="V804" s="16">
        <v>0.21186440677966101</v>
      </c>
      <c r="W804" s="16">
        <v>0.232558139534884</v>
      </c>
      <c r="X804" s="16">
        <v>0.25974025974025999</v>
      </c>
      <c r="Y804" s="16">
        <v>0.232558139534884</v>
      </c>
      <c r="Z804" s="16"/>
      <c r="AA804" s="16">
        <v>0.27069645203679399</v>
      </c>
      <c r="AB804" s="16">
        <v>0.24904214559387</v>
      </c>
    </row>
    <row r="805" spans="2:28" x14ac:dyDescent="0.35">
      <c r="B805" t="s">
        <v>416</v>
      </c>
      <c r="C805" s="16">
        <v>0.235812133072407</v>
      </c>
      <c r="D805" s="16">
        <v>0.25333333333333302</v>
      </c>
      <c r="E805" s="16">
        <v>0.22419928825622801</v>
      </c>
      <c r="F805" s="16"/>
      <c r="G805" s="16">
        <v>0.23396226415094301</v>
      </c>
      <c r="H805" s="16">
        <v>0.28571428571428598</v>
      </c>
      <c r="I805" s="16">
        <v>0.246153846153846</v>
      </c>
      <c r="J805" s="16">
        <v>0.18032786885245899</v>
      </c>
      <c r="K805" s="16">
        <v>0.232876712328767</v>
      </c>
      <c r="L805" s="16">
        <v>0.246753246753247</v>
      </c>
      <c r="M805" s="16">
        <v>0.22222222222222199</v>
      </c>
      <c r="N805" s="16">
        <v>0.27777777777777801</v>
      </c>
      <c r="O805" s="16">
        <v>0.24347826086956501</v>
      </c>
      <c r="P805" s="16">
        <v>0.21333333333333299</v>
      </c>
      <c r="Q805" s="16">
        <v>0.21052631578947401</v>
      </c>
      <c r="R805" s="16">
        <v>0.105263157894737</v>
      </c>
      <c r="S805" s="16"/>
      <c r="T805" s="16">
        <v>0.21100917431192701</v>
      </c>
      <c r="U805" s="16">
        <v>0.24200913242009101</v>
      </c>
      <c r="V805" s="16">
        <v>0.29661016949152502</v>
      </c>
      <c r="W805" s="16">
        <v>0.26356589147286802</v>
      </c>
      <c r="X805" s="16">
        <v>0.22077922077922099</v>
      </c>
      <c r="Y805" s="16">
        <v>0.232558139534884</v>
      </c>
      <c r="Z805" s="16"/>
      <c r="AA805" s="16">
        <v>0.252299605781866</v>
      </c>
      <c r="AB805" s="16">
        <v>0.18773946360153301</v>
      </c>
    </row>
    <row r="806" spans="2:28" x14ac:dyDescent="0.35">
      <c r="B806" t="s">
        <v>417</v>
      </c>
      <c r="C806" s="16">
        <v>0.22798434442270099</v>
      </c>
      <c r="D806" s="16">
        <v>0.16666666666666699</v>
      </c>
      <c r="E806" s="16">
        <v>0.268683274021352</v>
      </c>
      <c r="F806" s="16"/>
      <c r="G806" s="16">
        <v>0.26415094339622602</v>
      </c>
      <c r="H806" s="16">
        <v>0.15079365079365101</v>
      </c>
      <c r="I806" s="16">
        <v>0.18461538461538499</v>
      </c>
      <c r="J806" s="16">
        <v>0.31147540983606598</v>
      </c>
      <c r="K806" s="16">
        <v>0.232876712328767</v>
      </c>
      <c r="L806" s="16">
        <v>0.22077922077922099</v>
      </c>
      <c r="M806" s="16">
        <v>0.180555555555556</v>
      </c>
      <c r="N806" s="16">
        <v>0.194444444444444</v>
      </c>
      <c r="O806" s="16">
        <v>0.208695652173913</v>
      </c>
      <c r="P806" s="16">
        <v>0.34666666666666701</v>
      </c>
      <c r="Q806" s="16">
        <v>0.157894736842105</v>
      </c>
      <c r="R806" s="16">
        <v>0.157894736842105</v>
      </c>
      <c r="S806" s="16"/>
      <c r="T806" s="16">
        <v>0.25</v>
      </c>
      <c r="U806" s="16">
        <v>0.25114155251141601</v>
      </c>
      <c r="V806" s="16">
        <v>0.20338983050847501</v>
      </c>
      <c r="W806" s="16">
        <v>0.186046511627907</v>
      </c>
      <c r="X806" s="16">
        <v>0.168831168831169</v>
      </c>
      <c r="Y806" s="16">
        <v>0.186046511627907</v>
      </c>
      <c r="Z806" s="16"/>
      <c r="AA806" s="16">
        <v>0.207621550591327</v>
      </c>
      <c r="AB806" s="16">
        <v>0.28735632183908</v>
      </c>
    </row>
    <row r="807" spans="2:28" x14ac:dyDescent="0.35">
      <c r="B807" t="s">
        <v>418</v>
      </c>
      <c r="C807" s="16">
        <v>0.199608610567515</v>
      </c>
      <c r="D807" s="16">
        <v>0.24444444444444399</v>
      </c>
      <c r="E807" s="16">
        <v>0.16548042704626301</v>
      </c>
      <c r="F807" s="16"/>
      <c r="G807" s="16">
        <v>0.22264150943396199</v>
      </c>
      <c r="H807" s="16">
        <v>0.19047619047618999</v>
      </c>
      <c r="I807" s="16">
        <v>0.15384615384615399</v>
      </c>
      <c r="J807" s="16">
        <v>0.24590163934426201</v>
      </c>
      <c r="K807" s="16">
        <v>0.17808219178082199</v>
      </c>
      <c r="L807" s="16">
        <v>0.168831168831169</v>
      </c>
      <c r="M807" s="16">
        <v>0.23611111111111099</v>
      </c>
      <c r="N807" s="16">
        <v>0.13888888888888901</v>
      </c>
      <c r="O807" s="16">
        <v>0.182608695652174</v>
      </c>
      <c r="P807" s="16">
        <v>0.2</v>
      </c>
      <c r="Q807" s="16">
        <v>0.157894736842105</v>
      </c>
      <c r="R807" s="16">
        <v>0.31578947368421101</v>
      </c>
      <c r="S807" s="16"/>
      <c r="T807" s="16">
        <v>0.204128440366972</v>
      </c>
      <c r="U807" s="16">
        <v>0.19634703196347</v>
      </c>
      <c r="V807" s="16">
        <v>0.21186440677966101</v>
      </c>
      <c r="W807" s="16">
        <v>0.217054263565891</v>
      </c>
      <c r="X807" s="16">
        <v>0.15584415584415601</v>
      </c>
      <c r="Y807" s="16">
        <v>0.162790697674419</v>
      </c>
      <c r="Z807" s="16"/>
      <c r="AA807" s="16">
        <v>0.18528252299605799</v>
      </c>
      <c r="AB807" s="16">
        <v>0.24137931034482801</v>
      </c>
    </row>
    <row r="808" spans="2:28" x14ac:dyDescent="0.35">
      <c r="B808" t="s">
        <v>419</v>
      </c>
      <c r="C808" s="16">
        <v>0.182974559686888</v>
      </c>
      <c r="D808" s="16">
        <v>0.20888888888888901</v>
      </c>
      <c r="E808" s="16">
        <v>0.163701067615658</v>
      </c>
      <c r="F808" s="16"/>
      <c r="G808" s="16">
        <v>0.20754716981132099</v>
      </c>
      <c r="H808" s="16">
        <v>0.158730158730159</v>
      </c>
      <c r="I808" s="16">
        <v>0.18461538461538499</v>
      </c>
      <c r="J808" s="16">
        <v>0.114754098360656</v>
      </c>
      <c r="K808" s="16">
        <v>0.219178082191781</v>
      </c>
      <c r="L808" s="16">
        <v>0.18181818181818199</v>
      </c>
      <c r="M808" s="16">
        <v>0.22222222222222199</v>
      </c>
      <c r="N808" s="16">
        <v>0.11111111111111099</v>
      </c>
      <c r="O808" s="16">
        <v>0.182608695652174</v>
      </c>
      <c r="P808" s="16">
        <v>0.17333333333333301</v>
      </c>
      <c r="Q808" s="16">
        <v>0.21052631578947401</v>
      </c>
      <c r="R808" s="16">
        <v>5.2631578947368397E-2</v>
      </c>
      <c r="S808" s="16"/>
      <c r="T808" s="16">
        <v>0.23165137614678899</v>
      </c>
      <c r="U808" s="16">
        <v>0.11872146118721499</v>
      </c>
      <c r="V808" s="16">
        <v>0.186440677966102</v>
      </c>
      <c r="W808" s="16">
        <v>0.186046511627907</v>
      </c>
      <c r="X808" s="16">
        <v>0.103896103896104</v>
      </c>
      <c r="Y808" s="16">
        <v>0.13953488372093001</v>
      </c>
      <c r="Z808" s="16"/>
      <c r="AA808" s="16">
        <v>0.15768725361366601</v>
      </c>
      <c r="AB808" s="16">
        <v>0.25670498084291199</v>
      </c>
    </row>
    <row r="809" spans="2:28" x14ac:dyDescent="0.35">
      <c r="B809" t="s">
        <v>420</v>
      </c>
      <c r="C809" s="16">
        <v>0.149706457925636</v>
      </c>
      <c r="D809" s="16">
        <v>0.18</v>
      </c>
      <c r="E809" s="16">
        <v>0.128113879003559</v>
      </c>
      <c r="F809" s="16"/>
      <c r="G809" s="16">
        <v>0.2</v>
      </c>
      <c r="H809" s="16">
        <v>0.119047619047619</v>
      </c>
      <c r="I809" s="16">
        <v>0.138461538461538</v>
      </c>
      <c r="J809" s="16">
        <v>0.114754098360656</v>
      </c>
      <c r="K809" s="16">
        <v>0.10958904109589</v>
      </c>
      <c r="L809" s="16">
        <v>0.15584415584415601</v>
      </c>
      <c r="M809" s="16">
        <v>0.125</v>
      </c>
      <c r="N809" s="16">
        <v>0.27777777777777801</v>
      </c>
      <c r="O809" s="16">
        <v>0.15652173913043499</v>
      </c>
      <c r="P809" s="16">
        <v>0.08</v>
      </c>
      <c r="Q809" s="16">
        <v>5.2631578947368397E-2</v>
      </c>
      <c r="R809" s="16">
        <v>0.21052631578947401</v>
      </c>
      <c r="S809" s="16"/>
      <c r="T809" s="16">
        <v>0.192660550458716</v>
      </c>
      <c r="U809" s="16">
        <v>0.100456621004566</v>
      </c>
      <c r="V809" s="16">
        <v>0.144067796610169</v>
      </c>
      <c r="W809" s="16">
        <v>0.14728682170542601</v>
      </c>
      <c r="X809" s="16">
        <v>0.11688311688311701</v>
      </c>
      <c r="Y809" s="16">
        <v>4.6511627906976702E-2</v>
      </c>
      <c r="Z809" s="16"/>
      <c r="AA809" s="16">
        <v>0.13403416557161599</v>
      </c>
      <c r="AB809" s="16">
        <v>0.195402298850575</v>
      </c>
    </row>
    <row r="810" spans="2:28" x14ac:dyDescent="0.35">
      <c r="B810" t="s">
        <v>101</v>
      </c>
      <c r="C810" s="16">
        <v>1.5655577299412901E-2</v>
      </c>
      <c r="D810" s="16">
        <v>1.1111111111111099E-2</v>
      </c>
      <c r="E810" s="16">
        <v>1.95729537366548E-2</v>
      </c>
      <c r="F810" s="16"/>
      <c r="G810" s="16">
        <v>1.5094339622641499E-2</v>
      </c>
      <c r="H810" s="16">
        <v>2.3809523809523801E-2</v>
      </c>
      <c r="I810" s="16">
        <v>1.5384615384615399E-2</v>
      </c>
      <c r="J810" s="16">
        <v>1.63934426229508E-2</v>
      </c>
      <c r="K810" s="16">
        <v>2.7397260273972601E-2</v>
      </c>
      <c r="L810" s="16">
        <v>2.5974025974026E-2</v>
      </c>
      <c r="M810" s="16">
        <v>0</v>
      </c>
      <c r="N810" s="16">
        <v>2.7777777777777801E-2</v>
      </c>
      <c r="O810" s="16">
        <v>0</v>
      </c>
      <c r="P810" s="16">
        <v>1.3333333333333299E-2</v>
      </c>
      <c r="Q810" s="16">
        <v>2.6315789473684199E-2</v>
      </c>
      <c r="R810" s="16">
        <v>0</v>
      </c>
      <c r="S810" s="16"/>
      <c r="T810" s="16">
        <v>6.8807339449541297E-3</v>
      </c>
      <c r="U810" s="16">
        <v>3.1963470319634701E-2</v>
      </c>
      <c r="V810" s="16">
        <v>8.4745762711864406E-3</v>
      </c>
      <c r="W810" s="16">
        <v>2.32558139534884E-2</v>
      </c>
      <c r="X810" s="16">
        <v>1.2987012987013E-2</v>
      </c>
      <c r="Y810" s="16">
        <v>2.32558139534884E-2</v>
      </c>
      <c r="Z810" s="16"/>
      <c r="AA810" s="16">
        <v>1.3140604467805499E-2</v>
      </c>
      <c r="AB810" s="16">
        <v>2.2988505747126398E-2</v>
      </c>
    </row>
    <row r="811" spans="2:28" x14ac:dyDescent="0.35">
      <c r="B811" t="s">
        <v>61</v>
      </c>
      <c r="C811" s="16">
        <v>2.9354207436399198E-3</v>
      </c>
      <c r="D811" s="16">
        <v>2.2222222222222201E-3</v>
      </c>
      <c r="E811" s="16">
        <v>3.5587188612099599E-3</v>
      </c>
      <c r="F811" s="16"/>
      <c r="G811" s="16">
        <v>0</v>
      </c>
      <c r="H811" s="16">
        <v>0</v>
      </c>
      <c r="I811" s="16">
        <v>1.5384615384615399E-2</v>
      </c>
      <c r="J811" s="16">
        <v>0</v>
      </c>
      <c r="K811" s="16">
        <v>0</v>
      </c>
      <c r="L811" s="16">
        <v>0</v>
      </c>
      <c r="M811" s="16">
        <v>0</v>
      </c>
      <c r="N811" s="16">
        <v>2.7777777777777801E-2</v>
      </c>
      <c r="O811" s="16">
        <v>0</v>
      </c>
      <c r="P811" s="16">
        <v>1.3333333333333299E-2</v>
      </c>
      <c r="Q811" s="16">
        <v>0</v>
      </c>
      <c r="R811" s="16">
        <v>0</v>
      </c>
      <c r="S811" s="16"/>
      <c r="T811" s="16">
        <v>4.5871559633027499E-3</v>
      </c>
      <c r="U811" s="16">
        <v>4.5662100456621002E-3</v>
      </c>
      <c r="V811" s="16">
        <v>0</v>
      </c>
      <c r="W811" s="16">
        <v>0</v>
      </c>
      <c r="X811" s="16">
        <v>0</v>
      </c>
      <c r="Y811" s="16">
        <v>0</v>
      </c>
      <c r="Z811" s="16"/>
      <c r="AA811" s="16">
        <v>3.9421813403416597E-3</v>
      </c>
      <c r="AB811" s="16">
        <v>0</v>
      </c>
    </row>
    <row r="812" spans="2:28" x14ac:dyDescent="0.35">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spans="2:28" x14ac:dyDescent="0.35">
      <c r="B813" s="6" t="s">
        <v>422</v>
      </c>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spans="2:28" x14ac:dyDescent="0.35">
      <c r="B814" s="20" t="s">
        <v>423</v>
      </c>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spans="2:28" x14ac:dyDescent="0.35">
      <c r="B815" t="s">
        <v>420</v>
      </c>
      <c r="C815" s="16">
        <v>6.580259222333E-2</v>
      </c>
      <c r="D815" s="16">
        <v>8.3333333333333301E-2</v>
      </c>
      <c r="E815" s="16">
        <v>5.28233151183971E-2</v>
      </c>
      <c r="F815" s="16"/>
      <c r="G815" s="16">
        <v>9.1954022988505704E-2</v>
      </c>
      <c r="H815" s="16">
        <v>6.50406504065041E-2</v>
      </c>
      <c r="I815" s="16">
        <v>6.3492063492063502E-2</v>
      </c>
      <c r="J815" s="16">
        <v>3.3333333333333298E-2</v>
      </c>
      <c r="K815" s="16">
        <v>4.2253521126760597E-2</v>
      </c>
      <c r="L815" s="16">
        <v>5.3333333333333302E-2</v>
      </c>
      <c r="M815" s="16">
        <v>6.9444444444444406E-2</v>
      </c>
      <c r="N815" s="16">
        <v>0.14705882352941199</v>
      </c>
      <c r="O815" s="16">
        <v>4.3478260869565202E-2</v>
      </c>
      <c r="P815" s="16">
        <v>2.7397260273972601E-2</v>
      </c>
      <c r="Q815" s="16">
        <v>2.7027027027027001E-2</v>
      </c>
      <c r="R815" s="16">
        <v>0.157894736842105</v>
      </c>
      <c r="S815" s="16"/>
      <c r="T815" s="16">
        <v>8.5846867749420006E-2</v>
      </c>
      <c r="U815" s="16">
        <v>6.1611374407582901E-2</v>
      </c>
      <c r="V815" s="16">
        <v>4.2735042735042701E-2</v>
      </c>
      <c r="W815" s="16">
        <v>4.7619047619047603E-2</v>
      </c>
      <c r="X815" s="16">
        <v>5.2631578947368397E-2</v>
      </c>
      <c r="Y815" s="16">
        <v>2.3809523809523801E-2</v>
      </c>
      <c r="Z815" s="16"/>
      <c r="AA815" s="16">
        <v>6.1497326203208601E-2</v>
      </c>
      <c r="AB815" s="16">
        <v>7.8431372549019607E-2</v>
      </c>
    </row>
    <row r="816" spans="2:28" x14ac:dyDescent="0.35">
      <c r="B816" t="s">
        <v>413</v>
      </c>
      <c r="C816" s="16">
        <v>0.134596211365902</v>
      </c>
      <c r="D816" s="16">
        <v>0.144144144144144</v>
      </c>
      <c r="E816" s="16">
        <v>0.12568306010929001</v>
      </c>
      <c r="F816" s="16"/>
      <c r="G816" s="16">
        <v>0.114942528735632</v>
      </c>
      <c r="H816" s="16">
        <v>0.17073170731707299</v>
      </c>
      <c r="I816" s="16">
        <v>0.11111111111111099</v>
      </c>
      <c r="J816" s="16">
        <v>8.3333333333333301E-2</v>
      </c>
      <c r="K816" s="16">
        <v>0.12676056338028199</v>
      </c>
      <c r="L816" s="16">
        <v>9.3333333333333296E-2</v>
      </c>
      <c r="M816" s="16">
        <v>0.13888888888888901</v>
      </c>
      <c r="N816" s="16">
        <v>0.17647058823529399</v>
      </c>
      <c r="O816" s="16">
        <v>0.104347826086957</v>
      </c>
      <c r="P816" s="16">
        <v>0.19178082191780799</v>
      </c>
      <c r="Q816" s="16">
        <v>0.162162162162162</v>
      </c>
      <c r="R816" s="16">
        <v>0.42105263157894701</v>
      </c>
      <c r="S816" s="16"/>
      <c r="T816" s="16">
        <v>0.1415313225058</v>
      </c>
      <c r="U816" s="16">
        <v>0.123222748815166</v>
      </c>
      <c r="V816" s="16">
        <v>0.11965811965812</v>
      </c>
      <c r="W816" s="16">
        <v>8.7301587301587297E-2</v>
      </c>
      <c r="X816" s="16">
        <v>0.18421052631578899</v>
      </c>
      <c r="Y816" s="16">
        <v>0.214285714285714</v>
      </c>
      <c r="Z816" s="16"/>
      <c r="AA816" s="16">
        <v>0.12834224598930499</v>
      </c>
      <c r="AB816" s="16">
        <v>0.152941176470588</v>
      </c>
    </row>
    <row r="817" spans="2:28" x14ac:dyDescent="0.35">
      <c r="B817" t="s">
        <v>415</v>
      </c>
      <c r="C817" s="16">
        <v>9.7706879361914301E-2</v>
      </c>
      <c r="D817" s="16">
        <v>0.101351351351351</v>
      </c>
      <c r="E817" s="16">
        <v>9.6539162112932606E-2</v>
      </c>
      <c r="F817" s="16"/>
      <c r="G817" s="16">
        <v>8.4291187739463605E-2</v>
      </c>
      <c r="H817" s="16">
        <v>8.1300813008130093E-2</v>
      </c>
      <c r="I817" s="16">
        <v>0.158730158730159</v>
      </c>
      <c r="J817" s="16">
        <v>0.18333333333333299</v>
      </c>
      <c r="K817" s="16">
        <v>7.0422535211267595E-2</v>
      </c>
      <c r="L817" s="16">
        <v>0.12</v>
      </c>
      <c r="M817" s="16">
        <v>0.11111111111111099</v>
      </c>
      <c r="N817" s="16">
        <v>8.8235294117647106E-2</v>
      </c>
      <c r="O817" s="16">
        <v>9.5652173913043495E-2</v>
      </c>
      <c r="P817" s="16">
        <v>5.4794520547945202E-2</v>
      </c>
      <c r="Q817" s="16">
        <v>8.1081081081081099E-2</v>
      </c>
      <c r="R817" s="16">
        <v>0.105263157894737</v>
      </c>
      <c r="S817" s="16"/>
      <c r="T817" s="16">
        <v>9.28074245939675E-2</v>
      </c>
      <c r="U817" s="16">
        <v>0.11374407582938401</v>
      </c>
      <c r="V817" s="16">
        <v>0.11965811965812</v>
      </c>
      <c r="W817" s="16">
        <v>9.5238095238095205E-2</v>
      </c>
      <c r="X817" s="16">
        <v>7.8947368421052599E-2</v>
      </c>
      <c r="Y817" s="16">
        <v>4.7619047619047603E-2</v>
      </c>
      <c r="Z817" s="16"/>
      <c r="AA817" s="16">
        <v>9.7593582887700495E-2</v>
      </c>
      <c r="AB817" s="16">
        <v>9.8039215686274495E-2</v>
      </c>
    </row>
    <row r="818" spans="2:28" x14ac:dyDescent="0.35">
      <c r="B818" t="s">
        <v>412</v>
      </c>
      <c r="C818" s="16">
        <v>0.15653040877367899</v>
      </c>
      <c r="D818" s="16">
        <v>0.150900900900901</v>
      </c>
      <c r="E818" s="16">
        <v>0.16393442622950799</v>
      </c>
      <c r="F818" s="16"/>
      <c r="G818" s="16">
        <v>0.18007662835249</v>
      </c>
      <c r="H818" s="16">
        <v>0.13008130081300801</v>
      </c>
      <c r="I818" s="16">
        <v>0.17460317460317501</v>
      </c>
      <c r="J818" s="16">
        <v>0.18333333333333299</v>
      </c>
      <c r="K818" s="16">
        <v>0.12676056338028199</v>
      </c>
      <c r="L818" s="16">
        <v>0.10666666666666701</v>
      </c>
      <c r="M818" s="16">
        <v>0.194444444444444</v>
      </c>
      <c r="N818" s="16">
        <v>8.8235294117647106E-2</v>
      </c>
      <c r="O818" s="16">
        <v>0.139130434782609</v>
      </c>
      <c r="P818" s="16">
        <v>0.17808219178082199</v>
      </c>
      <c r="Q818" s="16">
        <v>0.24324324324324301</v>
      </c>
      <c r="R818" s="16">
        <v>0</v>
      </c>
      <c r="S818" s="16"/>
      <c r="T818" s="16">
        <v>0.150812064965197</v>
      </c>
      <c r="U818" s="16">
        <v>0.16587677725118499</v>
      </c>
      <c r="V818" s="16">
        <v>0.11111111111111099</v>
      </c>
      <c r="W818" s="16">
        <v>0.16666666666666699</v>
      </c>
      <c r="X818" s="16">
        <v>0.22368421052631601</v>
      </c>
      <c r="Y818" s="16">
        <v>0.14285714285714299</v>
      </c>
      <c r="Z818" s="16"/>
      <c r="AA818" s="16">
        <v>0.17379679144384999</v>
      </c>
      <c r="AB818" s="16">
        <v>0.105882352941176</v>
      </c>
    </row>
    <row r="819" spans="2:28" x14ac:dyDescent="0.35">
      <c r="B819" t="s">
        <v>414</v>
      </c>
      <c r="C819" s="16">
        <v>0.13160518444666</v>
      </c>
      <c r="D819" s="16">
        <v>0.12837837837837801</v>
      </c>
      <c r="E819" s="16">
        <v>0.12932604735883399</v>
      </c>
      <c r="F819" s="16"/>
      <c r="G819" s="16">
        <v>0.10344827586206901</v>
      </c>
      <c r="H819" s="16">
        <v>0.16260162601625999</v>
      </c>
      <c r="I819" s="16">
        <v>7.9365079365079402E-2</v>
      </c>
      <c r="J819" s="16">
        <v>8.3333333333333301E-2</v>
      </c>
      <c r="K819" s="16">
        <v>0.12676056338028199</v>
      </c>
      <c r="L819" s="16">
        <v>0.146666666666667</v>
      </c>
      <c r="M819" s="16">
        <v>0.13888888888888901</v>
      </c>
      <c r="N819" s="16">
        <v>0.14705882352941199</v>
      </c>
      <c r="O819" s="16">
        <v>0.22608695652173899</v>
      </c>
      <c r="P819" s="16">
        <v>0.13698630136986301</v>
      </c>
      <c r="Q819" s="16">
        <v>5.4054054054054099E-2</v>
      </c>
      <c r="R819" s="16">
        <v>0.105263157894737</v>
      </c>
      <c r="S819" s="16"/>
      <c r="T819" s="16">
        <v>0.111368909512761</v>
      </c>
      <c r="U819" s="16">
        <v>0.151658767772512</v>
      </c>
      <c r="V819" s="16">
        <v>0.145299145299145</v>
      </c>
      <c r="W819" s="16">
        <v>0.14285714285714299</v>
      </c>
      <c r="X819" s="16">
        <v>0.157894736842105</v>
      </c>
      <c r="Y819" s="16">
        <v>0.119047619047619</v>
      </c>
      <c r="Z819" s="16"/>
      <c r="AA819" s="16">
        <v>0.13903743315507999</v>
      </c>
      <c r="AB819" s="16">
        <v>0.10980392156862701</v>
      </c>
    </row>
    <row r="820" spans="2:28" x14ac:dyDescent="0.35">
      <c r="B820" t="s">
        <v>417</v>
      </c>
      <c r="C820" s="16">
        <v>6.9790628115652995E-2</v>
      </c>
      <c r="D820" s="16">
        <v>5.18018018018018E-2</v>
      </c>
      <c r="E820" s="16">
        <v>8.3788706739526403E-2</v>
      </c>
      <c r="F820" s="16"/>
      <c r="G820" s="16">
        <v>0.10727969348659</v>
      </c>
      <c r="H820" s="16">
        <v>4.8780487804878099E-2</v>
      </c>
      <c r="I820" s="16">
        <v>4.7619047619047603E-2</v>
      </c>
      <c r="J820" s="16">
        <v>0.1</v>
      </c>
      <c r="K820" s="16">
        <v>4.2253521126760597E-2</v>
      </c>
      <c r="L820" s="16">
        <v>6.6666666666666693E-2</v>
      </c>
      <c r="M820" s="16">
        <v>5.5555555555555601E-2</v>
      </c>
      <c r="N820" s="16">
        <v>2.9411764705882401E-2</v>
      </c>
      <c r="O820" s="16">
        <v>5.21739130434783E-2</v>
      </c>
      <c r="P820" s="16">
        <v>8.2191780821917804E-2</v>
      </c>
      <c r="Q820" s="16">
        <v>5.4054054054054099E-2</v>
      </c>
      <c r="R820" s="16">
        <v>0</v>
      </c>
      <c r="S820" s="16"/>
      <c r="T820" s="16">
        <v>8.1206496519721602E-2</v>
      </c>
      <c r="U820" s="16">
        <v>6.6350710900473897E-2</v>
      </c>
      <c r="V820" s="16">
        <v>5.9829059829059797E-2</v>
      </c>
      <c r="W820" s="16">
        <v>7.1428571428571397E-2</v>
      </c>
      <c r="X820" s="16">
        <v>3.94736842105263E-2</v>
      </c>
      <c r="Y820" s="16">
        <v>4.7619047619047603E-2</v>
      </c>
      <c r="Z820" s="16"/>
      <c r="AA820" s="16">
        <v>6.2834224598930496E-2</v>
      </c>
      <c r="AB820" s="16">
        <v>9.0196078431372506E-2</v>
      </c>
    </row>
    <row r="821" spans="2:28" x14ac:dyDescent="0.35">
      <c r="B821" t="s">
        <v>418</v>
      </c>
      <c r="C821" s="16">
        <v>4.7856430707876402E-2</v>
      </c>
      <c r="D821" s="16">
        <v>5.8558558558558599E-2</v>
      </c>
      <c r="E821" s="16">
        <v>4.0072859744990898E-2</v>
      </c>
      <c r="F821" s="16"/>
      <c r="G821" s="16">
        <v>4.2145593869731802E-2</v>
      </c>
      <c r="H821" s="16">
        <v>2.4390243902439001E-2</v>
      </c>
      <c r="I821" s="16">
        <v>4.7619047619047603E-2</v>
      </c>
      <c r="J821" s="16">
        <v>3.3333333333333298E-2</v>
      </c>
      <c r="K821" s="16">
        <v>5.63380281690141E-2</v>
      </c>
      <c r="L821" s="16">
        <v>9.3333333333333296E-2</v>
      </c>
      <c r="M821" s="16">
        <v>4.1666666666666699E-2</v>
      </c>
      <c r="N821" s="16">
        <v>2.9411764705882401E-2</v>
      </c>
      <c r="O821" s="16">
        <v>4.3478260869565202E-2</v>
      </c>
      <c r="P821" s="16">
        <v>6.8493150684931503E-2</v>
      </c>
      <c r="Q821" s="16">
        <v>5.4054054054054099E-2</v>
      </c>
      <c r="R821" s="16">
        <v>0.105263157894737</v>
      </c>
      <c r="S821" s="16"/>
      <c r="T821" s="16">
        <v>5.8004640371229703E-2</v>
      </c>
      <c r="U821" s="16">
        <v>4.2654028436019002E-2</v>
      </c>
      <c r="V821" s="16">
        <v>5.9829059829059797E-2</v>
      </c>
      <c r="W821" s="16">
        <v>4.7619047619047603E-2</v>
      </c>
      <c r="X821" s="16">
        <v>0</v>
      </c>
      <c r="Y821" s="16">
        <v>2.3809523809523801E-2</v>
      </c>
      <c r="Z821" s="16"/>
      <c r="AA821" s="16">
        <v>4.2780748663101602E-2</v>
      </c>
      <c r="AB821" s="16">
        <v>6.2745098039215699E-2</v>
      </c>
    </row>
    <row r="822" spans="2:28" x14ac:dyDescent="0.35">
      <c r="B822" t="s">
        <v>419</v>
      </c>
      <c r="C822" s="16">
        <v>5.28414755732802E-2</v>
      </c>
      <c r="D822" s="16">
        <v>6.53153153153153E-2</v>
      </c>
      <c r="E822" s="16">
        <v>4.3715846994535498E-2</v>
      </c>
      <c r="F822" s="16"/>
      <c r="G822" s="16">
        <v>4.5977011494252901E-2</v>
      </c>
      <c r="H822" s="16">
        <v>6.50406504065041E-2</v>
      </c>
      <c r="I822" s="16">
        <v>9.5238095238095205E-2</v>
      </c>
      <c r="J822" s="16">
        <v>3.3333333333333298E-2</v>
      </c>
      <c r="K822" s="16">
        <v>4.2253521126760597E-2</v>
      </c>
      <c r="L822" s="16">
        <v>0.04</v>
      </c>
      <c r="M822" s="16">
        <v>6.9444444444444406E-2</v>
      </c>
      <c r="N822" s="16">
        <v>0</v>
      </c>
      <c r="O822" s="16">
        <v>6.9565217391304293E-2</v>
      </c>
      <c r="P822" s="16">
        <v>4.1095890410958902E-2</v>
      </c>
      <c r="Q822" s="16">
        <v>5.4054054054054099E-2</v>
      </c>
      <c r="R822" s="16">
        <v>5.2631578947368397E-2</v>
      </c>
      <c r="S822" s="16"/>
      <c r="T822" s="16">
        <v>6.7285382830626406E-2</v>
      </c>
      <c r="U822" s="16">
        <v>4.2654028436019002E-2</v>
      </c>
      <c r="V822" s="16">
        <v>5.9829059829059797E-2</v>
      </c>
      <c r="W822" s="16">
        <v>3.1746031746031703E-2</v>
      </c>
      <c r="X822" s="16">
        <v>3.94736842105263E-2</v>
      </c>
      <c r="Y822" s="16">
        <v>2.3809523809523801E-2</v>
      </c>
      <c r="Z822" s="16"/>
      <c r="AA822" s="16">
        <v>4.1443850267379699E-2</v>
      </c>
      <c r="AB822" s="16">
        <v>8.6274509803921595E-2</v>
      </c>
    </row>
    <row r="823" spans="2:28" x14ac:dyDescent="0.35">
      <c r="B823" t="s">
        <v>411</v>
      </c>
      <c r="C823" s="16">
        <v>0.189431704885344</v>
      </c>
      <c r="D823" s="16">
        <v>0.15765765765765799</v>
      </c>
      <c r="E823" s="16">
        <v>0.213114754098361</v>
      </c>
      <c r="F823" s="16"/>
      <c r="G823" s="16">
        <v>0.176245210727969</v>
      </c>
      <c r="H823" s="16">
        <v>0.19512195121951201</v>
      </c>
      <c r="I823" s="16">
        <v>0.19047619047618999</v>
      </c>
      <c r="J823" s="16">
        <v>0.16666666666666699</v>
      </c>
      <c r="K823" s="16">
        <v>0.29577464788732399</v>
      </c>
      <c r="L823" s="16">
        <v>0.22666666666666699</v>
      </c>
      <c r="M823" s="16">
        <v>0.15277777777777801</v>
      </c>
      <c r="N823" s="16">
        <v>0.14705882352941199</v>
      </c>
      <c r="O823" s="16">
        <v>0.19130434782608699</v>
      </c>
      <c r="P823" s="16">
        <v>0.150684931506849</v>
      </c>
      <c r="Q823" s="16">
        <v>0.27027027027027001</v>
      </c>
      <c r="R823" s="16">
        <v>5.2631578947368397E-2</v>
      </c>
      <c r="S823" s="16"/>
      <c r="T823" s="16">
        <v>0.160092807424594</v>
      </c>
      <c r="U823" s="16">
        <v>0.19431279620853101</v>
      </c>
      <c r="V823" s="16">
        <v>0.188034188034188</v>
      </c>
      <c r="W823" s="16">
        <v>0.23015873015873001</v>
      </c>
      <c r="X823" s="16">
        <v>0.197368421052632</v>
      </c>
      <c r="Y823" s="16">
        <v>0.33333333333333298</v>
      </c>
      <c r="Z823" s="16"/>
      <c r="AA823" s="16">
        <v>0.19786096256684499</v>
      </c>
      <c r="AB823" s="16">
        <v>0.16470588235294101</v>
      </c>
    </row>
    <row r="824" spans="2:28" x14ac:dyDescent="0.35">
      <c r="B824" t="s">
        <v>416</v>
      </c>
      <c r="C824" s="16">
        <v>5.38384845463609E-2</v>
      </c>
      <c r="D824" s="16">
        <v>5.8558558558558599E-2</v>
      </c>
      <c r="E824" s="16">
        <v>5.1001821493624797E-2</v>
      </c>
      <c r="F824" s="16"/>
      <c r="G824" s="16">
        <v>5.3639846743295E-2</v>
      </c>
      <c r="H824" s="16">
        <v>5.6910569105691103E-2</v>
      </c>
      <c r="I824" s="16">
        <v>3.1746031746031703E-2</v>
      </c>
      <c r="J824" s="16">
        <v>0.1</v>
      </c>
      <c r="K824" s="16">
        <v>7.0422535211267595E-2</v>
      </c>
      <c r="L824" s="16">
        <v>5.3333333333333302E-2</v>
      </c>
      <c r="M824" s="16">
        <v>2.7777777777777801E-2</v>
      </c>
      <c r="N824" s="16">
        <v>0.14705882352941199</v>
      </c>
      <c r="O824" s="16">
        <v>3.4782608695652202E-2</v>
      </c>
      <c r="P824" s="16">
        <v>6.8493150684931503E-2</v>
      </c>
      <c r="Q824" s="16">
        <v>0</v>
      </c>
      <c r="R824" s="16">
        <v>0</v>
      </c>
      <c r="S824" s="16"/>
      <c r="T824" s="16">
        <v>5.1044083526682098E-2</v>
      </c>
      <c r="U824" s="16">
        <v>3.7914691943128E-2</v>
      </c>
      <c r="V824" s="16">
        <v>9.4017094017094002E-2</v>
      </c>
      <c r="W824" s="16">
        <v>7.9365079365079402E-2</v>
      </c>
      <c r="X824" s="16">
        <v>2.6315789473684199E-2</v>
      </c>
      <c r="Y824" s="16">
        <v>2.3809523809523801E-2</v>
      </c>
      <c r="Z824" s="16"/>
      <c r="AA824" s="16">
        <v>5.48128342245989E-2</v>
      </c>
      <c r="AB824" s="16">
        <v>5.0980392156862703E-2</v>
      </c>
    </row>
    <row r="825" spans="2:28" x14ac:dyDescent="0.35">
      <c r="B825" t="s">
        <v>61</v>
      </c>
      <c r="C825" s="16">
        <v>0</v>
      </c>
      <c r="D825" s="16">
        <v>0</v>
      </c>
      <c r="E825" s="16">
        <v>0</v>
      </c>
      <c r="F825" s="16"/>
      <c r="G825" s="16">
        <v>0</v>
      </c>
      <c r="H825" s="16">
        <v>0</v>
      </c>
      <c r="I825" s="16">
        <v>0</v>
      </c>
      <c r="J825" s="16">
        <v>0</v>
      </c>
      <c r="K825" s="16">
        <v>0</v>
      </c>
      <c r="L825" s="16">
        <v>0</v>
      </c>
      <c r="M825" s="16">
        <v>0</v>
      </c>
      <c r="N825" s="16">
        <v>0</v>
      </c>
      <c r="O825" s="16">
        <v>0</v>
      </c>
      <c r="P825" s="16">
        <v>0</v>
      </c>
      <c r="Q825" s="16">
        <v>0</v>
      </c>
      <c r="R825" s="16">
        <v>0</v>
      </c>
      <c r="S825" s="16"/>
      <c r="T825" s="16">
        <v>0</v>
      </c>
      <c r="U825" s="16">
        <v>0</v>
      </c>
      <c r="V825" s="16">
        <v>0</v>
      </c>
      <c r="W825" s="16">
        <v>0</v>
      </c>
      <c r="X825" s="16">
        <v>0</v>
      </c>
      <c r="Y825" s="16">
        <v>0</v>
      </c>
      <c r="Z825" s="16"/>
      <c r="AA825" s="16">
        <v>0</v>
      </c>
      <c r="AB825" s="16">
        <v>0</v>
      </c>
    </row>
    <row r="826" spans="2:28" x14ac:dyDescent="0.35">
      <c r="B826" t="s">
        <v>101</v>
      </c>
      <c r="C826" s="16">
        <v>0</v>
      </c>
      <c r="D826" s="16">
        <v>0</v>
      </c>
      <c r="E826" s="16">
        <v>0</v>
      </c>
      <c r="F826" s="16"/>
      <c r="G826" s="16">
        <v>0</v>
      </c>
      <c r="H826" s="16">
        <v>0</v>
      </c>
      <c r="I826" s="16">
        <v>0</v>
      </c>
      <c r="J826" s="16">
        <v>0</v>
      </c>
      <c r="K826" s="16">
        <v>0</v>
      </c>
      <c r="L826" s="16">
        <v>0</v>
      </c>
      <c r="M826" s="16">
        <v>0</v>
      </c>
      <c r="N826" s="16">
        <v>0</v>
      </c>
      <c r="O826" s="16">
        <v>0</v>
      </c>
      <c r="P826" s="16">
        <v>0</v>
      </c>
      <c r="Q826" s="16">
        <v>0</v>
      </c>
      <c r="R826" s="16">
        <v>0</v>
      </c>
      <c r="S826" s="16"/>
      <c r="T826" s="16">
        <v>0</v>
      </c>
      <c r="U826" s="16">
        <v>0</v>
      </c>
      <c r="V826" s="16">
        <v>0</v>
      </c>
      <c r="W826" s="16">
        <v>0</v>
      </c>
      <c r="X826" s="16">
        <v>0</v>
      </c>
      <c r="Y826" s="16">
        <v>0</v>
      </c>
      <c r="Z826" s="16"/>
      <c r="AA826" s="16">
        <v>0</v>
      </c>
      <c r="AB826" s="16">
        <v>0</v>
      </c>
    </row>
    <row r="827" spans="2:28" x14ac:dyDescent="0.35">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spans="2:28" x14ac:dyDescent="0.35">
      <c r="B828" s="6" t="s">
        <v>434</v>
      </c>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spans="2:28" x14ac:dyDescent="0.35">
      <c r="B829" s="20" t="s">
        <v>63</v>
      </c>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spans="2:28" x14ac:dyDescent="0.35">
      <c r="B830" t="s">
        <v>424</v>
      </c>
      <c r="C830" s="16">
        <v>0.49412915851271999</v>
      </c>
      <c r="D830" s="16">
        <v>0.44666666666666699</v>
      </c>
      <c r="E830" s="16">
        <v>0.52846975088967996</v>
      </c>
      <c r="F830" s="16"/>
      <c r="G830" s="16">
        <v>0.456603773584906</v>
      </c>
      <c r="H830" s="16">
        <v>0.57936507936507897</v>
      </c>
      <c r="I830" s="16">
        <v>0.46153846153846201</v>
      </c>
      <c r="J830" s="16">
        <v>0.55737704918032804</v>
      </c>
      <c r="K830" s="16">
        <v>0.54794520547945202</v>
      </c>
      <c r="L830" s="16">
        <v>0.35064935064935099</v>
      </c>
      <c r="M830" s="16">
        <v>0.48611111111111099</v>
      </c>
      <c r="N830" s="16">
        <v>0.41666666666666702</v>
      </c>
      <c r="O830" s="16">
        <v>0.52173913043478304</v>
      </c>
      <c r="P830" s="16">
        <v>0.53333333333333299</v>
      </c>
      <c r="Q830" s="16">
        <v>0.44736842105263203</v>
      </c>
      <c r="R830" s="16">
        <v>0.68421052631578905</v>
      </c>
      <c r="S830" s="16"/>
      <c r="T830" s="16">
        <v>0.5</v>
      </c>
      <c r="U830" s="16">
        <v>0.45662100456621002</v>
      </c>
      <c r="V830" s="16">
        <v>0.49152542372881403</v>
      </c>
      <c r="W830" s="16">
        <v>0.51162790697674398</v>
      </c>
      <c r="X830" s="16">
        <v>0.51948051948051899</v>
      </c>
      <c r="Y830" s="16">
        <v>0.53488372093023295</v>
      </c>
      <c r="Z830" s="16"/>
      <c r="AA830" s="16">
        <v>0.49934296977661002</v>
      </c>
      <c r="AB830" s="16">
        <v>0.47892720306513398</v>
      </c>
    </row>
    <row r="831" spans="2:28" x14ac:dyDescent="0.35">
      <c r="B831" t="s">
        <v>425</v>
      </c>
      <c r="C831" s="16">
        <v>0.45401174168297498</v>
      </c>
      <c r="D831" s="16">
        <v>0.46888888888888902</v>
      </c>
      <c r="E831" s="16">
        <v>0.44306049822064097</v>
      </c>
      <c r="F831" s="16"/>
      <c r="G831" s="16">
        <v>0.41886792452830202</v>
      </c>
      <c r="H831" s="16">
        <v>0.46031746031746001</v>
      </c>
      <c r="I831" s="16">
        <v>0.47692307692307701</v>
      </c>
      <c r="J831" s="16">
        <v>0.50819672131147497</v>
      </c>
      <c r="K831" s="16">
        <v>0.54794520547945202</v>
      </c>
      <c r="L831" s="16">
        <v>0.35064935064935099</v>
      </c>
      <c r="M831" s="16">
        <v>0.45833333333333298</v>
      </c>
      <c r="N831" s="16">
        <v>0.38888888888888901</v>
      </c>
      <c r="O831" s="16">
        <v>0.53043478260869603</v>
      </c>
      <c r="P831" s="16">
        <v>0.413333333333333</v>
      </c>
      <c r="Q831" s="16">
        <v>0.55263157894736803</v>
      </c>
      <c r="R831" s="16">
        <v>0.31578947368421101</v>
      </c>
      <c r="S831" s="16"/>
      <c r="T831" s="16">
        <v>0.44954128440367003</v>
      </c>
      <c r="U831" s="16">
        <v>0.45205479452054798</v>
      </c>
      <c r="V831" s="16">
        <v>0.42372881355932202</v>
      </c>
      <c r="W831" s="16">
        <v>0.47286821705426402</v>
      </c>
      <c r="X831" s="16">
        <v>0.48051948051948101</v>
      </c>
      <c r="Y831" s="16">
        <v>0.48837209302325602</v>
      </c>
      <c r="Z831" s="16"/>
      <c r="AA831" s="16">
        <v>0.47700394218134001</v>
      </c>
      <c r="AB831" s="16">
        <v>0.38697318007662801</v>
      </c>
    </row>
    <row r="832" spans="2:28" x14ac:dyDescent="0.35">
      <c r="B832" t="s">
        <v>426</v>
      </c>
      <c r="C832" s="16">
        <v>0.402152641878669</v>
      </c>
      <c r="D832" s="16">
        <v>0.40888888888888902</v>
      </c>
      <c r="E832" s="16">
        <v>0.39857651245551601</v>
      </c>
      <c r="F832" s="16"/>
      <c r="G832" s="16">
        <v>0.36981132075471701</v>
      </c>
      <c r="H832" s="16">
        <v>0.365079365079365</v>
      </c>
      <c r="I832" s="16">
        <v>0.47692307692307701</v>
      </c>
      <c r="J832" s="16">
        <v>0.39344262295082</v>
      </c>
      <c r="K832" s="16">
        <v>0.397260273972603</v>
      </c>
      <c r="L832" s="16">
        <v>0.29870129870129902</v>
      </c>
      <c r="M832" s="16">
        <v>0.47222222222222199</v>
      </c>
      <c r="N832" s="16">
        <v>0.33333333333333298</v>
      </c>
      <c r="O832" s="16">
        <v>0.46956521739130402</v>
      </c>
      <c r="P832" s="16">
        <v>0.48</v>
      </c>
      <c r="Q832" s="16">
        <v>0.5</v>
      </c>
      <c r="R832" s="16">
        <v>0.26315789473684198</v>
      </c>
      <c r="S832" s="16"/>
      <c r="T832" s="16">
        <v>0.447247706422018</v>
      </c>
      <c r="U832" s="16">
        <v>0.37899543378995398</v>
      </c>
      <c r="V832" s="16">
        <v>0.322033898305085</v>
      </c>
      <c r="W832" s="16">
        <v>0.372093023255814</v>
      </c>
      <c r="X832" s="16">
        <v>0.44155844155844198</v>
      </c>
      <c r="Y832" s="16">
        <v>0.30232558139534899</v>
      </c>
      <c r="Z832" s="16"/>
      <c r="AA832" s="16">
        <v>0.40867279894875203</v>
      </c>
      <c r="AB832" s="16">
        <v>0.38314176245210702</v>
      </c>
    </row>
    <row r="833" spans="2:28" x14ac:dyDescent="0.35">
      <c r="B833" t="s">
        <v>427</v>
      </c>
      <c r="C833" s="16">
        <v>0.367906066536204</v>
      </c>
      <c r="D833" s="16">
        <v>0.38444444444444398</v>
      </c>
      <c r="E833" s="16">
        <v>0.35765124555160099</v>
      </c>
      <c r="F833" s="16"/>
      <c r="G833" s="16">
        <v>0.354716981132075</v>
      </c>
      <c r="H833" s="16">
        <v>0.37301587301587302</v>
      </c>
      <c r="I833" s="16">
        <v>0.41538461538461502</v>
      </c>
      <c r="J833" s="16">
        <v>0.409836065573771</v>
      </c>
      <c r="K833" s="16">
        <v>0.28767123287671198</v>
      </c>
      <c r="L833" s="16">
        <v>0.37662337662337703</v>
      </c>
      <c r="M833" s="16">
        <v>0.40277777777777801</v>
      </c>
      <c r="N833" s="16">
        <v>0.30555555555555602</v>
      </c>
      <c r="O833" s="16">
        <v>0.33913043478260901</v>
      </c>
      <c r="P833" s="16">
        <v>0.36</v>
      </c>
      <c r="Q833" s="16">
        <v>0.44736842105263203</v>
      </c>
      <c r="R833" s="16">
        <v>0.52631578947368396</v>
      </c>
      <c r="S833" s="16"/>
      <c r="T833" s="16">
        <v>0.38302752293578002</v>
      </c>
      <c r="U833" s="16">
        <v>0.37442922374429199</v>
      </c>
      <c r="V833" s="16">
        <v>0.355932203389831</v>
      </c>
      <c r="W833" s="16">
        <v>0.33333333333333298</v>
      </c>
      <c r="X833" s="16">
        <v>0.42857142857142899</v>
      </c>
      <c r="Y833" s="16">
        <v>0.209302325581395</v>
      </c>
      <c r="Z833" s="16"/>
      <c r="AA833" s="16">
        <v>0.344283837056505</v>
      </c>
      <c r="AB833" s="16">
        <v>0.43678160919540199</v>
      </c>
    </row>
    <row r="834" spans="2:28" x14ac:dyDescent="0.35">
      <c r="B834" t="s">
        <v>428</v>
      </c>
      <c r="C834" s="16">
        <v>0.35225048923679098</v>
      </c>
      <c r="D834" s="16">
        <v>0.29555555555555602</v>
      </c>
      <c r="E834" s="16">
        <v>0.395017793594306</v>
      </c>
      <c r="F834" s="16"/>
      <c r="G834" s="16">
        <v>0.305660377358491</v>
      </c>
      <c r="H834" s="16">
        <v>0.40476190476190499</v>
      </c>
      <c r="I834" s="16">
        <v>0.29230769230769199</v>
      </c>
      <c r="J834" s="16">
        <v>0.32786885245901598</v>
      </c>
      <c r="K834" s="16">
        <v>0.34246575342465801</v>
      </c>
      <c r="L834" s="16">
        <v>0.36363636363636398</v>
      </c>
      <c r="M834" s="16">
        <v>0.44444444444444398</v>
      </c>
      <c r="N834" s="16">
        <v>0.25</v>
      </c>
      <c r="O834" s="16">
        <v>0.33043478260869602</v>
      </c>
      <c r="P834" s="16">
        <v>0.42666666666666703</v>
      </c>
      <c r="Q834" s="16">
        <v>0.36842105263157898</v>
      </c>
      <c r="R834" s="16">
        <v>0.57894736842105299</v>
      </c>
      <c r="S834" s="16"/>
      <c r="T834" s="16">
        <v>0.34862385321100903</v>
      </c>
      <c r="U834" s="16">
        <v>0.39269406392694101</v>
      </c>
      <c r="V834" s="16">
        <v>0.338983050847458</v>
      </c>
      <c r="W834" s="16">
        <v>0.27131782945736399</v>
      </c>
      <c r="X834" s="16">
        <v>0.42857142857142899</v>
      </c>
      <c r="Y834" s="16">
        <v>0.32558139534883701</v>
      </c>
      <c r="Z834" s="16"/>
      <c r="AA834" s="16">
        <v>0.363994743758213</v>
      </c>
      <c r="AB834" s="16">
        <v>0.31800766283524901</v>
      </c>
    </row>
    <row r="835" spans="2:28" x14ac:dyDescent="0.35">
      <c r="B835" t="s">
        <v>429</v>
      </c>
      <c r="C835" s="16">
        <v>0.332681017612524</v>
      </c>
      <c r="D835" s="16">
        <v>0.35777777777777803</v>
      </c>
      <c r="E835" s="16">
        <v>0.31138790035587199</v>
      </c>
      <c r="F835" s="16"/>
      <c r="G835" s="16">
        <v>0.34716981132075497</v>
      </c>
      <c r="H835" s="16">
        <v>0.293650793650794</v>
      </c>
      <c r="I835" s="16">
        <v>0.32307692307692298</v>
      </c>
      <c r="J835" s="16">
        <v>0.32786885245901598</v>
      </c>
      <c r="K835" s="16">
        <v>0.31506849315068503</v>
      </c>
      <c r="L835" s="16">
        <v>0.25974025974025999</v>
      </c>
      <c r="M835" s="16">
        <v>0.41666666666666702</v>
      </c>
      <c r="N835" s="16">
        <v>0.16666666666666699</v>
      </c>
      <c r="O835" s="16">
        <v>0.38260869565217398</v>
      </c>
      <c r="P835" s="16">
        <v>0.37333333333333302</v>
      </c>
      <c r="Q835" s="16">
        <v>0.31578947368421101</v>
      </c>
      <c r="R835" s="16">
        <v>0.36842105263157898</v>
      </c>
      <c r="S835" s="16"/>
      <c r="T835" s="16">
        <v>0.33486238532110102</v>
      </c>
      <c r="U835" s="16">
        <v>0.37899543378995398</v>
      </c>
      <c r="V835" s="16">
        <v>0.25423728813559299</v>
      </c>
      <c r="W835" s="16">
        <v>0.36434108527131798</v>
      </c>
      <c r="X835" s="16">
        <v>0.31168831168831201</v>
      </c>
      <c r="Y835" s="16">
        <v>0.232558139534884</v>
      </c>
      <c r="Z835" s="16"/>
      <c r="AA835" s="16">
        <v>0.32851511169513797</v>
      </c>
      <c r="AB835" s="16">
        <v>0.34482758620689702</v>
      </c>
    </row>
    <row r="836" spans="2:28" x14ac:dyDescent="0.35">
      <c r="B836" t="s">
        <v>430</v>
      </c>
      <c r="C836" s="16">
        <v>0.32681017612524499</v>
      </c>
      <c r="D836" s="16">
        <v>0.39777777777777801</v>
      </c>
      <c r="E836" s="16">
        <v>0.268683274021352</v>
      </c>
      <c r="F836" s="16"/>
      <c r="G836" s="16">
        <v>0.30943396226415099</v>
      </c>
      <c r="H836" s="16">
        <v>0.317460317460317</v>
      </c>
      <c r="I836" s="16">
        <v>0.29230769230769199</v>
      </c>
      <c r="J836" s="16">
        <v>0.36065573770491799</v>
      </c>
      <c r="K836" s="16">
        <v>0.301369863013699</v>
      </c>
      <c r="L836" s="16">
        <v>0.31168831168831201</v>
      </c>
      <c r="M836" s="16">
        <v>0.43055555555555602</v>
      </c>
      <c r="N836" s="16">
        <v>0.22222222222222199</v>
      </c>
      <c r="O836" s="16">
        <v>0.41739130434782601</v>
      </c>
      <c r="P836" s="16">
        <v>0.266666666666667</v>
      </c>
      <c r="Q836" s="16">
        <v>0.31578947368421101</v>
      </c>
      <c r="R836" s="16">
        <v>0.31578947368421101</v>
      </c>
      <c r="S836" s="16"/>
      <c r="T836" s="16">
        <v>0.355504587155963</v>
      </c>
      <c r="U836" s="16">
        <v>0.31963470319634701</v>
      </c>
      <c r="V836" s="16">
        <v>0.31355932203389802</v>
      </c>
      <c r="W836" s="16">
        <v>0.27906976744186002</v>
      </c>
      <c r="X836" s="16">
        <v>0.29870129870129902</v>
      </c>
      <c r="Y836" s="16">
        <v>0.30232558139534899</v>
      </c>
      <c r="Z836" s="16"/>
      <c r="AA836" s="16">
        <v>0.30749014454664902</v>
      </c>
      <c r="AB836" s="16">
        <v>0.38314176245210702</v>
      </c>
    </row>
    <row r="837" spans="2:28" x14ac:dyDescent="0.35">
      <c r="B837" t="s">
        <v>431</v>
      </c>
      <c r="C837" s="16">
        <v>0.32093933463796498</v>
      </c>
      <c r="D837" s="16">
        <v>0.34666666666666701</v>
      </c>
      <c r="E837" s="16">
        <v>0.30427046263345198</v>
      </c>
      <c r="F837" s="16"/>
      <c r="G837" s="16">
        <v>0.39622641509433998</v>
      </c>
      <c r="H837" s="16">
        <v>0.26984126984126999</v>
      </c>
      <c r="I837" s="16">
        <v>0.27692307692307699</v>
      </c>
      <c r="J837" s="16">
        <v>0.39344262295082</v>
      </c>
      <c r="K837" s="16">
        <v>0.28767123287671198</v>
      </c>
      <c r="L837" s="16">
        <v>0.29870129870129902</v>
      </c>
      <c r="M837" s="16">
        <v>0.31944444444444398</v>
      </c>
      <c r="N837" s="16">
        <v>0.27777777777777801</v>
      </c>
      <c r="O837" s="16">
        <v>0.37391304347826099</v>
      </c>
      <c r="P837" s="16">
        <v>0.17333333333333301</v>
      </c>
      <c r="Q837" s="16">
        <v>0.23684210526315799</v>
      </c>
      <c r="R837" s="16">
        <v>0.26315789473684198</v>
      </c>
      <c r="S837" s="16"/>
      <c r="T837" s="16">
        <v>0.37614678899082599</v>
      </c>
      <c r="U837" s="16">
        <v>0.26940639269406402</v>
      </c>
      <c r="V837" s="16">
        <v>0.27118644067796599</v>
      </c>
      <c r="W837" s="16">
        <v>0.32558139534883701</v>
      </c>
      <c r="X837" s="16">
        <v>0.32467532467532501</v>
      </c>
      <c r="Y837" s="16">
        <v>0.13953488372093001</v>
      </c>
      <c r="Z837" s="16"/>
      <c r="AA837" s="16">
        <v>0.293035479632063</v>
      </c>
      <c r="AB837" s="16">
        <v>0.40229885057471299</v>
      </c>
    </row>
    <row r="838" spans="2:28" x14ac:dyDescent="0.35">
      <c r="B838" t="s">
        <v>432</v>
      </c>
      <c r="C838" s="16">
        <v>0.31800391389432497</v>
      </c>
      <c r="D838" s="16">
        <v>0.29777777777777797</v>
      </c>
      <c r="E838" s="16">
        <v>0.33274021352313199</v>
      </c>
      <c r="F838" s="16"/>
      <c r="G838" s="16">
        <v>0.339622641509434</v>
      </c>
      <c r="H838" s="16">
        <v>0.365079365079365</v>
      </c>
      <c r="I838" s="16">
        <v>0.29230769230769199</v>
      </c>
      <c r="J838" s="16">
        <v>0.29508196721311503</v>
      </c>
      <c r="K838" s="16">
        <v>0.36986301369863001</v>
      </c>
      <c r="L838" s="16">
        <v>0.29870129870129902</v>
      </c>
      <c r="M838" s="16">
        <v>0.33333333333333298</v>
      </c>
      <c r="N838" s="16">
        <v>0.16666666666666699</v>
      </c>
      <c r="O838" s="16">
        <v>0.32173913043478303</v>
      </c>
      <c r="P838" s="16">
        <v>0.32</v>
      </c>
      <c r="Q838" s="16">
        <v>0.21052631578947401</v>
      </c>
      <c r="R838" s="16">
        <v>0.157894736842105</v>
      </c>
      <c r="S838" s="16"/>
      <c r="T838" s="16">
        <v>0.32339449541284399</v>
      </c>
      <c r="U838" s="16">
        <v>0.35616438356164398</v>
      </c>
      <c r="V838" s="16">
        <v>0.29661016949152502</v>
      </c>
      <c r="W838" s="16">
        <v>0.26356589147286802</v>
      </c>
      <c r="X838" s="16">
        <v>0.36363636363636398</v>
      </c>
      <c r="Y838" s="16">
        <v>0.209302325581395</v>
      </c>
      <c r="Z838" s="16"/>
      <c r="AA838" s="16">
        <v>0.31800262812089403</v>
      </c>
      <c r="AB838" s="16">
        <v>0.31800766283524901</v>
      </c>
    </row>
    <row r="839" spans="2:28" x14ac:dyDescent="0.35">
      <c r="B839" t="s">
        <v>433</v>
      </c>
      <c r="C839" s="16">
        <v>0.181996086105675</v>
      </c>
      <c r="D839" s="16">
        <v>0.18666666666666701</v>
      </c>
      <c r="E839" s="16">
        <v>0.17971530249110301</v>
      </c>
      <c r="F839" s="16"/>
      <c r="G839" s="16">
        <v>0.22264150943396199</v>
      </c>
      <c r="H839" s="16">
        <v>0.134920634920635</v>
      </c>
      <c r="I839" s="16">
        <v>0.18461538461538499</v>
      </c>
      <c r="J839" s="16">
        <v>0.114754098360656</v>
      </c>
      <c r="K839" s="16">
        <v>0.164383561643836</v>
      </c>
      <c r="L839" s="16">
        <v>0.168831168831169</v>
      </c>
      <c r="M839" s="16">
        <v>0.13888888888888901</v>
      </c>
      <c r="N839" s="16">
        <v>0.11111111111111099</v>
      </c>
      <c r="O839" s="16">
        <v>0.23478260869565201</v>
      </c>
      <c r="P839" s="16">
        <v>0.18666666666666701</v>
      </c>
      <c r="Q839" s="16">
        <v>0.21052631578947401</v>
      </c>
      <c r="R839" s="16">
        <v>0.157894736842105</v>
      </c>
      <c r="S839" s="16"/>
      <c r="T839" s="16">
        <v>0.22018348623853201</v>
      </c>
      <c r="U839" s="16">
        <v>0.127853881278539</v>
      </c>
      <c r="V839" s="16">
        <v>0.194915254237288</v>
      </c>
      <c r="W839" s="16">
        <v>0.201550387596899</v>
      </c>
      <c r="X839" s="16">
        <v>0.11688311688311701</v>
      </c>
      <c r="Y839" s="16">
        <v>9.3023255813953501E-2</v>
      </c>
      <c r="Z839" s="16"/>
      <c r="AA839" s="16">
        <v>0.161629434954008</v>
      </c>
      <c r="AB839" s="16">
        <v>0.24137931034482801</v>
      </c>
    </row>
    <row r="840" spans="2:28" x14ac:dyDescent="0.35">
      <c r="B840" t="s">
        <v>195</v>
      </c>
      <c r="C840" s="16">
        <v>8.8062622309197595E-3</v>
      </c>
      <c r="D840" s="16">
        <v>6.6666666666666697E-3</v>
      </c>
      <c r="E840" s="16">
        <v>1.06761565836299E-2</v>
      </c>
      <c r="F840" s="16"/>
      <c r="G840" s="16">
        <v>1.13207547169811E-2</v>
      </c>
      <c r="H840" s="16">
        <v>7.9365079365079395E-3</v>
      </c>
      <c r="I840" s="16">
        <v>3.0769230769230799E-2</v>
      </c>
      <c r="J840" s="16">
        <v>0</v>
      </c>
      <c r="K840" s="16">
        <v>0</v>
      </c>
      <c r="L840" s="16">
        <v>0</v>
      </c>
      <c r="M840" s="16">
        <v>1.38888888888889E-2</v>
      </c>
      <c r="N840" s="16">
        <v>2.7777777777777801E-2</v>
      </c>
      <c r="O840" s="16">
        <v>8.6956521739130401E-3</v>
      </c>
      <c r="P840" s="16">
        <v>0</v>
      </c>
      <c r="Q840" s="16">
        <v>0</v>
      </c>
      <c r="R840" s="16">
        <v>0</v>
      </c>
      <c r="S840" s="16"/>
      <c r="T840" s="16">
        <v>1.14678899082569E-2</v>
      </c>
      <c r="U840" s="16">
        <v>0</v>
      </c>
      <c r="V840" s="16">
        <v>8.4745762711864406E-3</v>
      </c>
      <c r="W840" s="16">
        <v>7.7519379844961196E-3</v>
      </c>
      <c r="X840" s="16">
        <v>2.5974025974026E-2</v>
      </c>
      <c r="Y840" s="16">
        <v>0</v>
      </c>
      <c r="Z840" s="16"/>
      <c r="AA840" s="16">
        <v>1.05124835742444E-2</v>
      </c>
      <c r="AB840" s="16">
        <v>3.83141762452107E-3</v>
      </c>
    </row>
    <row r="841" spans="2:28" x14ac:dyDescent="0.35">
      <c r="B841" t="s">
        <v>287</v>
      </c>
      <c r="C841" s="16">
        <v>4.3052837573385502E-2</v>
      </c>
      <c r="D841" s="16">
        <v>3.5555555555555597E-2</v>
      </c>
      <c r="E841" s="16">
        <v>4.9822064056939501E-2</v>
      </c>
      <c r="F841" s="16"/>
      <c r="G841" s="16">
        <v>4.5283018867924497E-2</v>
      </c>
      <c r="H841" s="16">
        <v>3.9682539682539701E-2</v>
      </c>
      <c r="I841" s="16">
        <v>4.6153846153846198E-2</v>
      </c>
      <c r="J841" s="16">
        <v>4.91803278688525E-2</v>
      </c>
      <c r="K841" s="16">
        <v>4.1095890410958902E-2</v>
      </c>
      <c r="L841" s="16">
        <v>7.7922077922077906E-2</v>
      </c>
      <c r="M841" s="16">
        <v>2.7777777777777801E-2</v>
      </c>
      <c r="N841" s="16">
        <v>8.3333333333333301E-2</v>
      </c>
      <c r="O841" s="16">
        <v>1.7391304347826101E-2</v>
      </c>
      <c r="P841" s="16">
        <v>0.04</v>
      </c>
      <c r="Q841" s="16">
        <v>5.2631578947368397E-2</v>
      </c>
      <c r="R841" s="16">
        <v>0</v>
      </c>
      <c r="S841" s="16"/>
      <c r="T841" s="16">
        <v>4.1284403669724801E-2</v>
      </c>
      <c r="U841" s="16">
        <v>3.6529680365296802E-2</v>
      </c>
      <c r="V841" s="16">
        <v>5.0847457627118599E-2</v>
      </c>
      <c r="W841" s="16">
        <v>3.1007751937984499E-2</v>
      </c>
      <c r="X841" s="16">
        <v>5.1948051948052E-2</v>
      </c>
      <c r="Y841" s="16">
        <v>9.3023255813953501E-2</v>
      </c>
      <c r="Z841" s="16"/>
      <c r="AA841" s="16">
        <v>4.7306176084099899E-2</v>
      </c>
      <c r="AB841" s="16">
        <v>3.0651340996168602E-2</v>
      </c>
    </row>
    <row r="842" spans="2:28" x14ac:dyDescent="0.35">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spans="2:28" x14ac:dyDescent="0.35">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B1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178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175</v>
      </c>
      <c r="C8" s="16">
        <v>0.59001956947162404</v>
      </c>
      <c r="D8" s="16">
        <v>0.58222222222222197</v>
      </c>
      <c r="E8" s="16">
        <v>0.59964412811387902</v>
      </c>
      <c r="F8" s="16"/>
      <c r="G8" s="16">
        <v>0.6</v>
      </c>
      <c r="H8" s="16">
        <v>0.57142857142857095</v>
      </c>
      <c r="I8" s="16">
        <v>0.66153846153846196</v>
      </c>
      <c r="J8" s="16">
        <v>0.60655737704918</v>
      </c>
      <c r="K8" s="16">
        <v>0.63013698630137005</v>
      </c>
      <c r="L8" s="16">
        <v>0.54545454545454497</v>
      </c>
      <c r="M8" s="16">
        <v>0.41666666666666702</v>
      </c>
      <c r="N8" s="16">
        <v>0.61111111111111105</v>
      </c>
      <c r="O8" s="16">
        <v>0.59130434782608698</v>
      </c>
      <c r="P8" s="16">
        <v>0.65333333333333299</v>
      </c>
      <c r="Q8" s="16">
        <v>0.63157894736842102</v>
      </c>
      <c r="R8" s="16">
        <v>0.57894736842105299</v>
      </c>
      <c r="S8" s="16"/>
      <c r="T8" s="16">
        <v>0.596330275229358</v>
      </c>
      <c r="U8" s="16">
        <v>0.579908675799087</v>
      </c>
      <c r="V8" s="16">
        <v>0.63559322033898302</v>
      </c>
      <c r="W8" s="16">
        <v>0.51162790697674398</v>
      </c>
      <c r="X8" s="16">
        <v>0.61038961038961004</v>
      </c>
      <c r="Y8" s="16">
        <v>0.65116279069767402</v>
      </c>
      <c r="Z8" s="16"/>
      <c r="AA8" s="16">
        <v>0.56636005256241795</v>
      </c>
      <c r="AB8" s="16">
        <v>0.65900383141762497</v>
      </c>
    </row>
    <row r="9" spans="2:28" x14ac:dyDescent="0.35">
      <c r="B9" s="17" t="s">
        <v>176</v>
      </c>
      <c r="C9" s="16">
        <v>0.38943248532289598</v>
      </c>
      <c r="D9" s="16">
        <v>0.39555555555555599</v>
      </c>
      <c r="E9" s="16">
        <v>0.382562277580071</v>
      </c>
      <c r="F9" s="16"/>
      <c r="G9" s="16">
        <v>0.39245283018867899</v>
      </c>
      <c r="H9" s="16">
        <v>0.41269841269841301</v>
      </c>
      <c r="I9" s="16">
        <v>0.32307692307692298</v>
      </c>
      <c r="J9" s="16">
        <v>0.34426229508196698</v>
      </c>
      <c r="K9" s="16">
        <v>0.36986301369863001</v>
      </c>
      <c r="L9" s="16">
        <v>0.40259740259740301</v>
      </c>
      <c r="M9" s="16">
        <v>0.56944444444444398</v>
      </c>
      <c r="N9" s="16">
        <v>0.38888888888888901</v>
      </c>
      <c r="O9" s="16">
        <v>0.38260869565217398</v>
      </c>
      <c r="P9" s="16">
        <v>0.32</v>
      </c>
      <c r="Q9" s="16">
        <v>0.31578947368421101</v>
      </c>
      <c r="R9" s="16">
        <v>0.36842105263157898</v>
      </c>
      <c r="S9" s="16"/>
      <c r="T9" s="16">
        <v>0.38302752293578002</v>
      </c>
      <c r="U9" s="16">
        <v>0.397260273972603</v>
      </c>
      <c r="V9" s="16">
        <v>0.338983050847458</v>
      </c>
      <c r="W9" s="16">
        <v>0.46511627906976699</v>
      </c>
      <c r="X9" s="16">
        <v>0.37662337662337703</v>
      </c>
      <c r="Y9" s="16">
        <v>0.34883720930232598</v>
      </c>
      <c r="Z9" s="16"/>
      <c r="AA9" s="16">
        <v>0.413929040735874</v>
      </c>
      <c r="AB9" s="16">
        <v>0.31800766283524901</v>
      </c>
    </row>
    <row r="10" spans="2:28" x14ac:dyDescent="0.35">
      <c r="B10" s="17" t="s">
        <v>101</v>
      </c>
      <c r="C10" s="18">
        <v>2.0547945205479499E-2</v>
      </c>
      <c r="D10" s="18">
        <v>2.2222222222222199E-2</v>
      </c>
      <c r="E10" s="18">
        <v>1.7793594306049799E-2</v>
      </c>
      <c r="F10" s="18"/>
      <c r="G10" s="18">
        <v>7.5471698113207496E-3</v>
      </c>
      <c r="H10" s="18">
        <v>1.58730158730159E-2</v>
      </c>
      <c r="I10" s="18">
        <v>1.5384615384615399E-2</v>
      </c>
      <c r="J10" s="18">
        <v>4.91803278688525E-2</v>
      </c>
      <c r="K10" s="18">
        <v>0</v>
      </c>
      <c r="L10" s="18">
        <v>5.1948051948052E-2</v>
      </c>
      <c r="M10" s="18">
        <v>1.38888888888889E-2</v>
      </c>
      <c r="N10" s="18">
        <v>0</v>
      </c>
      <c r="O10" s="18">
        <v>2.6086956521739101E-2</v>
      </c>
      <c r="P10" s="18">
        <v>2.66666666666667E-2</v>
      </c>
      <c r="Q10" s="18">
        <v>5.2631578947368397E-2</v>
      </c>
      <c r="R10" s="18">
        <v>5.2631578947368397E-2</v>
      </c>
      <c r="S10" s="18"/>
      <c r="T10" s="18">
        <v>2.06422018348624E-2</v>
      </c>
      <c r="U10" s="18">
        <v>2.2831050228310501E-2</v>
      </c>
      <c r="V10" s="18">
        <v>2.5423728813559299E-2</v>
      </c>
      <c r="W10" s="18">
        <v>2.32558139534884E-2</v>
      </c>
      <c r="X10" s="18">
        <v>1.2987012987013E-2</v>
      </c>
      <c r="Y10" s="18">
        <v>0</v>
      </c>
      <c r="Z10" s="18"/>
      <c r="AA10" s="18">
        <v>1.9710906701708299E-2</v>
      </c>
      <c r="AB10" s="18">
        <v>2.2988505747126398E-2</v>
      </c>
    </row>
    <row r="11" spans="2:28" x14ac:dyDescent="0.35">
      <c r="B11" s="15"/>
    </row>
    <row r="12" spans="2:28" x14ac:dyDescent="0.35">
      <c r="B12" t="s">
        <v>64</v>
      </c>
    </row>
    <row r="13" spans="2:28" x14ac:dyDescent="0.35">
      <c r="B13" t="s">
        <v>65</v>
      </c>
    </row>
    <row r="15" spans="2:28" x14ac:dyDescent="0.35">
      <c r="B1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AB1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179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175</v>
      </c>
      <c r="C8" s="16">
        <v>0.45890410958904099</v>
      </c>
      <c r="D8" s="16">
        <v>0.44222222222222202</v>
      </c>
      <c r="E8" s="16">
        <v>0.47330960854092502</v>
      </c>
      <c r="F8" s="16"/>
      <c r="G8" s="16">
        <v>0.4</v>
      </c>
      <c r="H8" s="16">
        <v>0.44444444444444398</v>
      </c>
      <c r="I8" s="16">
        <v>0.38461538461538503</v>
      </c>
      <c r="J8" s="16">
        <v>0.50819672131147497</v>
      </c>
      <c r="K8" s="16">
        <v>0.43835616438356201</v>
      </c>
      <c r="L8" s="16">
        <v>0.51948051948051899</v>
      </c>
      <c r="M8" s="16">
        <v>0.55555555555555602</v>
      </c>
      <c r="N8" s="16">
        <v>0.5</v>
      </c>
      <c r="O8" s="16">
        <v>0.53913043478260902</v>
      </c>
      <c r="P8" s="16">
        <v>0.42666666666666703</v>
      </c>
      <c r="Q8" s="16">
        <v>0.52631578947368396</v>
      </c>
      <c r="R8" s="16">
        <v>0.36842105263157898</v>
      </c>
      <c r="S8" s="16"/>
      <c r="T8" s="16">
        <v>0.48623853211009199</v>
      </c>
      <c r="U8" s="16">
        <v>0.42922374429223698</v>
      </c>
      <c r="V8" s="16">
        <v>0.45762711864406802</v>
      </c>
      <c r="W8" s="16">
        <v>0.49612403100775199</v>
      </c>
      <c r="X8" s="16">
        <v>0.44155844155844198</v>
      </c>
      <c r="Y8" s="16">
        <v>0.25581395348837199</v>
      </c>
      <c r="Z8" s="16"/>
      <c r="AA8" s="16">
        <v>0.42969776609723997</v>
      </c>
      <c r="AB8" s="16">
        <v>0.54406130268199204</v>
      </c>
    </row>
    <row r="9" spans="2:28" x14ac:dyDescent="0.35">
      <c r="B9" s="17" t="s">
        <v>176</v>
      </c>
      <c r="C9" s="16">
        <v>0.51467710371819997</v>
      </c>
      <c r="D9" s="16">
        <v>0.53111111111111098</v>
      </c>
      <c r="E9" s="16">
        <v>0.50177935943060503</v>
      </c>
      <c r="F9" s="16"/>
      <c r="G9" s="16">
        <v>0.57735849056603805</v>
      </c>
      <c r="H9" s="16">
        <v>0.52380952380952395</v>
      </c>
      <c r="I9" s="16">
        <v>0.6</v>
      </c>
      <c r="J9" s="16">
        <v>0.45901639344262302</v>
      </c>
      <c r="K9" s="16">
        <v>0.52054794520547898</v>
      </c>
      <c r="L9" s="16">
        <v>0.42857142857142899</v>
      </c>
      <c r="M9" s="16">
        <v>0.43055555555555602</v>
      </c>
      <c r="N9" s="16">
        <v>0.5</v>
      </c>
      <c r="O9" s="16">
        <v>0.434782608695652</v>
      </c>
      <c r="P9" s="16">
        <v>0.53333333333333299</v>
      </c>
      <c r="Q9" s="16">
        <v>0.47368421052631599</v>
      </c>
      <c r="R9" s="16">
        <v>0.63157894736842102</v>
      </c>
      <c r="S9" s="16"/>
      <c r="T9" s="16">
        <v>0.490825688073394</v>
      </c>
      <c r="U9" s="16">
        <v>0.53881278538812805</v>
      </c>
      <c r="V9" s="16">
        <v>0.5</v>
      </c>
      <c r="W9" s="16">
        <v>0.48837209302325602</v>
      </c>
      <c r="X9" s="16">
        <v>0.53246753246753198</v>
      </c>
      <c r="Y9" s="16">
        <v>0.72093023255813904</v>
      </c>
      <c r="Z9" s="16"/>
      <c r="AA9" s="16">
        <v>0.54796320630748996</v>
      </c>
      <c r="AB9" s="16">
        <v>0.41762452107279702</v>
      </c>
    </row>
    <row r="10" spans="2:28" x14ac:dyDescent="0.35">
      <c r="B10" s="17" t="s">
        <v>101</v>
      </c>
      <c r="C10" s="18">
        <v>2.6418786692759301E-2</v>
      </c>
      <c r="D10" s="18">
        <v>2.66666666666667E-2</v>
      </c>
      <c r="E10" s="18">
        <v>2.4911032028469799E-2</v>
      </c>
      <c r="F10" s="18"/>
      <c r="G10" s="18">
        <v>2.2641509433962301E-2</v>
      </c>
      <c r="H10" s="18">
        <v>3.1746031746031703E-2</v>
      </c>
      <c r="I10" s="18">
        <v>1.5384615384615399E-2</v>
      </c>
      <c r="J10" s="18">
        <v>3.2786885245901599E-2</v>
      </c>
      <c r="K10" s="18">
        <v>4.1095890410958902E-2</v>
      </c>
      <c r="L10" s="18">
        <v>5.1948051948052E-2</v>
      </c>
      <c r="M10" s="18">
        <v>1.38888888888889E-2</v>
      </c>
      <c r="N10" s="18">
        <v>0</v>
      </c>
      <c r="O10" s="18">
        <v>2.6086956521739101E-2</v>
      </c>
      <c r="P10" s="18">
        <v>0.04</v>
      </c>
      <c r="Q10" s="18">
        <v>0</v>
      </c>
      <c r="R10" s="18">
        <v>0</v>
      </c>
      <c r="S10" s="18"/>
      <c r="T10" s="18">
        <v>2.2935779816513801E-2</v>
      </c>
      <c r="U10" s="18">
        <v>3.1963470319634701E-2</v>
      </c>
      <c r="V10" s="18">
        <v>4.2372881355932202E-2</v>
      </c>
      <c r="W10" s="18">
        <v>1.5503875968992199E-2</v>
      </c>
      <c r="X10" s="18">
        <v>2.5974025974026E-2</v>
      </c>
      <c r="Y10" s="18">
        <v>2.32558139534884E-2</v>
      </c>
      <c r="Z10" s="18"/>
      <c r="AA10" s="18">
        <v>2.2339027595269401E-2</v>
      </c>
      <c r="AB10" s="18">
        <v>3.8314176245210697E-2</v>
      </c>
    </row>
    <row r="11" spans="2:28" x14ac:dyDescent="0.35">
      <c r="B11" s="15"/>
    </row>
    <row r="12" spans="2:28" x14ac:dyDescent="0.35">
      <c r="B12" t="s">
        <v>64</v>
      </c>
    </row>
    <row r="13" spans="2:28" x14ac:dyDescent="0.35">
      <c r="B13" t="s">
        <v>65</v>
      </c>
    </row>
    <row r="15" spans="2:28" x14ac:dyDescent="0.35">
      <c r="B1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B1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180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175</v>
      </c>
      <c r="C8" s="16">
        <v>0.33757338551859101</v>
      </c>
      <c r="D8" s="16">
        <v>0.31111111111111101</v>
      </c>
      <c r="E8" s="16">
        <v>0.35943060498220603</v>
      </c>
      <c r="F8" s="16"/>
      <c r="G8" s="16">
        <v>0.35849056603773599</v>
      </c>
      <c r="H8" s="16">
        <v>0.30158730158730201</v>
      </c>
      <c r="I8" s="16">
        <v>0.32307692307692298</v>
      </c>
      <c r="J8" s="16">
        <v>0.31147540983606598</v>
      </c>
      <c r="K8" s="16">
        <v>0.36986301369863001</v>
      </c>
      <c r="L8" s="16">
        <v>0.32467532467532501</v>
      </c>
      <c r="M8" s="16">
        <v>0.27777777777777801</v>
      </c>
      <c r="N8" s="16">
        <v>0.27777777777777801</v>
      </c>
      <c r="O8" s="16">
        <v>0.4</v>
      </c>
      <c r="P8" s="16">
        <v>0.38666666666666699</v>
      </c>
      <c r="Q8" s="16">
        <v>0.34210526315789502</v>
      </c>
      <c r="R8" s="16">
        <v>0.105263157894737</v>
      </c>
      <c r="S8" s="16"/>
      <c r="T8" s="16">
        <v>0.33944954128440402</v>
      </c>
      <c r="U8" s="16">
        <v>0.33789954337899503</v>
      </c>
      <c r="V8" s="16">
        <v>0.36440677966101698</v>
      </c>
      <c r="W8" s="16">
        <v>0.27906976744186002</v>
      </c>
      <c r="X8" s="16">
        <v>0.35064935064935099</v>
      </c>
      <c r="Y8" s="16">
        <v>0.39534883720930197</v>
      </c>
      <c r="Z8" s="16"/>
      <c r="AA8" s="16">
        <v>0.32720105124835702</v>
      </c>
      <c r="AB8" s="16">
        <v>0.36781609195402298</v>
      </c>
    </row>
    <row r="9" spans="2:28" x14ac:dyDescent="0.35">
      <c r="B9" s="17" t="s">
        <v>176</v>
      </c>
      <c r="C9" s="16">
        <v>0.631115459882583</v>
      </c>
      <c r="D9" s="16">
        <v>0.65777777777777802</v>
      </c>
      <c r="E9" s="16">
        <v>0.60854092526690395</v>
      </c>
      <c r="F9" s="16"/>
      <c r="G9" s="16">
        <v>0.59622641509434005</v>
      </c>
      <c r="H9" s="16">
        <v>0.66666666666666696</v>
      </c>
      <c r="I9" s="16">
        <v>0.66153846153846196</v>
      </c>
      <c r="J9" s="16">
        <v>0.67213114754098402</v>
      </c>
      <c r="K9" s="16">
        <v>0.63013698630137005</v>
      </c>
      <c r="L9" s="16">
        <v>0.63636363636363602</v>
      </c>
      <c r="M9" s="16">
        <v>0.68055555555555602</v>
      </c>
      <c r="N9" s="16">
        <v>0.66666666666666696</v>
      </c>
      <c r="O9" s="16">
        <v>0.58260869565217399</v>
      </c>
      <c r="P9" s="16">
        <v>0.586666666666667</v>
      </c>
      <c r="Q9" s="16">
        <v>0.60526315789473695</v>
      </c>
      <c r="R9" s="16">
        <v>0.89473684210526305</v>
      </c>
      <c r="S9" s="16"/>
      <c r="T9" s="16">
        <v>0.62844036697247696</v>
      </c>
      <c r="U9" s="16">
        <v>0.63013698630137005</v>
      </c>
      <c r="V9" s="16">
        <v>0.61864406779660996</v>
      </c>
      <c r="W9" s="16">
        <v>0.66666666666666696</v>
      </c>
      <c r="X9" s="16">
        <v>0.62337662337662303</v>
      </c>
      <c r="Y9" s="16">
        <v>0.60465116279069797</v>
      </c>
      <c r="Z9" s="16"/>
      <c r="AA9" s="16">
        <v>0.646517739816032</v>
      </c>
      <c r="AB9" s="16">
        <v>0.58620689655172398</v>
      </c>
    </row>
    <row r="10" spans="2:28" x14ac:dyDescent="0.35">
      <c r="B10" s="17" t="s">
        <v>101</v>
      </c>
      <c r="C10" s="18">
        <v>3.1311154598825802E-2</v>
      </c>
      <c r="D10" s="18">
        <v>3.11111111111111E-2</v>
      </c>
      <c r="E10" s="18">
        <v>3.2028469750889701E-2</v>
      </c>
      <c r="F10" s="18"/>
      <c r="G10" s="18">
        <v>4.5283018867924497E-2</v>
      </c>
      <c r="H10" s="18">
        <v>3.1746031746031703E-2</v>
      </c>
      <c r="I10" s="18">
        <v>1.5384615384615399E-2</v>
      </c>
      <c r="J10" s="18">
        <v>1.63934426229508E-2</v>
      </c>
      <c r="K10" s="18">
        <v>0</v>
      </c>
      <c r="L10" s="18">
        <v>3.8961038961039002E-2</v>
      </c>
      <c r="M10" s="18">
        <v>4.1666666666666699E-2</v>
      </c>
      <c r="N10" s="18">
        <v>5.5555555555555601E-2</v>
      </c>
      <c r="O10" s="18">
        <v>1.7391304347826101E-2</v>
      </c>
      <c r="P10" s="18">
        <v>2.66666666666667E-2</v>
      </c>
      <c r="Q10" s="18">
        <v>5.2631578947368397E-2</v>
      </c>
      <c r="R10" s="18">
        <v>0</v>
      </c>
      <c r="S10" s="18"/>
      <c r="T10" s="18">
        <v>3.2110091743119303E-2</v>
      </c>
      <c r="U10" s="18">
        <v>3.1963470319634701E-2</v>
      </c>
      <c r="V10" s="18">
        <v>1.6949152542372899E-2</v>
      </c>
      <c r="W10" s="18">
        <v>5.4263565891472902E-2</v>
      </c>
      <c r="X10" s="18">
        <v>2.5974025974026E-2</v>
      </c>
      <c r="Y10" s="18">
        <v>0</v>
      </c>
      <c r="Z10" s="18"/>
      <c r="AA10" s="18">
        <v>2.6281208935610999E-2</v>
      </c>
      <c r="AB10" s="18">
        <v>4.5977011494252901E-2</v>
      </c>
    </row>
    <row r="11" spans="2:28" x14ac:dyDescent="0.35">
      <c r="B11" s="15"/>
    </row>
    <row r="12" spans="2:28" x14ac:dyDescent="0.35">
      <c r="B12" t="s">
        <v>64</v>
      </c>
    </row>
    <row r="13" spans="2:28" x14ac:dyDescent="0.35">
      <c r="B13" t="s">
        <v>65</v>
      </c>
    </row>
    <row r="15" spans="2:28" x14ac:dyDescent="0.35">
      <c r="B1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AB1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183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181</v>
      </c>
      <c r="C8" s="16">
        <v>0.80919765166340496</v>
      </c>
      <c r="D8" s="16">
        <v>0.83111111111111102</v>
      </c>
      <c r="E8" s="16">
        <v>0.79359430604982195</v>
      </c>
      <c r="F8" s="16"/>
      <c r="G8" s="16">
        <v>0.82641509433962301</v>
      </c>
      <c r="H8" s="16">
        <v>0.79365079365079405</v>
      </c>
      <c r="I8" s="16">
        <v>0.76923076923076905</v>
      </c>
      <c r="J8" s="16">
        <v>0.77049180327868805</v>
      </c>
      <c r="K8" s="16">
        <v>0.78082191780821897</v>
      </c>
      <c r="L8" s="16">
        <v>0.87012987012986998</v>
      </c>
      <c r="M8" s="16">
        <v>0.84722222222222199</v>
      </c>
      <c r="N8" s="16">
        <v>0.77777777777777801</v>
      </c>
      <c r="O8" s="16">
        <v>0.81739130434782603</v>
      </c>
      <c r="P8" s="16">
        <v>0.76</v>
      </c>
      <c r="Q8" s="16">
        <v>0.76315789473684204</v>
      </c>
      <c r="R8" s="16">
        <v>0.94736842105263197</v>
      </c>
      <c r="S8" s="16"/>
      <c r="T8" s="16">
        <v>0.81880733944954098</v>
      </c>
      <c r="U8" s="16">
        <v>0.83561643835616395</v>
      </c>
      <c r="V8" s="16">
        <v>0.81355932203389802</v>
      </c>
      <c r="W8" s="16">
        <v>0.79069767441860495</v>
      </c>
      <c r="X8" s="16">
        <v>0.74025974025973995</v>
      </c>
      <c r="Y8" s="16">
        <v>0.74418604651162801</v>
      </c>
      <c r="Z8" s="16"/>
      <c r="AA8" s="16">
        <v>0.81077529566360096</v>
      </c>
      <c r="AB8" s="16">
        <v>0.80459770114942497</v>
      </c>
    </row>
    <row r="9" spans="2:28" ht="29" x14ac:dyDescent="0.35">
      <c r="B9" s="17" t="s">
        <v>182</v>
      </c>
      <c r="C9" s="16">
        <v>0.12720156555772999</v>
      </c>
      <c r="D9" s="16">
        <v>0.10888888888888899</v>
      </c>
      <c r="E9" s="16">
        <v>0.14234875444839901</v>
      </c>
      <c r="F9" s="16"/>
      <c r="G9" s="16">
        <v>9.8113207547169803E-2</v>
      </c>
      <c r="H9" s="16">
        <v>0.15079365079365101</v>
      </c>
      <c r="I9" s="16">
        <v>0.16923076923076899</v>
      </c>
      <c r="J9" s="16">
        <v>0.16393442622950799</v>
      </c>
      <c r="K9" s="16">
        <v>0.13698630136986301</v>
      </c>
      <c r="L9" s="16">
        <v>0.12987012987013</v>
      </c>
      <c r="M9" s="16">
        <v>0.11111111111111099</v>
      </c>
      <c r="N9" s="16">
        <v>0.13888888888888901</v>
      </c>
      <c r="O9" s="16">
        <v>0.104347826086957</v>
      </c>
      <c r="P9" s="16">
        <v>0.146666666666667</v>
      </c>
      <c r="Q9" s="16">
        <v>0.21052631578947401</v>
      </c>
      <c r="R9" s="16">
        <v>0</v>
      </c>
      <c r="S9" s="16"/>
      <c r="T9" s="16">
        <v>0.11697247706422</v>
      </c>
      <c r="U9" s="16">
        <v>9.1324200913242004E-2</v>
      </c>
      <c r="V9" s="16">
        <v>0.12711864406779699</v>
      </c>
      <c r="W9" s="16">
        <v>0.178294573643411</v>
      </c>
      <c r="X9" s="16">
        <v>0.19480519480519501</v>
      </c>
      <c r="Y9" s="16">
        <v>0.13953488372093001</v>
      </c>
      <c r="Z9" s="16"/>
      <c r="AA9" s="16">
        <v>0.13403416557161599</v>
      </c>
      <c r="AB9" s="16">
        <v>0.10727969348659</v>
      </c>
    </row>
    <row r="10" spans="2:28" x14ac:dyDescent="0.35">
      <c r="B10" s="17" t="s">
        <v>101</v>
      </c>
      <c r="C10" s="18">
        <v>6.3600782778864995E-2</v>
      </c>
      <c r="D10" s="18">
        <v>0.06</v>
      </c>
      <c r="E10" s="18">
        <v>6.4056939501779403E-2</v>
      </c>
      <c r="F10" s="18"/>
      <c r="G10" s="18">
        <v>7.5471698113207503E-2</v>
      </c>
      <c r="H10" s="18">
        <v>5.5555555555555601E-2</v>
      </c>
      <c r="I10" s="18">
        <v>6.15384615384615E-2</v>
      </c>
      <c r="J10" s="18">
        <v>6.5573770491803296E-2</v>
      </c>
      <c r="K10" s="18">
        <v>8.2191780821917804E-2</v>
      </c>
      <c r="L10" s="18">
        <v>0</v>
      </c>
      <c r="M10" s="18">
        <v>4.1666666666666699E-2</v>
      </c>
      <c r="N10" s="18">
        <v>8.3333333333333301E-2</v>
      </c>
      <c r="O10" s="18">
        <v>7.8260869565217397E-2</v>
      </c>
      <c r="P10" s="18">
        <v>9.3333333333333296E-2</v>
      </c>
      <c r="Q10" s="18">
        <v>2.6315789473684199E-2</v>
      </c>
      <c r="R10" s="18">
        <v>5.2631578947368397E-2</v>
      </c>
      <c r="S10" s="18"/>
      <c r="T10" s="18">
        <v>6.4220183486238494E-2</v>
      </c>
      <c r="U10" s="18">
        <v>7.3059360730593603E-2</v>
      </c>
      <c r="V10" s="18">
        <v>5.93220338983051E-2</v>
      </c>
      <c r="W10" s="18">
        <v>3.1007751937984499E-2</v>
      </c>
      <c r="X10" s="18">
        <v>6.4935064935064901E-2</v>
      </c>
      <c r="Y10" s="18">
        <v>0.116279069767442</v>
      </c>
      <c r="Z10" s="18"/>
      <c r="AA10" s="18">
        <v>5.5190538764783199E-2</v>
      </c>
      <c r="AB10" s="18">
        <v>8.8122605363984696E-2</v>
      </c>
    </row>
    <row r="11" spans="2:28" x14ac:dyDescent="0.35">
      <c r="B11" s="15"/>
    </row>
    <row r="12" spans="2:28" x14ac:dyDescent="0.35">
      <c r="B12" t="s">
        <v>64</v>
      </c>
    </row>
    <row r="13" spans="2:28" x14ac:dyDescent="0.35">
      <c r="B13" t="s">
        <v>65</v>
      </c>
    </row>
    <row r="15" spans="2:28" x14ac:dyDescent="0.35">
      <c r="B1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AB2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196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183</v>
      </c>
      <c r="D7" s="10">
        <v>71</v>
      </c>
      <c r="E7" s="10">
        <v>109</v>
      </c>
      <c r="F7" s="10"/>
      <c r="G7" s="10">
        <v>45</v>
      </c>
      <c r="H7" s="10">
        <v>23</v>
      </c>
      <c r="I7" s="10">
        <v>14</v>
      </c>
      <c r="J7" s="10">
        <v>12</v>
      </c>
      <c r="K7" s="10">
        <v>15</v>
      </c>
      <c r="L7" s="10">
        <v>10</v>
      </c>
      <c r="M7" s="10">
        <v>11</v>
      </c>
      <c r="N7" s="10">
        <v>7</v>
      </c>
      <c r="O7" s="10">
        <v>18</v>
      </c>
      <c r="P7" s="10">
        <v>18</v>
      </c>
      <c r="Q7" s="10">
        <v>9</v>
      </c>
      <c r="R7" s="10">
        <v>1</v>
      </c>
      <c r="S7" s="10"/>
      <c r="T7" s="10">
        <v>75</v>
      </c>
      <c r="U7" s="10">
        <v>32</v>
      </c>
      <c r="V7" s="10">
        <v>20</v>
      </c>
      <c r="W7" s="10">
        <v>25</v>
      </c>
      <c r="X7" s="10">
        <v>20</v>
      </c>
      <c r="Y7" s="10">
        <v>11</v>
      </c>
      <c r="Z7" s="10"/>
      <c r="AA7" s="10">
        <v>142</v>
      </c>
      <c r="AB7" s="10">
        <v>41</v>
      </c>
    </row>
    <row r="8" spans="2:28" ht="29" x14ac:dyDescent="0.35">
      <c r="B8" s="17" t="s">
        <v>184</v>
      </c>
      <c r="C8" s="16">
        <v>0.47540983606557402</v>
      </c>
      <c r="D8" s="16">
        <v>0.46478873239436602</v>
      </c>
      <c r="E8" s="16">
        <v>0.48623853211009199</v>
      </c>
      <c r="F8" s="16"/>
      <c r="G8" s="16">
        <v>0.55555555555555602</v>
      </c>
      <c r="H8" s="16">
        <v>0.26086956521739102</v>
      </c>
      <c r="I8" s="16">
        <v>0.64285714285714302</v>
      </c>
      <c r="J8" s="16">
        <v>0.58333333333333304</v>
      </c>
      <c r="K8" s="16">
        <v>0.33333333333333298</v>
      </c>
      <c r="L8" s="16">
        <v>0.7</v>
      </c>
      <c r="M8" s="16">
        <v>0.27272727272727298</v>
      </c>
      <c r="N8" s="16">
        <v>0.28571428571428598</v>
      </c>
      <c r="O8" s="16">
        <v>0.38888888888888901</v>
      </c>
      <c r="P8" s="16">
        <v>0.66666666666666696</v>
      </c>
      <c r="Q8" s="16">
        <v>0.33333333333333298</v>
      </c>
      <c r="R8" s="16">
        <v>1</v>
      </c>
      <c r="S8" s="16"/>
      <c r="T8" s="16">
        <v>0.53333333333333299</v>
      </c>
      <c r="U8" s="16">
        <v>0.4375</v>
      </c>
      <c r="V8" s="16">
        <v>0.5</v>
      </c>
      <c r="W8" s="16">
        <v>0.4</v>
      </c>
      <c r="X8" s="16">
        <v>0.45</v>
      </c>
      <c r="Y8" s="16">
        <v>0.36363636363636398</v>
      </c>
      <c r="Z8" s="16"/>
      <c r="AA8" s="16">
        <v>0.471830985915493</v>
      </c>
      <c r="AB8" s="16">
        <v>0.48780487804877998</v>
      </c>
    </row>
    <row r="9" spans="2:28" ht="58" x14ac:dyDescent="0.35">
      <c r="B9" s="17" t="s">
        <v>185</v>
      </c>
      <c r="C9" s="16">
        <v>0.45355191256830601</v>
      </c>
      <c r="D9" s="16">
        <v>0.42253521126760601</v>
      </c>
      <c r="E9" s="16">
        <v>0.46788990825688098</v>
      </c>
      <c r="F9" s="16"/>
      <c r="G9" s="16">
        <v>0.46666666666666701</v>
      </c>
      <c r="H9" s="16">
        <v>0.39130434782608697</v>
      </c>
      <c r="I9" s="16">
        <v>0.57142857142857095</v>
      </c>
      <c r="J9" s="16">
        <v>0.58333333333333304</v>
      </c>
      <c r="K9" s="16">
        <v>0.53333333333333299</v>
      </c>
      <c r="L9" s="16">
        <v>0.4</v>
      </c>
      <c r="M9" s="16">
        <v>0.36363636363636398</v>
      </c>
      <c r="N9" s="16">
        <v>0.14285714285714299</v>
      </c>
      <c r="O9" s="16">
        <v>0.38888888888888901</v>
      </c>
      <c r="P9" s="16">
        <v>0.55555555555555602</v>
      </c>
      <c r="Q9" s="16">
        <v>0.44444444444444398</v>
      </c>
      <c r="R9" s="16">
        <v>0</v>
      </c>
      <c r="S9" s="16"/>
      <c r="T9" s="16">
        <v>0.45333333333333298</v>
      </c>
      <c r="U9" s="16">
        <v>0.4375</v>
      </c>
      <c r="V9" s="16">
        <v>0.2</v>
      </c>
      <c r="W9" s="16">
        <v>0.56000000000000005</v>
      </c>
      <c r="X9" s="16">
        <v>0.45</v>
      </c>
      <c r="Y9" s="16">
        <v>0.72727272727272696</v>
      </c>
      <c r="Z9" s="16"/>
      <c r="AA9" s="16">
        <v>0.45070422535211302</v>
      </c>
      <c r="AB9" s="16">
        <v>0.46341463414634099</v>
      </c>
    </row>
    <row r="10" spans="2:28" ht="29" x14ac:dyDescent="0.35">
      <c r="B10" s="17" t="s">
        <v>186</v>
      </c>
      <c r="C10" s="16">
        <v>0.30054644808743203</v>
      </c>
      <c r="D10" s="16">
        <v>0.26760563380281699</v>
      </c>
      <c r="E10" s="16">
        <v>0.33027522935779802</v>
      </c>
      <c r="F10" s="16"/>
      <c r="G10" s="16">
        <v>0.24444444444444399</v>
      </c>
      <c r="H10" s="16">
        <v>0.26086956521739102</v>
      </c>
      <c r="I10" s="16">
        <v>0.42857142857142899</v>
      </c>
      <c r="J10" s="16">
        <v>0.25</v>
      </c>
      <c r="K10" s="16">
        <v>0.33333333333333298</v>
      </c>
      <c r="L10" s="16">
        <v>0.2</v>
      </c>
      <c r="M10" s="16">
        <v>0.18181818181818199</v>
      </c>
      <c r="N10" s="16">
        <v>0.28571428571428598</v>
      </c>
      <c r="O10" s="16">
        <v>0.27777777777777801</v>
      </c>
      <c r="P10" s="16">
        <v>0.55555555555555602</v>
      </c>
      <c r="Q10" s="16">
        <v>0.33333333333333298</v>
      </c>
      <c r="R10" s="16">
        <v>0</v>
      </c>
      <c r="S10" s="16"/>
      <c r="T10" s="16">
        <v>0.266666666666667</v>
      </c>
      <c r="U10" s="16">
        <v>0.3125</v>
      </c>
      <c r="V10" s="16">
        <v>0.3</v>
      </c>
      <c r="W10" s="16">
        <v>0.4</v>
      </c>
      <c r="X10" s="16">
        <v>0.35</v>
      </c>
      <c r="Y10" s="16">
        <v>0.18181818181818199</v>
      </c>
      <c r="Z10" s="16"/>
      <c r="AA10" s="16">
        <v>0.31690140845070403</v>
      </c>
      <c r="AB10" s="16">
        <v>0.24390243902438999</v>
      </c>
    </row>
    <row r="11" spans="2:28" ht="29" x14ac:dyDescent="0.35">
      <c r="B11" s="17" t="s">
        <v>187</v>
      </c>
      <c r="C11" s="16">
        <v>0.25683060109289602</v>
      </c>
      <c r="D11" s="16">
        <v>0.154929577464789</v>
      </c>
      <c r="E11" s="16">
        <v>0.33027522935779802</v>
      </c>
      <c r="F11" s="16"/>
      <c r="G11" s="16">
        <v>0.28888888888888897</v>
      </c>
      <c r="H11" s="16">
        <v>0.173913043478261</v>
      </c>
      <c r="I11" s="16">
        <v>0.214285714285714</v>
      </c>
      <c r="J11" s="16">
        <v>0.33333333333333298</v>
      </c>
      <c r="K11" s="16">
        <v>0.2</v>
      </c>
      <c r="L11" s="16">
        <v>0.3</v>
      </c>
      <c r="M11" s="16">
        <v>0.18181818181818199</v>
      </c>
      <c r="N11" s="16">
        <v>0.14285714285714299</v>
      </c>
      <c r="O11" s="16">
        <v>0.22222222222222199</v>
      </c>
      <c r="P11" s="16">
        <v>0.44444444444444398</v>
      </c>
      <c r="Q11" s="16">
        <v>0.22222222222222199</v>
      </c>
      <c r="R11" s="16">
        <v>0</v>
      </c>
      <c r="S11" s="16"/>
      <c r="T11" s="16">
        <v>0.22666666666666699</v>
      </c>
      <c r="U11" s="16">
        <v>0.34375</v>
      </c>
      <c r="V11" s="16">
        <v>0.3</v>
      </c>
      <c r="W11" s="16">
        <v>0.24</v>
      </c>
      <c r="X11" s="16">
        <v>0.2</v>
      </c>
      <c r="Y11" s="16">
        <v>0.27272727272727298</v>
      </c>
      <c r="Z11" s="16"/>
      <c r="AA11" s="16">
        <v>0.28873239436619702</v>
      </c>
      <c r="AB11" s="16">
        <v>0.146341463414634</v>
      </c>
    </row>
    <row r="12" spans="2:28" ht="58" x14ac:dyDescent="0.35">
      <c r="B12" s="17" t="s">
        <v>188</v>
      </c>
      <c r="C12" s="16">
        <v>0.22950819672131101</v>
      </c>
      <c r="D12" s="16">
        <v>0.169014084507042</v>
      </c>
      <c r="E12" s="16">
        <v>0.26605504587155998</v>
      </c>
      <c r="F12" s="16"/>
      <c r="G12" s="16">
        <v>0.2</v>
      </c>
      <c r="H12" s="16">
        <v>0.13043478260869601</v>
      </c>
      <c r="I12" s="16">
        <v>0.35714285714285698</v>
      </c>
      <c r="J12" s="16">
        <v>0.16666666666666699</v>
      </c>
      <c r="K12" s="16">
        <v>0.266666666666667</v>
      </c>
      <c r="L12" s="16">
        <v>0.1</v>
      </c>
      <c r="M12" s="16">
        <v>0.18181818181818199</v>
      </c>
      <c r="N12" s="16">
        <v>0</v>
      </c>
      <c r="O12" s="16">
        <v>0.33333333333333298</v>
      </c>
      <c r="P12" s="16">
        <v>0.27777777777777801</v>
      </c>
      <c r="Q12" s="16">
        <v>0.55555555555555602</v>
      </c>
      <c r="R12" s="16">
        <v>0</v>
      </c>
      <c r="S12" s="16"/>
      <c r="T12" s="16">
        <v>0.17333333333333301</v>
      </c>
      <c r="U12" s="16">
        <v>0.28125</v>
      </c>
      <c r="V12" s="16">
        <v>0.2</v>
      </c>
      <c r="W12" s="16">
        <v>0.2</v>
      </c>
      <c r="X12" s="16">
        <v>0.45</v>
      </c>
      <c r="Y12" s="16">
        <v>0.18181818181818199</v>
      </c>
      <c r="Z12" s="16"/>
      <c r="AA12" s="16">
        <v>0.26760563380281699</v>
      </c>
      <c r="AB12" s="16">
        <v>9.7560975609756101E-2</v>
      </c>
    </row>
    <row r="13" spans="2:28" ht="29" x14ac:dyDescent="0.35">
      <c r="B13" s="17" t="s">
        <v>189</v>
      </c>
      <c r="C13" s="16">
        <v>0.22404371584699501</v>
      </c>
      <c r="D13" s="16">
        <v>0.183098591549296</v>
      </c>
      <c r="E13" s="16">
        <v>0.25688073394495398</v>
      </c>
      <c r="F13" s="16"/>
      <c r="G13" s="16">
        <v>0.22222222222222199</v>
      </c>
      <c r="H13" s="16">
        <v>0.34782608695652201</v>
      </c>
      <c r="I13" s="16">
        <v>7.1428571428571397E-2</v>
      </c>
      <c r="J13" s="16">
        <v>0.33333333333333298</v>
      </c>
      <c r="K13" s="16">
        <v>6.6666666666666693E-2</v>
      </c>
      <c r="L13" s="16">
        <v>0.3</v>
      </c>
      <c r="M13" s="16">
        <v>9.0909090909090898E-2</v>
      </c>
      <c r="N13" s="16">
        <v>0.42857142857142899</v>
      </c>
      <c r="O13" s="16">
        <v>0.27777777777777801</v>
      </c>
      <c r="P13" s="16">
        <v>0.16666666666666699</v>
      </c>
      <c r="Q13" s="16">
        <v>0.22222222222222199</v>
      </c>
      <c r="R13" s="16">
        <v>0</v>
      </c>
      <c r="S13" s="16"/>
      <c r="T13" s="16">
        <v>0.21333333333333299</v>
      </c>
      <c r="U13" s="16">
        <v>0.21875</v>
      </c>
      <c r="V13" s="16">
        <v>0.25</v>
      </c>
      <c r="W13" s="16">
        <v>0.24</v>
      </c>
      <c r="X13" s="16">
        <v>0.25</v>
      </c>
      <c r="Y13" s="16">
        <v>0.18181818181818199</v>
      </c>
      <c r="Z13" s="16"/>
      <c r="AA13" s="16">
        <v>0.22535211267605601</v>
      </c>
      <c r="AB13" s="16">
        <v>0.219512195121951</v>
      </c>
    </row>
    <row r="14" spans="2:28" ht="29" x14ac:dyDescent="0.35">
      <c r="B14" s="17" t="s">
        <v>190</v>
      </c>
      <c r="C14" s="16">
        <v>0.16939890710382499</v>
      </c>
      <c r="D14" s="16">
        <v>0.169014084507042</v>
      </c>
      <c r="E14" s="16">
        <v>0.17431192660550501</v>
      </c>
      <c r="F14" s="16"/>
      <c r="G14" s="16">
        <v>0.2</v>
      </c>
      <c r="H14" s="16">
        <v>0.26086956521739102</v>
      </c>
      <c r="I14" s="16">
        <v>0.14285714285714299</v>
      </c>
      <c r="J14" s="16">
        <v>8.3333333333333301E-2</v>
      </c>
      <c r="K14" s="16">
        <v>0.266666666666667</v>
      </c>
      <c r="L14" s="16">
        <v>0.2</v>
      </c>
      <c r="M14" s="16">
        <v>0.27272727272727298</v>
      </c>
      <c r="N14" s="16">
        <v>0</v>
      </c>
      <c r="O14" s="16">
        <v>0.11111111111111099</v>
      </c>
      <c r="P14" s="16">
        <v>5.5555555555555601E-2</v>
      </c>
      <c r="Q14" s="16">
        <v>0.11111111111111099</v>
      </c>
      <c r="R14" s="16">
        <v>0</v>
      </c>
      <c r="S14" s="16"/>
      <c r="T14" s="16">
        <v>0.22666666666666699</v>
      </c>
      <c r="U14" s="16">
        <v>0.21875</v>
      </c>
      <c r="V14" s="16">
        <v>0.1</v>
      </c>
      <c r="W14" s="16">
        <v>0.04</v>
      </c>
      <c r="X14" s="16">
        <v>0.1</v>
      </c>
      <c r="Y14" s="16">
        <v>0.18181818181818199</v>
      </c>
      <c r="Z14" s="16"/>
      <c r="AA14" s="16">
        <v>0.190140845070423</v>
      </c>
      <c r="AB14" s="16">
        <v>9.7560975609756101E-2</v>
      </c>
    </row>
    <row r="15" spans="2:28" ht="29" x14ac:dyDescent="0.35">
      <c r="B15" s="17" t="s">
        <v>191</v>
      </c>
      <c r="C15" s="16">
        <v>0.16393442622950799</v>
      </c>
      <c r="D15" s="16">
        <v>0.183098591549296</v>
      </c>
      <c r="E15" s="16">
        <v>0.155963302752294</v>
      </c>
      <c r="F15" s="16"/>
      <c r="G15" s="16">
        <v>0.17777777777777801</v>
      </c>
      <c r="H15" s="16">
        <v>0.173913043478261</v>
      </c>
      <c r="I15" s="16">
        <v>0.28571428571428598</v>
      </c>
      <c r="J15" s="16">
        <v>0.16666666666666699</v>
      </c>
      <c r="K15" s="16">
        <v>0.133333333333333</v>
      </c>
      <c r="L15" s="16">
        <v>0.3</v>
      </c>
      <c r="M15" s="16">
        <v>0</v>
      </c>
      <c r="N15" s="16">
        <v>0.42857142857142899</v>
      </c>
      <c r="O15" s="16">
        <v>5.5555555555555601E-2</v>
      </c>
      <c r="P15" s="16">
        <v>0.11111111111111099</v>
      </c>
      <c r="Q15" s="16">
        <v>0.11111111111111099</v>
      </c>
      <c r="R15" s="16">
        <v>0</v>
      </c>
      <c r="S15" s="16"/>
      <c r="T15" s="16">
        <v>0.133333333333333</v>
      </c>
      <c r="U15" s="16">
        <v>0.15625</v>
      </c>
      <c r="V15" s="16">
        <v>0.3</v>
      </c>
      <c r="W15" s="16">
        <v>0.08</v>
      </c>
      <c r="X15" s="16">
        <v>0.25</v>
      </c>
      <c r="Y15" s="16">
        <v>0.18181818181818199</v>
      </c>
      <c r="Z15" s="16"/>
      <c r="AA15" s="16">
        <v>0.169014084507042</v>
      </c>
      <c r="AB15" s="16">
        <v>0.146341463414634</v>
      </c>
    </row>
    <row r="16" spans="2:28" ht="43.5" x14ac:dyDescent="0.35">
      <c r="B16" s="17" t="s">
        <v>192</v>
      </c>
      <c r="C16" s="16">
        <v>0.13114754098360701</v>
      </c>
      <c r="D16" s="16">
        <v>0.11267605633802801</v>
      </c>
      <c r="E16" s="16">
        <v>0.146788990825688</v>
      </c>
      <c r="F16" s="16"/>
      <c r="G16" s="16">
        <v>0.155555555555556</v>
      </c>
      <c r="H16" s="16">
        <v>0.13043478260869601</v>
      </c>
      <c r="I16" s="16">
        <v>7.1428571428571397E-2</v>
      </c>
      <c r="J16" s="16">
        <v>0</v>
      </c>
      <c r="K16" s="16">
        <v>0.133333333333333</v>
      </c>
      <c r="L16" s="16">
        <v>0.2</v>
      </c>
      <c r="M16" s="16">
        <v>0.36363636363636398</v>
      </c>
      <c r="N16" s="16">
        <v>0.14285714285714299</v>
      </c>
      <c r="O16" s="16">
        <v>0.11111111111111099</v>
      </c>
      <c r="P16" s="16">
        <v>0.11111111111111099</v>
      </c>
      <c r="Q16" s="16">
        <v>0</v>
      </c>
      <c r="R16" s="16">
        <v>0</v>
      </c>
      <c r="S16" s="16"/>
      <c r="T16" s="16">
        <v>0.12</v>
      </c>
      <c r="U16" s="16">
        <v>0.15625</v>
      </c>
      <c r="V16" s="16">
        <v>0.1</v>
      </c>
      <c r="W16" s="16">
        <v>0.08</v>
      </c>
      <c r="X16" s="16">
        <v>0.25</v>
      </c>
      <c r="Y16" s="16">
        <v>9.0909090909090898E-2</v>
      </c>
      <c r="Z16" s="16"/>
      <c r="AA16" s="16">
        <v>0.154929577464789</v>
      </c>
      <c r="AB16" s="16">
        <v>4.8780487804878099E-2</v>
      </c>
    </row>
    <row r="17" spans="2:28" ht="58" x14ac:dyDescent="0.35">
      <c r="B17" s="17" t="s">
        <v>193</v>
      </c>
      <c r="C17" s="16">
        <v>9.8360655737704902E-2</v>
      </c>
      <c r="D17" s="16">
        <v>5.63380281690141E-2</v>
      </c>
      <c r="E17" s="16">
        <v>0.12844036697247699</v>
      </c>
      <c r="F17" s="16"/>
      <c r="G17" s="16">
        <v>0.11111111111111099</v>
      </c>
      <c r="H17" s="16">
        <v>0</v>
      </c>
      <c r="I17" s="16">
        <v>0.214285714285714</v>
      </c>
      <c r="J17" s="16">
        <v>0</v>
      </c>
      <c r="K17" s="16">
        <v>6.6666666666666693E-2</v>
      </c>
      <c r="L17" s="16">
        <v>0.1</v>
      </c>
      <c r="M17" s="16">
        <v>0.36363636363636398</v>
      </c>
      <c r="N17" s="16">
        <v>0.14285714285714299</v>
      </c>
      <c r="O17" s="16">
        <v>5.5555555555555601E-2</v>
      </c>
      <c r="P17" s="16">
        <v>5.5555555555555601E-2</v>
      </c>
      <c r="Q17" s="16">
        <v>0.11111111111111099</v>
      </c>
      <c r="R17" s="16">
        <v>0</v>
      </c>
      <c r="S17" s="16"/>
      <c r="T17" s="16">
        <v>9.3333333333333296E-2</v>
      </c>
      <c r="U17" s="16">
        <v>9.375E-2</v>
      </c>
      <c r="V17" s="16">
        <v>0.1</v>
      </c>
      <c r="W17" s="16">
        <v>0.12</v>
      </c>
      <c r="X17" s="16">
        <v>0.1</v>
      </c>
      <c r="Y17" s="16">
        <v>9.0909090909090898E-2</v>
      </c>
      <c r="Z17" s="16"/>
      <c r="AA17" s="16">
        <v>8.4507042253521097E-2</v>
      </c>
      <c r="AB17" s="16">
        <v>0.146341463414634</v>
      </c>
    </row>
    <row r="18" spans="2:28" ht="29" x14ac:dyDescent="0.35">
      <c r="B18" s="17" t="s">
        <v>194</v>
      </c>
      <c r="C18" s="16">
        <v>7.10382513661202E-2</v>
      </c>
      <c r="D18" s="16">
        <v>8.4507042253521097E-2</v>
      </c>
      <c r="E18" s="16">
        <v>6.4220183486238494E-2</v>
      </c>
      <c r="F18" s="16"/>
      <c r="G18" s="16">
        <v>6.6666666666666693E-2</v>
      </c>
      <c r="H18" s="16">
        <v>4.3478260869565202E-2</v>
      </c>
      <c r="I18" s="16">
        <v>0.214285714285714</v>
      </c>
      <c r="J18" s="16">
        <v>8.3333333333333301E-2</v>
      </c>
      <c r="K18" s="16">
        <v>6.6666666666666693E-2</v>
      </c>
      <c r="L18" s="16">
        <v>0</v>
      </c>
      <c r="M18" s="16">
        <v>0.18181818181818199</v>
      </c>
      <c r="N18" s="16">
        <v>0</v>
      </c>
      <c r="O18" s="16">
        <v>0</v>
      </c>
      <c r="P18" s="16">
        <v>0.11111111111111099</v>
      </c>
      <c r="Q18" s="16">
        <v>0</v>
      </c>
      <c r="R18" s="16">
        <v>0</v>
      </c>
      <c r="S18" s="16"/>
      <c r="T18" s="16">
        <v>6.6666666666666693E-2</v>
      </c>
      <c r="U18" s="16">
        <v>0.125</v>
      </c>
      <c r="V18" s="16">
        <v>0.1</v>
      </c>
      <c r="W18" s="16">
        <v>0</v>
      </c>
      <c r="X18" s="16">
        <v>0</v>
      </c>
      <c r="Y18" s="16">
        <v>0.18181818181818199</v>
      </c>
      <c r="Z18" s="16"/>
      <c r="AA18" s="16">
        <v>6.3380281690140802E-2</v>
      </c>
      <c r="AB18" s="16">
        <v>9.7560975609756101E-2</v>
      </c>
    </row>
    <row r="19" spans="2:28" x14ac:dyDescent="0.35">
      <c r="B19" s="17" t="s">
        <v>101</v>
      </c>
      <c r="C19" s="16">
        <v>2.7322404371584699E-2</v>
      </c>
      <c r="D19" s="16">
        <v>2.8169014084507001E-2</v>
      </c>
      <c r="E19" s="16">
        <v>1.8348623853211E-2</v>
      </c>
      <c r="F19" s="16"/>
      <c r="G19" s="16">
        <v>4.4444444444444398E-2</v>
      </c>
      <c r="H19" s="16">
        <v>4.3478260869565202E-2</v>
      </c>
      <c r="I19" s="16">
        <v>0</v>
      </c>
      <c r="J19" s="16">
        <v>0</v>
      </c>
      <c r="K19" s="16">
        <v>0</v>
      </c>
      <c r="L19" s="16">
        <v>0</v>
      </c>
      <c r="M19" s="16">
        <v>0</v>
      </c>
      <c r="N19" s="16">
        <v>0</v>
      </c>
      <c r="O19" s="16">
        <v>5.5555555555555601E-2</v>
      </c>
      <c r="P19" s="16">
        <v>5.5555555555555601E-2</v>
      </c>
      <c r="Q19" s="16">
        <v>0</v>
      </c>
      <c r="R19" s="16">
        <v>0</v>
      </c>
      <c r="S19" s="16"/>
      <c r="T19" s="16">
        <v>5.3333333333333302E-2</v>
      </c>
      <c r="U19" s="16">
        <v>3.125E-2</v>
      </c>
      <c r="V19" s="16">
        <v>0</v>
      </c>
      <c r="W19" s="16">
        <v>0</v>
      </c>
      <c r="X19" s="16">
        <v>0</v>
      </c>
      <c r="Y19" s="16">
        <v>0</v>
      </c>
      <c r="Z19" s="16"/>
      <c r="AA19" s="16">
        <v>7.0422535211267599E-3</v>
      </c>
      <c r="AB19" s="16">
        <v>9.7560975609756101E-2</v>
      </c>
    </row>
    <row r="20" spans="2:28" x14ac:dyDescent="0.35">
      <c r="B20" s="17" t="s">
        <v>195</v>
      </c>
      <c r="C20" s="18">
        <v>7.6502732240437202E-2</v>
      </c>
      <c r="D20" s="18">
        <v>9.85915492957746E-2</v>
      </c>
      <c r="E20" s="18">
        <v>6.4220183486238494E-2</v>
      </c>
      <c r="F20" s="18"/>
      <c r="G20" s="18">
        <v>2.2222222222222199E-2</v>
      </c>
      <c r="H20" s="18">
        <v>8.6956521739130405E-2</v>
      </c>
      <c r="I20" s="18">
        <v>0.14285714285714299</v>
      </c>
      <c r="J20" s="18">
        <v>0</v>
      </c>
      <c r="K20" s="18">
        <v>0.133333333333333</v>
      </c>
      <c r="L20" s="18">
        <v>0</v>
      </c>
      <c r="M20" s="18">
        <v>9.0909090909090898E-2</v>
      </c>
      <c r="N20" s="18">
        <v>0</v>
      </c>
      <c r="O20" s="18">
        <v>0.22222222222222199</v>
      </c>
      <c r="P20" s="18">
        <v>5.5555555555555601E-2</v>
      </c>
      <c r="Q20" s="18">
        <v>0.11111111111111099</v>
      </c>
      <c r="R20" s="18">
        <v>0</v>
      </c>
      <c r="S20" s="18"/>
      <c r="T20" s="18">
        <v>5.3333333333333302E-2</v>
      </c>
      <c r="U20" s="18">
        <v>6.25E-2</v>
      </c>
      <c r="V20" s="18">
        <v>0.05</v>
      </c>
      <c r="W20" s="18">
        <v>0.08</v>
      </c>
      <c r="X20" s="18">
        <v>0.2</v>
      </c>
      <c r="Y20" s="18">
        <v>9.0909090909090898E-2</v>
      </c>
      <c r="Z20" s="18"/>
      <c r="AA20" s="18">
        <v>9.1549295774647904E-2</v>
      </c>
      <c r="AB20" s="18">
        <v>2.4390243902439001E-2</v>
      </c>
    </row>
    <row r="21" spans="2:28" x14ac:dyDescent="0.35">
      <c r="B21" s="15" t="s">
        <v>197</v>
      </c>
    </row>
    <row r="22" spans="2:28" x14ac:dyDescent="0.35">
      <c r="B22" t="s">
        <v>64</v>
      </c>
    </row>
    <row r="23" spans="2:28" x14ac:dyDescent="0.35">
      <c r="B23" t="s">
        <v>65</v>
      </c>
    </row>
    <row r="25" spans="2:28" x14ac:dyDescent="0.35">
      <c r="B2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Q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7" width="20.7265625" customWidth="1"/>
  </cols>
  <sheetData>
    <row r="2" spans="2:17" ht="40" customHeight="1" x14ac:dyDescent="0.35">
      <c r="D2" s="26" t="s">
        <v>216</v>
      </c>
      <c r="E2" s="22"/>
      <c r="F2" s="22"/>
      <c r="G2" s="22"/>
      <c r="H2" s="22"/>
      <c r="I2" s="22"/>
      <c r="J2" s="22"/>
      <c r="K2" s="22"/>
      <c r="L2" s="22"/>
      <c r="M2" s="22"/>
      <c r="N2" s="22"/>
      <c r="O2" s="22"/>
      <c r="P2" s="22"/>
      <c r="Q2" s="22"/>
    </row>
    <row r="6" spans="2:17" ht="50" customHeight="1" x14ac:dyDescent="0.35">
      <c r="B6" s="19" t="s">
        <v>15</v>
      </c>
      <c r="C6" s="19" t="s">
        <v>198</v>
      </c>
      <c r="D6" s="19" t="s">
        <v>199</v>
      </c>
      <c r="E6" s="19" t="s">
        <v>200</v>
      </c>
      <c r="F6" s="19" t="s">
        <v>201</v>
      </c>
      <c r="G6" s="19" t="s">
        <v>202</v>
      </c>
      <c r="H6" s="19" t="s">
        <v>203</v>
      </c>
      <c r="I6" s="19" t="s">
        <v>204</v>
      </c>
      <c r="J6" s="19" t="s">
        <v>205</v>
      </c>
      <c r="K6" s="19" t="s">
        <v>206</v>
      </c>
      <c r="L6" s="19" t="s">
        <v>207</v>
      </c>
      <c r="M6" s="19" t="s">
        <v>208</v>
      </c>
      <c r="N6" s="19" t="s">
        <v>209</v>
      </c>
      <c r="O6" s="19" t="s">
        <v>210</v>
      </c>
      <c r="P6" s="19" t="s">
        <v>211</v>
      </c>
    </row>
    <row r="7" spans="2:17" x14ac:dyDescent="0.35">
      <c r="B7" s="17" t="s">
        <v>212</v>
      </c>
      <c r="C7" s="16">
        <v>0.47260273972602701</v>
      </c>
      <c r="D7" s="16">
        <v>0.22113502935420701</v>
      </c>
      <c r="E7" s="16">
        <v>0.26908023483366</v>
      </c>
      <c r="F7" s="16">
        <v>0.27299412915851301</v>
      </c>
      <c r="G7" s="16">
        <v>0.20450097847358101</v>
      </c>
      <c r="H7" s="16">
        <v>0.18786692759295501</v>
      </c>
      <c r="I7" s="16">
        <v>0.184931506849315</v>
      </c>
      <c r="J7" s="16">
        <v>0.35812133072406999</v>
      </c>
      <c r="K7" s="16">
        <v>0.302348336594912</v>
      </c>
      <c r="L7" s="16">
        <v>0.16046966731898199</v>
      </c>
      <c r="M7" s="16">
        <v>0.152641878669276</v>
      </c>
      <c r="N7" s="16">
        <v>0.19471624266144799</v>
      </c>
      <c r="O7" s="16">
        <v>0.35616438356164398</v>
      </c>
      <c r="P7" s="16">
        <v>0.25146771037181997</v>
      </c>
    </row>
    <row r="8" spans="2:17" x14ac:dyDescent="0.35">
      <c r="B8" s="17" t="s">
        <v>213</v>
      </c>
      <c r="C8" s="16">
        <v>0.32876712328767099</v>
      </c>
      <c r="D8" s="16">
        <v>0.35812133072406999</v>
      </c>
      <c r="E8" s="16">
        <v>0.38356164383561597</v>
      </c>
      <c r="F8" s="16">
        <v>0.42270058708414898</v>
      </c>
      <c r="G8" s="16">
        <v>0.42172211350293498</v>
      </c>
      <c r="H8" s="16">
        <v>0.31898238747553798</v>
      </c>
      <c r="I8" s="16">
        <v>0.35029354207436397</v>
      </c>
      <c r="J8" s="16">
        <v>0.37866927592955002</v>
      </c>
      <c r="K8" s="16">
        <v>0.37475538160469701</v>
      </c>
      <c r="L8" s="16">
        <v>0.39530332681017599</v>
      </c>
      <c r="M8" s="16">
        <v>0.31604696673189803</v>
      </c>
      <c r="N8" s="16">
        <v>0.33757338551859101</v>
      </c>
      <c r="O8" s="16">
        <v>0.29158512720156599</v>
      </c>
      <c r="P8" s="16">
        <v>0.38649706457925598</v>
      </c>
    </row>
    <row r="9" spans="2:17" x14ac:dyDescent="0.35">
      <c r="B9" s="17" t="s">
        <v>214</v>
      </c>
      <c r="C9" s="16">
        <v>0.12915851272015699</v>
      </c>
      <c r="D9" s="16">
        <v>0.24070450097847401</v>
      </c>
      <c r="E9" s="16">
        <v>0.21135029354207399</v>
      </c>
      <c r="F9" s="16">
        <v>0.18786692759295501</v>
      </c>
      <c r="G9" s="16">
        <v>0.23385518590998</v>
      </c>
      <c r="H9" s="16">
        <v>0.30724070450097801</v>
      </c>
      <c r="I9" s="16">
        <v>0.29060665362035198</v>
      </c>
      <c r="J9" s="16">
        <v>0.181996086105675</v>
      </c>
      <c r="K9" s="16">
        <v>0.19373776908023499</v>
      </c>
      <c r="L9" s="16">
        <v>0.28375733855185897</v>
      </c>
      <c r="M9" s="16">
        <v>0.28082191780821902</v>
      </c>
      <c r="N9" s="16">
        <v>0.24853228962818</v>
      </c>
      <c r="O9" s="16">
        <v>0.215264187866928</v>
      </c>
      <c r="P9" s="16">
        <v>0.249510763209393</v>
      </c>
    </row>
    <row r="10" spans="2:17" x14ac:dyDescent="0.35">
      <c r="B10" s="17" t="s">
        <v>215</v>
      </c>
      <c r="C10" s="16">
        <v>5.9686888454011697E-2</v>
      </c>
      <c r="D10" s="16">
        <v>0.11252446183952999</v>
      </c>
      <c r="E10" s="16">
        <v>8.3170254403131097E-2</v>
      </c>
      <c r="F10" s="16">
        <v>6.4579256360078302E-2</v>
      </c>
      <c r="G10" s="16">
        <v>9.9804305283757305E-2</v>
      </c>
      <c r="H10" s="16">
        <v>0.15851272015655599</v>
      </c>
      <c r="I10" s="16">
        <v>0.13307240704501</v>
      </c>
      <c r="J10" s="16">
        <v>6.0665362035224997E-2</v>
      </c>
      <c r="K10" s="16">
        <v>8.1213307240704496E-2</v>
      </c>
      <c r="L10" s="16">
        <v>0.11252446183952999</v>
      </c>
      <c r="M10" s="16">
        <v>0.19667318982387499</v>
      </c>
      <c r="N10" s="16">
        <v>0.13796477495107601</v>
      </c>
      <c r="O10" s="16">
        <v>0.100782778864971</v>
      </c>
      <c r="P10" s="16">
        <v>9.0998043052837596E-2</v>
      </c>
    </row>
    <row r="11" spans="2:17" x14ac:dyDescent="0.35">
      <c r="B11" s="17" t="s">
        <v>60</v>
      </c>
      <c r="C11" s="16">
        <v>9.7847358121330701E-3</v>
      </c>
      <c r="D11" s="16">
        <v>6.7514677103718196E-2</v>
      </c>
      <c r="E11" s="16">
        <v>5.2837573385518602E-2</v>
      </c>
      <c r="F11" s="16">
        <v>5.1859099804305302E-2</v>
      </c>
      <c r="G11" s="16">
        <v>4.0117416829745602E-2</v>
      </c>
      <c r="H11" s="16">
        <v>2.7397260273972601E-2</v>
      </c>
      <c r="I11" s="16">
        <v>4.1095890410958902E-2</v>
      </c>
      <c r="J11" s="16">
        <v>2.0547945205479499E-2</v>
      </c>
      <c r="K11" s="16">
        <v>4.7945205479452101E-2</v>
      </c>
      <c r="L11" s="16">
        <v>4.7945205479452101E-2</v>
      </c>
      <c r="M11" s="16">
        <v>5.3816046966731902E-2</v>
      </c>
      <c r="N11" s="16">
        <v>8.1213307240704496E-2</v>
      </c>
      <c r="O11" s="16">
        <v>3.6203522504892401E-2</v>
      </c>
      <c r="P11" s="16">
        <v>2.15264187866928E-2</v>
      </c>
    </row>
    <row r="12" spans="2:17" x14ac:dyDescent="0.35">
      <c r="B12" s="15"/>
      <c r="C12" s="15"/>
      <c r="D12" s="15"/>
      <c r="E12" s="15"/>
      <c r="F12" s="15"/>
      <c r="G12" s="15"/>
      <c r="H12" s="15"/>
      <c r="I12" s="15"/>
      <c r="J12" s="15"/>
      <c r="K12" s="15"/>
      <c r="L12" s="15"/>
      <c r="M12" s="15"/>
      <c r="N12" s="15"/>
      <c r="O12" s="15"/>
      <c r="P12" s="15"/>
    </row>
    <row r="13" spans="2:17" x14ac:dyDescent="0.35">
      <c r="B13" t="s">
        <v>64</v>
      </c>
    </row>
    <row r="14" spans="2:17" x14ac:dyDescent="0.35">
      <c r="B14" t="s">
        <v>65</v>
      </c>
    </row>
    <row r="18" spans="2:2" x14ac:dyDescent="0.35">
      <c r="B18" s="8" t="str">
        <f>HYPERLINK("#'Contents'!A1", "Return to Contents")</f>
        <v>Return to Contents</v>
      </c>
    </row>
  </sheetData>
  <mergeCells count="1">
    <mergeCell ref="D2:Q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217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0.47260273972602701</v>
      </c>
      <c r="D8" s="16">
        <v>0.41777777777777803</v>
      </c>
      <c r="E8" s="16">
        <v>0.51423487544484003</v>
      </c>
      <c r="F8" s="16"/>
      <c r="G8" s="16">
        <v>0.47924528301886798</v>
      </c>
      <c r="H8" s="16">
        <v>0.46825396825396798</v>
      </c>
      <c r="I8" s="16">
        <v>0.507692307692308</v>
      </c>
      <c r="J8" s="16">
        <v>0.42622950819672101</v>
      </c>
      <c r="K8" s="16">
        <v>0.41095890410958902</v>
      </c>
      <c r="L8" s="16">
        <v>0.40259740259740301</v>
      </c>
      <c r="M8" s="16">
        <v>0.38888888888888901</v>
      </c>
      <c r="N8" s="16">
        <v>0.41666666666666702</v>
      </c>
      <c r="O8" s="16">
        <v>0.48695652173913001</v>
      </c>
      <c r="P8" s="16">
        <v>0.56000000000000005</v>
      </c>
      <c r="Q8" s="16">
        <v>0.60526315789473695</v>
      </c>
      <c r="R8" s="16">
        <v>0.68421052631578905</v>
      </c>
      <c r="S8" s="16"/>
      <c r="T8" s="16">
        <v>0.456422018348624</v>
      </c>
      <c r="U8" s="16">
        <v>0.54337899543378998</v>
      </c>
      <c r="V8" s="16">
        <v>0.43220338983050799</v>
      </c>
      <c r="W8" s="16">
        <v>0.403100775193798</v>
      </c>
      <c r="X8" s="16">
        <v>0.51948051948051899</v>
      </c>
      <c r="Y8" s="16">
        <v>0.51162790697674398</v>
      </c>
      <c r="Z8" s="16"/>
      <c r="AA8" s="16">
        <v>0.50591327201051295</v>
      </c>
      <c r="AB8" s="16">
        <v>0.37547892720306503</v>
      </c>
    </row>
    <row r="9" spans="2:28" x14ac:dyDescent="0.35">
      <c r="B9" s="17" t="s">
        <v>213</v>
      </c>
      <c r="C9" s="16">
        <v>0.32876712328767099</v>
      </c>
      <c r="D9" s="16">
        <v>0.34888888888888903</v>
      </c>
      <c r="E9" s="16">
        <v>0.31316725978647703</v>
      </c>
      <c r="F9" s="16"/>
      <c r="G9" s="16">
        <v>0.27924528301886797</v>
      </c>
      <c r="H9" s="16">
        <v>0.38888888888888901</v>
      </c>
      <c r="I9" s="16">
        <v>0.32307692307692298</v>
      </c>
      <c r="J9" s="16">
        <v>0.36065573770491799</v>
      </c>
      <c r="K9" s="16">
        <v>0.42465753424657499</v>
      </c>
      <c r="L9" s="16">
        <v>0.36363636363636398</v>
      </c>
      <c r="M9" s="16">
        <v>0.375</v>
      </c>
      <c r="N9" s="16">
        <v>0.27777777777777801</v>
      </c>
      <c r="O9" s="16">
        <v>0.34782608695652201</v>
      </c>
      <c r="P9" s="16">
        <v>0.30666666666666698</v>
      </c>
      <c r="Q9" s="16">
        <v>0.18421052631578899</v>
      </c>
      <c r="R9" s="16">
        <v>0.21052631578947401</v>
      </c>
      <c r="S9" s="16"/>
      <c r="T9" s="16">
        <v>0.32568807339449501</v>
      </c>
      <c r="U9" s="16">
        <v>0.278538812785388</v>
      </c>
      <c r="V9" s="16">
        <v>0.34745762711864397</v>
      </c>
      <c r="W9" s="16">
        <v>0.39534883720930197</v>
      </c>
      <c r="X9" s="16">
        <v>0.337662337662338</v>
      </c>
      <c r="Y9" s="16">
        <v>0.34883720930232598</v>
      </c>
      <c r="Z9" s="16"/>
      <c r="AA9" s="16">
        <v>0.31668856767411302</v>
      </c>
      <c r="AB9" s="16">
        <v>0.36398467432950199</v>
      </c>
    </row>
    <row r="10" spans="2:28" x14ac:dyDescent="0.35">
      <c r="B10" s="17" t="s">
        <v>214</v>
      </c>
      <c r="C10" s="16">
        <v>0.12915851272015699</v>
      </c>
      <c r="D10" s="16">
        <v>0.151111111111111</v>
      </c>
      <c r="E10" s="16">
        <v>0.112099644128114</v>
      </c>
      <c r="F10" s="16"/>
      <c r="G10" s="16">
        <v>0.15094339622641501</v>
      </c>
      <c r="H10" s="16">
        <v>0.126984126984127</v>
      </c>
      <c r="I10" s="16">
        <v>0.107692307692308</v>
      </c>
      <c r="J10" s="16">
        <v>0.14754098360655701</v>
      </c>
      <c r="K10" s="16">
        <v>0.13698630136986301</v>
      </c>
      <c r="L10" s="16">
        <v>0.12987012987013</v>
      </c>
      <c r="M10" s="16">
        <v>0.125</v>
      </c>
      <c r="N10" s="16">
        <v>0.16666666666666699</v>
      </c>
      <c r="O10" s="16">
        <v>0.11304347826087</v>
      </c>
      <c r="P10" s="16">
        <v>0.08</v>
      </c>
      <c r="Q10" s="16">
        <v>0.13157894736842099</v>
      </c>
      <c r="R10" s="16">
        <v>5.2631578947368397E-2</v>
      </c>
      <c r="S10" s="16"/>
      <c r="T10" s="16">
        <v>0.13532110091743099</v>
      </c>
      <c r="U10" s="16">
        <v>0.127853881278539</v>
      </c>
      <c r="V10" s="16">
        <v>0.13559322033898299</v>
      </c>
      <c r="W10" s="16">
        <v>0.116279069767442</v>
      </c>
      <c r="X10" s="16">
        <v>0.11688311688311701</v>
      </c>
      <c r="Y10" s="16">
        <v>0.116279069767442</v>
      </c>
      <c r="Z10" s="16"/>
      <c r="AA10" s="16">
        <v>0.113009198423127</v>
      </c>
      <c r="AB10" s="16">
        <v>0.176245210727969</v>
      </c>
    </row>
    <row r="11" spans="2:28" x14ac:dyDescent="0.35">
      <c r="B11" s="17" t="s">
        <v>215</v>
      </c>
      <c r="C11" s="16">
        <v>5.9686888454011697E-2</v>
      </c>
      <c r="D11" s="16">
        <v>6.6666666666666693E-2</v>
      </c>
      <c r="E11" s="16">
        <v>5.51601423487545E-2</v>
      </c>
      <c r="F11" s="16"/>
      <c r="G11" s="16">
        <v>7.9245283018867907E-2</v>
      </c>
      <c r="H11" s="16">
        <v>1.58730158730159E-2</v>
      </c>
      <c r="I11" s="16">
        <v>6.15384615384615E-2</v>
      </c>
      <c r="J11" s="16">
        <v>3.2786885245901599E-2</v>
      </c>
      <c r="K11" s="16">
        <v>1.3698630136986301E-2</v>
      </c>
      <c r="L11" s="16">
        <v>7.7922077922077906E-2</v>
      </c>
      <c r="M11" s="16">
        <v>9.7222222222222196E-2</v>
      </c>
      <c r="N11" s="16">
        <v>0.13888888888888901</v>
      </c>
      <c r="O11" s="16">
        <v>5.21739130434783E-2</v>
      </c>
      <c r="P11" s="16">
        <v>5.3333333333333302E-2</v>
      </c>
      <c r="Q11" s="16">
        <v>5.2631578947368397E-2</v>
      </c>
      <c r="R11" s="16">
        <v>5.2631578947368397E-2</v>
      </c>
      <c r="S11" s="16"/>
      <c r="T11" s="16">
        <v>7.1100917431192706E-2</v>
      </c>
      <c r="U11" s="16">
        <v>3.6529680365296802E-2</v>
      </c>
      <c r="V11" s="16">
        <v>8.4745762711864403E-2</v>
      </c>
      <c r="W11" s="16">
        <v>6.9767441860465101E-2</v>
      </c>
      <c r="X11" s="16">
        <v>2.5974025974026E-2</v>
      </c>
      <c r="Y11" s="16">
        <v>2.32558139534884E-2</v>
      </c>
      <c r="Z11" s="16"/>
      <c r="AA11" s="16">
        <v>5.65045992115637E-2</v>
      </c>
      <c r="AB11" s="16">
        <v>6.8965517241379296E-2</v>
      </c>
    </row>
    <row r="12" spans="2:28" x14ac:dyDescent="0.35">
      <c r="B12" s="17" t="s">
        <v>60</v>
      </c>
      <c r="C12" s="18">
        <v>9.7847358121330701E-3</v>
      </c>
      <c r="D12" s="18">
        <v>1.55555555555556E-2</v>
      </c>
      <c r="E12" s="18">
        <v>5.3380782918149502E-3</v>
      </c>
      <c r="F12" s="18"/>
      <c r="G12" s="18">
        <v>1.13207547169811E-2</v>
      </c>
      <c r="H12" s="18">
        <v>0</v>
      </c>
      <c r="I12" s="18">
        <v>0</v>
      </c>
      <c r="J12" s="18">
        <v>3.2786885245901599E-2</v>
      </c>
      <c r="K12" s="18">
        <v>1.3698630136986301E-2</v>
      </c>
      <c r="L12" s="18">
        <v>2.5974025974026E-2</v>
      </c>
      <c r="M12" s="18">
        <v>1.38888888888889E-2</v>
      </c>
      <c r="N12" s="18">
        <v>0</v>
      </c>
      <c r="O12" s="18">
        <v>0</v>
      </c>
      <c r="P12" s="18">
        <v>0</v>
      </c>
      <c r="Q12" s="18">
        <v>2.6315789473684199E-2</v>
      </c>
      <c r="R12" s="18">
        <v>0</v>
      </c>
      <c r="S12" s="18"/>
      <c r="T12" s="18">
        <v>1.14678899082569E-2</v>
      </c>
      <c r="U12" s="18">
        <v>1.3698630136986301E-2</v>
      </c>
      <c r="V12" s="18">
        <v>0</v>
      </c>
      <c r="W12" s="18">
        <v>1.5503875968992199E-2</v>
      </c>
      <c r="X12" s="18">
        <v>0</v>
      </c>
      <c r="Y12" s="18">
        <v>0</v>
      </c>
      <c r="Z12" s="18"/>
      <c r="AA12" s="18">
        <v>7.8843626806833107E-3</v>
      </c>
      <c r="AB12" s="18">
        <v>1.5325670498084301E-2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218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0.22113502935420701</v>
      </c>
      <c r="D8" s="16">
        <v>0.20444444444444401</v>
      </c>
      <c r="E8" s="16">
        <v>0.23487544483985801</v>
      </c>
      <c r="F8" s="16"/>
      <c r="G8" s="16">
        <v>0.21509433962264199</v>
      </c>
      <c r="H8" s="16">
        <v>0.25396825396825401</v>
      </c>
      <c r="I8" s="16">
        <v>0.2</v>
      </c>
      <c r="J8" s="16">
        <v>0.213114754098361</v>
      </c>
      <c r="K8" s="16">
        <v>0.24657534246575299</v>
      </c>
      <c r="L8" s="16">
        <v>0.23376623376623401</v>
      </c>
      <c r="M8" s="16">
        <v>0.15277777777777801</v>
      </c>
      <c r="N8" s="16">
        <v>0.30555555555555602</v>
      </c>
      <c r="O8" s="16">
        <v>0.2</v>
      </c>
      <c r="P8" s="16">
        <v>0.18666666666666701</v>
      </c>
      <c r="Q8" s="16">
        <v>0.31578947368421101</v>
      </c>
      <c r="R8" s="16">
        <v>0.21052631578947401</v>
      </c>
      <c r="S8" s="16"/>
      <c r="T8" s="16">
        <v>0.22477064220183501</v>
      </c>
      <c r="U8" s="16">
        <v>0.20547945205479501</v>
      </c>
      <c r="V8" s="16">
        <v>0.22033898305084701</v>
      </c>
      <c r="W8" s="16">
        <v>0.224806201550388</v>
      </c>
      <c r="X8" s="16">
        <v>0.23376623376623401</v>
      </c>
      <c r="Y8" s="16">
        <v>0.232558139534884</v>
      </c>
      <c r="Z8" s="16"/>
      <c r="AA8" s="16">
        <v>0.216819973718791</v>
      </c>
      <c r="AB8" s="16">
        <v>0.233716475095785</v>
      </c>
    </row>
    <row r="9" spans="2:28" x14ac:dyDescent="0.35">
      <c r="B9" s="17" t="s">
        <v>213</v>
      </c>
      <c r="C9" s="16">
        <v>0.35812133072406999</v>
      </c>
      <c r="D9" s="16">
        <v>0.36</v>
      </c>
      <c r="E9" s="16">
        <v>0.35587188612099602</v>
      </c>
      <c r="F9" s="16"/>
      <c r="G9" s="16">
        <v>0.36981132075471701</v>
      </c>
      <c r="H9" s="16">
        <v>0.38095238095238099</v>
      </c>
      <c r="I9" s="16">
        <v>0.33846153846153798</v>
      </c>
      <c r="J9" s="16">
        <v>0.409836065573771</v>
      </c>
      <c r="K9" s="16">
        <v>0.34246575342465801</v>
      </c>
      <c r="L9" s="16">
        <v>0.38961038961039002</v>
      </c>
      <c r="M9" s="16">
        <v>0.36111111111111099</v>
      </c>
      <c r="N9" s="16">
        <v>0.25</v>
      </c>
      <c r="O9" s="16">
        <v>0.38260869565217398</v>
      </c>
      <c r="P9" s="16">
        <v>0.28000000000000003</v>
      </c>
      <c r="Q9" s="16">
        <v>0.18421052631578899</v>
      </c>
      <c r="R9" s="16">
        <v>0.57894736842105299</v>
      </c>
      <c r="S9" s="16"/>
      <c r="T9" s="16">
        <v>0.36926605504587201</v>
      </c>
      <c r="U9" s="16">
        <v>0.34703196347032</v>
      </c>
      <c r="V9" s="16">
        <v>0.36440677966101698</v>
      </c>
      <c r="W9" s="16">
        <v>0.37984496124030998</v>
      </c>
      <c r="X9" s="16">
        <v>0.29870129870129902</v>
      </c>
      <c r="Y9" s="16">
        <v>0.32558139534883701</v>
      </c>
      <c r="Z9" s="16"/>
      <c r="AA9" s="16">
        <v>0.353482260183968</v>
      </c>
      <c r="AB9" s="16">
        <v>0.37164750957854398</v>
      </c>
    </row>
    <row r="10" spans="2:28" x14ac:dyDescent="0.35">
      <c r="B10" s="17" t="s">
        <v>214</v>
      </c>
      <c r="C10" s="16">
        <v>0.24070450097847401</v>
      </c>
      <c r="D10" s="16">
        <v>0.26222222222222202</v>
      </c>
      <c r="E10" s="16">
        <v>0.222419928825623</v>
      </c>
      <c r="F10" s="16"/>
      <c r="G10" s="16">
        <v>0.25660377358490599</v>
      </c>
      <c r="H10" s="16">
        <v>0.16666666666666699</v>
      </c>
      <c r="I10" s="16">
        <v>0.261538461538462</v>
      </c>
      <c r="J10" s="16">
        <v>0.22950819672131101</v>
      </c>
      <c r="K10" s="16">
        <v>0.24657534246575299</v>
      </c>
      <c r="L10" s="16">
        <v>0.23376623376623401</v>
      </c>
      <c r="M10" s="16">
        <v>0.23611111111111099</v>
      </c>
      <c r="N10" s="16">
        <v>0.194444444444444</v>
      </c>
      <c r="O10" s="16">
        <v>0.24347826086956501</v>
      </c>
      <c r="P10" s="16">
        <v>0.34666666666666701</v>
      </c>
      <c r="Q10" s="16">
        <v>0.21052631578947401</v>
      </c>
      <c r="R10" s="16">
        <v>0.21052631578947401</v>
      </c>
      <c r="S10" s="16"/>
      <c r="T10" s="16">
        <v>0.259174311926606</v>
      </c>
      <c r="U10" s="16">
        <v>0.25114155251141601</v>
      </c>
      <c r="V10" s="16">
        <v>0.23728813559322001</v>
      </c>
      <c r="W10" s="16">
        <v>0.217054263565891</v>
      </c>
      <c r="X10" s="16">
        <v>0.207792207792208</v>
      </c>
      <c r="Y10" s="16">
        <v>0.13953488372093001</v>
      </c>
      <c r="Z10" s="16"/>
      <c r="AA10" s="16">
        <v>0.227332457293035</v>
      </c>
      <c r="AB10" s="16">
        <v>0.27969348659003801</v>
      </c>
    </row>
    <row r="11" spans="2:28" x14ac:dyDescent="0.35">
      <c r="B11" s="17" t="s">
        <v>215</v>
      </c>
      <c r="C11" s="16">
        <v>0.11252446183952999</v>
      </c>
      <c r="D11" s="16">
        <v>0.11777777777777799</v>
      </c>
      <c r="E11" s="16">
        <v>0.108540925266904</v>
      </c>
      <c r="F11" s="16"/>
      <c r="G11" s="16">
        <v>0.12075471698113199</v>
      </c>
      <c r="H11" s="16">
        <v>0.119047619047619</v>
      </c>
      <c r="I11" s="16">
        <v>0.16923076923076899</v>
      </c>
      <c r="J11" s="16">
        <v>8.1967213114754106E-2</v>
      </c>
      <c r="K11" s="16">
        <v>0.10958904109589</v>
      </c>
      <c r="L11" s="16">
        <v>6.4935064935064901E-2</v>
      </c>
      <c r="M11" s="16">
        <v>0.125</v>
      </c>
      <c r="N11" s="16">
        <v>0.13888888888888901</v>
      </c>
      <c r="O11" s="16">
        <v>9.5652173913043495E-2</v>
      </c>
      <c r="P11" s="16">
        <v>0.133333333333333</v>
      </c>
      <c r="Q11" s="16">
        <v>0.105263157894737</v>
      </c>
      <c r="R11" s="16">
        <v>0</v>
      </c>
      <c r="S11" s="16"/>
      <c r="T11" s="16">
        <v>0.103211009174312</v>
      </c>
      <c r="U11" s="16">
        <v>0.105022831050228</v>
      </c>
      <c r="V11" s="16">
        <v>0.11864406779661001</v>
      </c>
      <c r="W11" s="16">
        <v>0.124031007751938</v>
      </c>
      <c r="X11" s="16">
        <v>0.103896103896104</v>
      </c>
      <c r="Y11" s="16">
        <v>0.209302325581395</v>
      </c>
      <c r="Z11" s="16"/>
      <c r="AA11" s="16">
        <v>0.12220762155059101</v>
      </c>
      <c r="AB11" s="16">
        <v>8.4291187739463605E-2</v>
      </c>
    </row>
    <row r="12" spans="2:28" x14ac:dyDescent="0.35">
      <c r="B12" s="17" t="s">
        <v>60</v>
      </c>
      <c r="C12" s="18">
        <v>6.7514677103718196E-2</v>
      </c>
      <c r="D12" s="18">
        <v>5.5555555555555601E-2</v>
      </c>
      <c r="E12" s="18">
        <v>7.8291814946619201E-2</v>
      </c>
      <c r="F12" s="18"/>
      <c r="G12" s="18">
        <v>3.77358490566038E-2</v>
      </c>
      <c r="H12" s="18">
        <v>7.9365079365079402E-2</v>
      </c>
      <c r="I12" s="18">
        <v>3.0769230769230799E-2</v>
      </c>
      <c r="J12" s="18">
        <v>6.5573770491803296E-2</v>
      </c>
      <c r="K12" s="18">
        <v>5.4794520547945202E-2</v>
      </c>
      <c r="L12" s="18">
        <v>7.7922077922077906E-2</v>
      </c>
      <c r="M12" s="18">
        <v>0.125</v>
      </c>
      <c r="N12" s="18">
        <v>0.11111111111111099</v>
      </c>
      <c r="O12" s="18">
        <v>7.8260869565217397E-2</v>
      </c>
      <c r="P12" s="18">
        <v>5.3333333333333302E-2</v>
      </c>
      <c r="Q12" s="18">
        <v>0.18421052631578899</v>
      </c>
      <c r="R12" s="18">
        <v>0</v>
      </c>
      <c r="S12" s="18"/>
      <c r="T12" s="18">
        <v>4.3577981651376101E-2</v>
      </c>
      <c r="U12" s="18">
        <v>9.1324200913242004E-2</v>
      </c>
      <c r="V12" s="18">
        <v>5.93220338983051E-2</v>
      </c>
      <c r="W12" s="18">
        <v>5.4263565891472902E-2</v>
      </c>
      <c r="X12" s="18">
        <v>0.15584415584415601</v>
      </c>
      <c r="Y12" s="18">
        <v>9.3023255813953501E-2</v>
      </c>
      <c r="Z12" s="18"/>
      <c r="AA12" s="18">
        <v>8.0157687253613705E-2</v>
      </c>
      <c r="AB12" s="18">
        <v>3.0651340996168602E-2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219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0.26908023483366</v>
      </c>
      <c r="D8" s="16">
        <v>0.23555555555555599</v>
      </c>
      <c r="E8" s="16">
        <v>0.29359430604982201</v>
      </c>
      <c r="F8" s="16"/>
      <c r="G8" s="16">
        <v>0.271698113207547</v>
      </c>
      <c r="H8" s="16">
        <v>0.293650793650794</v>
      </c>
      <c r="I8" s="16">
        <v>0.16923076923076899</v>
      </c>
      <c r="J8" s="16">
        <v>0.26229508196721302</v>
      </c>
      <c r="K8" s="16">
        <v>0.32876712328767099</v>
      </c>
      <c r="L8" s="16">
        <v>0.25974025974025999</v>
      </c>
      <c r="M8" s="16">
        <v>0.22222222222222199</v>
      </c>
      <c r="N8" s="16">
        <v>0.194444444444444</v>
      </c>
      <c r="O8" s="16">
        <v>0.32173913043478303</v>
      </c>
      <c r="P8" s="16">
        <v>0.28000000000000003</v>
      </c>
      <c r="Q8" s="16">
        <v>0.23684210526315799</v>
      </c>
      <c r="R8" s="16">
        <v>0.26315789473684198</v>
      </c>
      <c r="S8" s="16"/>
      <c r="T8" s="16">
        <v>0.27293577981651401</v>
      </c>
      <c r="U8" s="16">
        <v>0.31050228310502298</v>
      </c>
      <c r="V8" s="16">
        <v>0.21186440677966101</v>
      </c>
      <c r="W8" s="16">
        <v>0.217054263565891</v>
      </c>
      <c r="X8" s="16">
        <v>0.29870129870129902</v>
      </c>
      <c r="Y8" s="16">
        <v>0.27906976744186002</v>
      </c>
      <c r="Z8" s="16"/>
      <c r="AA8" s="16">
        <v>0.28120893561103799</v>
      </c>
      <c r="AB8" s="16">
        <v>0.233716475095785</v>
      </c>
    </row>
    <row r="9" spans="2:28" x14ac:dyDescent="0.35">
      <c r="B9" s="17" t="s">
        <v>213</v>
      </c>
      <c r="C9" s="16">
        <v>0.38356164383561597</v>
      </c>
      <c r="D9" s="16">
        <v>0.35555555555555601</v>
      </c>
      <c r="E9" s="16">
        <v>0.40569395017793602</v>
      </c>
      <c r="F9" s="16"/>
      <c r="G9" s="16">
        <v>0.37735849056603799</v>
      </c>
      <c r="H9" s="16">
        <v>0.37301587301587302</v>
      </c>
      <c r="I9" s="16">
        <v>0.47692307692307701</v>
      </c>
      <c r="J9" s="16">
        <v>0.36065573770491799</v>
      </c>
      <c r="K9" s="16">
        <v>0.35616438356164398</v>
      </c>
      <c r="L9" s="16">
        <v>0.38961038961039002</v>
      </c>
      <c r="M9" s="16">
        <v>0.45833333333333298</v>
      </c>
      <c r="N9" s="16">
        <v>0.5</v>
      </c>
      <c r="O9" s="16">
        <v>0.26956521739130401</v>
      </c>
      <c r="P9" s="16">
        <v>0.413333333333333</v>
      </c>
      <c r="Q9" s="16">
        <v>0.394736842105263</v>
      </c>
      <c r="R9" s="16">
        <v>0.42105263157894701</v>
      </c>
      <c r="S9" s="16"/>
      <c r="T9" s="16">
        <v>0.37614678899082599</v>
      </c>
      <c r="U9" s="16">
        <v>0.36529680365296802</v>
      </c>
      <c r="V9" s="16">
        <v>0.44915254237288099</v>
      </c>
      <c r="W9" s="16">
        <v>0.418604651162791</v>
      </c>
      <c r="X9" s="16">
        <v>0.37662337662337703</v>
      </c>
      <c r="Y9" s="16">
        <v>0.27906976744186002</v>
      </c>
      <c r="Z9" s="16"/>
      <c r="AA9" s="16">
        <v>0.39159001314060399</v>
      </c>
      <c r="AB9" s="16">
        <v>0.360153256704981</v>
      </c>
    </row>
    <row r="10" spans="2:28" x14ac:dyDescent="0.35">
      <c r="B10" s="17" t="s">
        <v>214</v>
      </c>
      <c r="C10" s="16">
        <v>0.21135029354207399</v>
      </c>
      <c r="D10" s="16">
        <v>0.26</v>
      </c>
      <c r="E10" s="16">
        <v>0.176156583629893</v>
      </c>
      <c r="F10" s="16"/>
      <c r="G10" s="16">
        <v>0.22641509433962301</v>
      </c>
      <c r="H10" s="16">
        <v>0.22222222222222199</v>
      </c>
      <c r="I10" s="16">
        <v>0.21538461538461501</v>
      </c>
      <c r="J10" s="16">
        <v>0.24590163934426201</v>
      </c>
      <c r="K10" s="16">
        <v>0.164383561643836</v>
      </c>
      <c r="L10" s="16">
        <v>0.246753246753247</v>
      </c>
      <c r="M10" s="16">
        <v>0.15277777777777801</v>
      </c>
      <c r="N10" s="16">
        <v>0.13888888888888901</v>
      </c>
      <c r="O10" s="16">
        <v>0.24347826086956501</v>
      </c>
      <c r="P10" s="16">
        <v>0.18666666666666701</v>
      </c>
      <c r="Q10" s="16">
        <v>0.157894736842105</v>
      </c>
      <c r="R10" s="16">
        <v>0.21052631578947401</v>
      </c>
      <c r="S10" s="16"/>
      <c r="T10" s="16">
        <v>0.22018348623853201</v>
      </c>
      <c r="U10" s="16">
        <v>0.187214611872146</v>
      </c>
      <c r="V10" s="16">
        <v>0.24576271186440701</v>
      </c>
      <c r="W10" s="16">
        <v>0.209302325581395</v>
      </c>
      <c r="X10" s="16">
        <v>0.18181818181818199</v>
      </c>
      <c r="Y10" s="16">
        <v>0.209302325581395</v>
      </c>
      <c r="Z10" s="16"/>
      <c r="AA10" s="16">
        <v>0.19316688567674101</v>
      </c>
      <c r="AB10" s="16">
        <v>0.26436781609195398</v>
      </c>
    </row>
    <row r="11" spans="2:28" x14ac:dyDescent="0.35">
      <c r="B11" s="17" t="s">
        <v>215</v>
      </c>
      <c r="C11" s="16">
        <v>8.3170254403131097E-2</v>
      </c>
      <c r="D11" s="16">
        <v>8.8888888888888906E-2</v>
      </c>
      <c r="E11" s="16">
        <v>7.8291814946619201E-2</v>
      </c>
      <c r="F11" s="16"/>
      <c r="G11" s="16">
        <v>7.1698113207547196E-2</v>
      </c>
      <c r="H11" s="16">
        <v>7.9365079365079402E-2</v>
      </c>
      <c r="I11" s="16">
        <v>0.107692307692308</v>
      </c>
      <c r="J11" s="16">
        <v>6.5573770491803296E-2</v>
      </c>
      <c r="K11" s="16">
        <v>9.5890410958904104E-2</v>
      </c>
      <c r="L11" s="16">
        <v>6.4935064935064901E-2</v>
      </c>
      <c r="M11" s="16">
        <v>9.7222222222222196E-2</v>
      </c>
      <c r="N11" s="16">
        <v>8.3333333333333301E-2</v>
      </c>
      <c r="O11" s="16">
        <v>0.11304347826087</v>
      </c>
      <c r="P11" s="16">
        <v>6.6666666666666693E-2</v>
      </c>
      <c r="Q11" s="16">
        <v>7.8947368421052599E-2</v>
      </c>
      <c r="R11" s="16">
        <v>0.105263157894737</v>
      </c>
      <c r="S11" s="16"/>
      <c r="T11" s="16">
        <v>8.4862385321100894E-2</v>
      </c>
      <c r="U11" s="16">
        <v>8.2191780821917804E-2</v>
      </c>
      <c r="V11" s="16">
        <v>6.7796610169491497E-2</v>
      </c>
      <c r="W11" s="16">
        <v>9.3023255813953501E-2</v>
      </c>
      <c r="X11" s="16">
        <v>6.4935064935064901E-2</v>
      </c>
      <c r="Y11" s="16">
        <v>0.116279069767442</v>
      </c>
      <c r="Z11" s="16"/>
      <c r="AA11" s="16">
        <v>8.1471747700394198E-2</v>
      </c>
      <c r="AB11" s="16">
        <v>8.8122605363984696E-2</v>
      </c>
    </row>
    <row r="12" spans="2:28" x14ac:dyDescent="0.35">
      <c r="B12" s="17" t="s">
        <v>60</v>
      </c>
      <c r="C12" s="18">
        <v>5.2837573385518602E-2</v>
      </c>
      <c r="D12" s="18">
        <v>0.06</v>
      </c>
      <c r="E12" s="18">
        <v>4.6263345195729499E-2</v>
      </c>
      <c r="F12" s="18"/>
      <c r="G12" s="18">
        <v>5.2830188679245299E-2</v>
      </c>
      <c r="H12" s="18">
        <v>3.1746031746031703E-2</v>
      </c>
      <c r="I12" s="18">
        <v>3.0769230769230799E-2</v>
      </c>
      <c r="J12" s="18">
        <v>6.5573770491803296E-2</v>
      </c>
      <c r="K12" s="18">
        <v>5.4794520547945202E-2</v>
      </c>
      <c r="L12" s="18">
        <v>3.8961038961039002E-2</v>
      </c>
      <c r="M12" s="18">
        <v>6.9444444444444406E-2</v>
      </c>
      <c r="N12" s="18">
        <v>8.3333333333333301E-2</v>
      </c>
      <c r="O12" s="18">
        <v>5.21739130434783E-2</v>
      </c>
      <c r="P12" s="18">
        <v>5.3333333333333302E-2</v>
      </c>
      <c r="Q12" s="18">
        <v>0.13157894736842099</v>
      </c>
      <c r="R12" s="18">
        <v>0</v>
      </c>
      <c r="S12" s="18"/>
      <c r="T12" s="18">
        <v>4.5871559633027498E-2</v>
      </c>
      <c r="U12" s="18">
        <v>5.4794520547945202E-2</v>
      </c>
      <c r="V12" s="18">
        <v>2.5423728813559299E-2</v>
      </c>
      <c r="W12" s="18">
        <v>6.2015503875968998E-2</v>
      </c>
      <c r="X12" s="18">
        <v>7.7922077922077906E-2</v>
      </c>
      <c r="Y12" s="18">
        <v>0.116279069767442</v>
      </c>
      <c r="Z12" s="18"/>
      <c r="AA12" s="18">
        <v>5.2562417871222102E-2</v>
      </c>
      <c r="AB12" s="18">
        <v>5.3639846743295E-2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0.27299412915851301</v>
      </c>
      <c r="D8" s="16">
        <v>0.25555555555555598</v>
      </c>
      <c r="E8" s="16">
        <v>0.28291814946619198</v>
      </c>
      <c r="F8" s="16"/>
      <c r="G8" s="16">
        <v>0.237735849056604</v>
      </c>
      <c r="H8" s="16">
        <v>0.317460317460317</v>
      </c>
      <c r="I8" s="16">
        <v>0.27692307692307699</v>
      </c>
      <c r="J8" s="16">
        <v>0.22950819672131101</v>
      </c>
      <c r="K8" s="16">
        <v>0.301369863013699</v>
      </c>
      <c r="L8" s="16">
        <v>0.19480519480519501</v>
      </c>
      <c r="M8" s="16">
        <v>0.29166666666666702</v>
      </c>
      <c r="N8" s="16">
        <v>0.30555555555555602</v>
      </c>
      <c r="O8" s="16">
        <v>0.23478260869565201</v>
      </c>
      <c r="P8" s="16">
        <v>0.34666666666666701</v>
      </c>
      <c r="Q8" s="16">
        <v>0.34210526315789502</v>
      </c>
      <c r="R8" s="16">
        <v>0.47368421052631599</v>
      </c>
      <c r="S8" s="16"/>
      <c r="T8" s="16">
        <v>0.259174311926606</v>
      </c>
      <c r="U8" s="16">
        <v>0.31963470319634701</v>
      </c>
      <c r="V8" s="16">
        <v>0.305084745762712</v>
      </c>
      <c r="W8" s="16">
        <v>0.209302325581395</v>
      </c>
      <c r="X8" s="16">
        <v>0.29870129870129902</v>
      </c>
      <c r="Y8" s="16">
        <v>0.232558139534884</v>
      </c>
      <c r="Z8" s="16"/>
      <c r="AA8" s="16">
        <v>0.29040735873850199</v>
      </c>
      <c r="AB8" s="16">
        <v>0.22222222222222199</v>
      </c>
    </row>
    <row r="9" spans="2:28" x14ac:dyDescent="0.35">
      <c r="B9" s="17" t="s">
        <v>213</v>
      </c>
      <c r="C9" s="16">
        <v>0.42270058708414898</v>
      </c>
      <c r="D9" s="16">
        <v>0.43333333333333302</v>
      </c>
      <c r="E9" s="16">
        <v>0.41637010676156599</v>
      </c>
      <c r="F9" s="16"/>
      <c r="G9" s="16">
        <v>0.43018867924528298</v>
      </c>
      <c r="H9" s="16">
        <v>0.38095238095238099</v>
      </c>
      <c r="I9" s="16">
        <v>0.46153846153846201</v>
      </c>
      <c r="J9" s="16">
        <v>0.39344262295082</v>
      </c>
      <c r="K9" s="16">
        <v>0.41095890410958902</v>
      </c>
      <c r="L9" s="16">
        <v>0.51948051948051899</v>
      </c>
      <c r="M9" s="16">
        <v>0.41666666666666702</v>
      </c>
      <c r="N9" s="16">
        <v>0.41666666666666702</v>
      </c>
      <c r="O9" s="16">
        <v>0.44347826086956499</v>
      </c>
      <c r="P9" s="16">
        <v>0.38666666666666699</v>
      </c>
      <c r="Q9" s="16">
        <v>0.36842105263157898</v>
      </c>
      <c r="R9" s="16">
        <v>0.36842105263157898</v>
      </c>
      <c r="S9" s="16"/>
      <c r="T9" s="16">
        <v>0.41513761467889898</v>
      </c>
      <c r="U9" s="16">
        <v>0.41095890410958902</v>
      </c>
      <c r="V9" s="16">
        <v>0.43220338983050799</v>
      </c>
      <c r="W9" s="16">
        <v>0.403100775193798</v>
      </c>
      <c r="X9" s="16">
        <v>0.45454545454545497</v>
      </c>
      <c r="Y9" s="16">
        <v>0.53488372093023295</v>
      </c>
      <c r="Z9" s="16"/>
      <c r="AA9" s="16">
        <v>0.41524310118265401</v>
      </c>
      <c r="AB9" s="16">
        <v>0.44444444444444398</v>
      </c>
    </row>
    <row r="10" spans="2:28" x14ac:dyDescent="0.35">
      <c r="B10" s="17" t="s">
        <v>214</v>
      </c>
      <c r="C10" s="16">
        <v>0.18786692759295501</v>
      </c>
      <c r="D10" s="16">
        <v>0.19555555555555601</v>
      </c>
      <c r="E10" s="16">
        <v>0.18327402135231299</v>
      </c>
      <c r="F10" s="16"/>
      <c r="G10" s="16">
        <v>0.22264150943396199</v>
      </c>
      <c r="H10" s="16">
        <v>0.158730158730159</v>
      </c>
      <c r="I10" s="16">
        <v>0.138461538461538</v>
      </c>
      <c r="J10" s="16">
        <v>0.29508196721311503</v>
      </c>
      <c r="K10" s="16">
        <v>0.164383561643836</v>
      </c>
      <c r="L10" s="16">
        <v>0.18181818181818199</v>
      </c>
      <c r="M10" s="16">
        <v>0.16666666666666699</v>
      </c>
      <c r="N10" s="16">
        <v>0.16666666666666699</v>
      </c>
      <c r="O10" s="16">
        <v>0.173913043478261</v>
      </c>
      <c r="P10" s="16">
        <v>0.17333333333333301</v>
      </c>
      <c r="Q10" s="16">
        <v>0.18421052631578899</v>
      </c>
      <c r="R10" s="16">
        <v>0.105263157894737</v>
      </c>
      <c r="S10" s="16"/>
      <c r="T10" s="16">
        <v>0.23394495412843999</v>
      </c>
      <c r="U10" s="16">
        <v>0.15525114155251099</v>
      </c>
      <c r="V10" s="16">
        <v>0.169491525423729</v>
      </c>
      <c r="W10" s="16">
        <v>0.201550387596899</v>
      </c>
      <c r="X10" s="16">
        <v>7.7922077922077906E-2</v>
      </c>
      <c r="Y10" s="16">
        <v>9.3023255813953501E-2</v>
      </c>
      <c r="Z10" s="16"/>
      <c r="AA10" s="16">
        <v>0.17082785808147199</v>
      </c>
      <c r="AB10" s="16">
        <v>0.23754789272030699</v>
      </c>
    </row>
    <row r="11" spans="2:28" x14ac:dyDescent="0.35">
      <c r="B11" s="17" t="s">
        <v>215</v>
      </c>
      <c r="C11" s="16">
        <v>6.4579256360078302E-2</v>
      </c>
      <c r="D11" s="16">
        <v>5.7777777777777803E-2</v>
      </c>
      <c r="E11" s="16">
        <v>7.1174377224199295E-2</v>
      </c>
      <c r="F11" s="16"/>
      <c r="G11" s="16">
        <v>6.0377358490565997E-2</v>
      </c>
      <c r="H11" s="16">
        <v>4.7619047619047603E-2</v>
      </c>
      <c r="I11" s="16">
        <v>7.69230769230769E-2</v>
      </c>
      <c r="J11" s="16">
        <v>4.91803278688525E-2</v>
      </c>
      <c r="K11" s="16">
        <v>5.4794520547945202E-2</v>
      </c>
      <c r="L11" s="16">
        <v>6.4935064935064901E-2</v>
      </c>
      <c r="M11" s="16">
        <v>5.5555555555555601E-2</v>
      </c>
      <c r="N11" s="16">
        <v>0.11111111111111099</v>
      </c>
      <c r="O11" s="16">
        <v>8.6956521739130405E-2</v>
      </c>
      <c r="P11" s="16">
        <v>6.6666666666666693E-2</v>
      </c>
      <c r="Q11" s="16">
        <v>7.8947368421052599E-2</v>
      </c>
      <c r="R11" s="16">
        <v>5.2631578947368397E-2</v>
      </c>
      <c r="S11" s="16"/>
      <c r="T11" s="16">
        <v>5.9633027522935797E-2</v>
      </c>
      <c r="U11" s="16">
        <v>4.5662100456621002E-2</v>
      </c>
      <c r="V11" s="16">
        <v>5.0847457627118599E-2</v>
      </c>
      <c r="W11" s="16">
        <v>0.116279069767442</v>
      </c>
      <c r="X11" s="16">
        <v>7.7922077922077906E-2</v>
      </c>
      <c r="Y11" s="16">
        <v>6.9767441860465101E-2</v>
      </c>
      <c r="Z11" s="16"/>
      <c r="AA11" s="16">
        <v>6.9645203679369203E-2</v>
      </c>
      <c r="AB11" s="16">
        <v>4.9808429118773902E-2</v>
      </c>
    </row>
    <row r="12" spans="2:28" x14ac:dyDescent="0.35">
      <c r="B12" s="17" t="s">
        <v>60</v>
      </c>
      <c r="C12" s="18">
        <v>5.1859099804305302E-2</v>
      </c>
      <c r="D12" s="18">
        <v>5.7777777777777803E-2</v>
      </c>
      <c r="E12" s="18">
        <v>4.6263345195729499E-2</v>
      </c>
      <c r="F12" s="18"/>
      <c r="G12" s="18">
        <v>4.9056603773584902E-2</v>
      </c>
      <c r="H12" s="18">
        <v>9.5238095238095205E-2</v>
      </c>
      <c r="I12" s="18">
        <v>4.6153846153846198E-2</v>
      </c>
      <c r="J12" s="18">
        <v>3.2786885245901599E-2</v>
      </c>
      <c r="K12" s="18">
        <v>6.8493150684931503E-2</v>
      </c>
      <c r="L12" s="18">
        <v>3.8961038961039002E-2</v>
      </c>
      <c r="M12" s="18">
        <v>6.9444444444444406E-2</v>
      </c>
      <c r="N12" s="18">
        <v>0</v>
      </c>
      <c r="O12" s="18">
        <v>6.08695652173913E-2</v>
      </c>
      <c r="P12" s="18">
        <v>2.66666666666667E-2</v>
      </c>
      <c r="Q12" s="18">
        <v>2.6315789473684199E-2</v>
      </c>
      <c r="R12" s="18">
        <v>0</v>
      </c>
      <c r="S12" s="18"/>
      <c r="T12" s="18">
        <v>3.2110091743119303E-2</v>
      </c>
      <c r="U12" s="18">
        <v>6.8493150684931503E-2</v>
      </c>
      <c r="V12" s="18">
        <v>4.2372881355932202E-2</v>
      </c>
      <c r="W12" s="18">
        <v>6.9767441860465101E-2</v>
      </c>
      <c r="X12" s="18">
        <v>9.0909090909090898E-2</v>
      </c>
      <c r="Y12" s="18">
        <v>6.9767441860465101E-2</v>
      </c>
      <c r="Z12" s="18"/>
      <c r="AA12" s="18">
        <v>5.3876478318002602E-2</v>
      </c>
      <c r="AB12" s="18">
        <v>4.5977011494252901E-2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B30"/>
  <sheetViews>
    <sheetView showGridLines="0" tabSelected="1"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62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44</v>
      </c>
      <c r="C8" s="16">
        <v>0.63894324853229001</v>
      </c>
      <c r="D8" s="16">
        <v>0.63555555555555598</v>
      </c>
      <c r="E8" s="16">
        <v>0.63701067615658402</v>
      </c>
      <c r="F8" s="16"/>
      <c r="G8" s="16">
        <v>0.62641509433962295</v>
      </c>
      <c r="H8" s="16">
        <v>0.69841269841269804</v>
      </c>
      <c r="I8" s="16">
        <v>0.76923076923076905</v>
      </c>
      <c r="J8" s="16">
        <v>0.67213114754098402</v>
      </c>
      <c r="K8" s="16">
        <v>0.63013698630137005</v>
      </c>
      <c r="L8" s="16">
        <v>0.59740259740259705</v>
      </c>
      <c r="M8" s="16">
        <v>0.61111111111111105</v>
      </c>
      <c r="N8" s="16">
        <v>0.41666666666666702</v>
      </c>
      <c r="O8" s="16">
        <v>0.573913043478261</v>
      </c>
      <c r="P8" s="16">
        <v>0.65333333333333299</v>
      </c>
      <c r="Q8" s="16">
        <v>0.76315789473684204</v>
      </c>
      <c r="R8" s="16">
        <v>0.68421052631578905</v>
      </c>
      <c r="S8" s="16"/>
      <c r="T8" s="16">
        <v>0.58944954128440397</v>
      </c>
      <c r="U8" s="16">
        <v>0.69406392694063901</v>
      </c>
      <c r="V8" s="16">
        <v>0.55932203389830504</v>
      </c>
      <c r="W8" s="16">
        <v>0.68992248062015504</v>
      </c>
      <c r="X8" s="16">
        <v>0.75324675324675305</v>
      </c>
      <c r="Y8" s="16">
        <v>0.72093023255813904</v>
      </c>
      <c r="Z8" s="16"/>
      <c r="AA8" s="16">
        <v>0.68988173455978996</v>
      </c>
      <c r="AB8" s="16">
        <v>0.49042145593869702</v>
      </c>
    </row>
    <row r="9" spans="2:28" ht="29" x14ac:dyDescent="0.35">
      <c r="B9" s="17" t="s">
        <v>45</v>
      </c>
      <c r="C9" s="16">
        <v>0.52348336594911904</v>
      </c>
      <c r="D9" s="16">
        <v>0.50444444444444403</v>
      </c>
      <c r="E9" s="16">
        <v>0.53558718861209997</v>
      </c>
      <c r="F9" s="16"/>
      <c r="G9" s="16">
        <v>0.50188679245282997</v>
      </c>
      <c r="H9" s="16">
        <v>0.51587301587301604</v>
      </c>
      <c r="I9" s="16">
        <v>0.61538461538461497</v>
      </c>
      <c r="J9" s="16">
        <v>0.55737704918032804</v>
      </c>
      <c r="K9" s="16">
        <v>0.42465753424657499</v>
      </c>
      <c r="L9" s="16">
        <v>0.506493506493506</v>
      </c>
      <c r="M9" s="16">
        <v>0.51388888888888895</v>
      </c>
      <c r="N9" s="16">
        <v>0.44444444444444398</v>
      </c>
      <c r="O9" s="16">
        <v>0.58260869565217399</v>
      </c>
      <c r="P9" s="16">
        <v>0.52</v>
      </c>
      <c r="Q9" s="16">
        <v>0.57894736842105299</v>
      </c>
      <c r="R9" s="16">
        <v>0.63157894736842102</v>
      </c>
      <c r="S9" s="16"/>
      <c r="T9" s="16">
        <v>0.52293577981651396</v>
      </c>
      <c r="U9" s="16">
        <v>0.534246575342466</v>
      </c>
      <c r="V9" s="16">
        <v>0.41525423728813599</v>
      </c>
      <c r="W9" s="16">
        <v>0.53488372093023295</v>
      </c>
      <c r="X9" s="16">
        <v>0.61038961038961004</v>
      </c>
      <c r="Y9" s="16">
        <v>0.581395348837209</v>
      </c>
      <c r="Z9" s="16"/>
      <c r="AA9" s="16">
        <v>0.53613666228646495</v>
      </c>
      <c r="AB9" s="16">
        <v>0.48659003831417602</v>
      </c>
    </row>
    <row r="10" spans="2:28" x14ac:dyDescent="0.35">
      <c r="B10" s="17" t="s">
        <v>46</v>
      </c>
      <c r="C10" s="16">
        <v>0.50489236790606695</v>
      </c>
      <c r="D10" s="16">
        <v>0.50666666666666704</v>
      </c>
      <c r="E10" s="16">
        <v>0.50355871886120995</v>
      </c>
      <c r="F10" s="16"/>
      <c r="G10" s="16">
        <v>0.490566037735849</v>
      </c>
      <c r="H10" s="16">
        <v>0.50793650793650802</v>
      </c>
      <c r="I10" s="16">
        <v>0.507692307692308</v>
      </c>
      <c r="J10" s="16">
        <v>0.52459016393442603</v>
      </c>
      <c r="K10" s="16">
        <v>0.52054794520547898</v>
      </c>
      <c r="L10" s="16">
        <v>0.46753246753246802</v>
      </c>
      <c r="M10" s="16">
        <v>0.52777777777777801</v>
      </c>
      <c r="N10" s="16">
        <v>0.47222222222222199</v>
      </c>
      <c r="O10" s="16">
        <v>0.51304347826087005</v>
      </c>
      <c r="P10" s="16">
        <v>0.48</v>
      </c>
      <c r="Q10" s="16">
        <v>0.55263157894736803</v>
      </c>
      <c r="R10" s="16">
        <v>0.63157894736842102</v>
      </c>
      <c r="S10" s="16"/>
      <c r="T10" s="16">
        <v>0.46330275229357798</v>
      </c>
      <c r="U10" s="16">
        <v>0.534246575342466</v>
      </c>
      <c r="V10" s="16">
        <v>0.44067796610169502</v>
      </c>
      <c r="W10" s="16">
        <v>0.55038759689922501</v>
      </c>
      <c r="X10" s="16">
        <v>0.63636363636363602</v>
      </c>
      <c r="Y10" s="16">
        <v>0.581395348837209</v>
      </c>
      <c r="Z10" s="16"/>
      <c r="AA10" s="16">
        <v>0.53745072273324601</v>
      </c>
      <c r="AB10" s="16">
        <v>0.40996168582375497</v>
      </c>
    </row>
    <row r="11" spans="2:28" ht="43.5" x14ac:dyDescent="0.35">
      <c r="B11" s="17" t="s">
        <v>47</v>
      </c>
      <c r="C11" s="16">
        <v>0.50293542074363995</v>
      </c>
      <c r="D11" s="16">
        <v>0.48666666666666702</v>
      </c>
      <c r="E11" s="16">
        <v>0.51067615658362997</v>
      </c>
      <c r="F11" s="16"/>
      <c r="G11" s="16">
        <v>0.51698113207547203</v>
      </c>
      <c r="H11" s="16">
        <v>0.46825396825396798</v>
      </c>
      <c r="I11" s="16">
        <v>0.53846153846153799</v>
      </c>
      <c r="J11" s="16">
        <v>0.39344262295082</v>
      </c>
      <c r="K11" s="16">
        <v>0.50684931506849296</v>
      </c>
      <c r="L11" s="16">
        <v>0.493506493506494</v>
      </c>
      <c r="M11" s="16">
        <v>0.59722222222222199</v>
      </c>
      <c r="N11" s="16">
        <v>0.41666666666666702</v>
      </c>
      <c r="O11" s="16">
        <v>0.46956521739130402</v>
      </c>
      <c r="P11" s="16">
        <v>0.53333333333333299</v>
      </c>
      <c r="Q11" s="16">
        <v>0.57894736842105299</v>
      </c>
      <c r="R11" s="16">
        <v>0.52631578947368396</v>
      </c>
      <c r="S11" s="16"/>
      <c r="T11" s="16">
        <v>0.47935779816513802</v>
      </c>
      <c r="U11" s="16">
        <v>0.51598173515981705</v>
      </c>
      <c r="V11" s="16">
        <v>0.44915254237288099</v>
      </c>
      <c r="W11" s="16">
        <v>0.49612403100775199</v>
      </c>
      <c r="X11" s="16">
        <v>0.75324675324675305</v>
      </c>
      <c r="Y11" s="16">
        <v>0.39534883720930197</v>
      </c>
      <c r="Z11" s="16"/>
      <c r="AA11" s="16">
        <v>0.55847568988173502</v>
      </c>
      <c r="AB11" s="16">
        <v>0.34099616858237503</v>
      </c>
    </row>
    <row r="12" spans="2:28" ht="29" x14ac:dyDescent="0.35">
      <c r="B12" s="17" t="s">
        <v>48</v>
      </c>
      <c r="C12" s="16">
        <v>0.468688845401174</v>
      </c>
      <c r="D12" s="16">
        <v>0.43777777777777799</v>
      </c>
      <c r="E12" s="16">
        <v>0.48932384341636997</v>
      </c>
      <c r="F12" s="16"/>
      <c r="G12" s="16">
        <v>0.49433962264150899</v>
      </c>
      <c r="H12" s="16">
        <v>0.53174603174603197</v>
      </c>
      <c r="I12" s="16">
        <v>0.38461538461538503</v>
      </c>
      <c r="J12" s="16">
        <v>0.47540983606557402</v>
      </c>
      <c r="K12" s="16">
        <v>0.465753424657534</v>
      </c>
      <c r="L12" s="16">
        <v>0.40259740259740301</v>
      </c>
      <c r="M12" s="16">
        <v>0.44444444444444398</v>
      </c>
      <c r="N12" s="16">
        <v>0.25</v>
      </c>
      <c r="O12" s="16">
        <v>0.48695652173913001</v>
      </c>
      <c r="P12" s="16">
        <v>0.45333333333333298</v>
      </c>
      <c r="Q12" s="16">
        <v>0.5</v>
      </c>
      <c r="R12" s="16">
        <v>0.63157894736842102</v>
      </c>
      <c r="S12" s="16"/>
      <c r="T12" s="16">
        <v>0.48165137614678899</v>
      </c>
      <c r="U12" s="16">
        <v>0.47488584474885798</v>
      </c>
      <c r="V12" s="16">
        <v>0.37288135593220301</v>
      </c>
      <c r="W12" s="16">
        <v>0.45736434108527102</v>
      </c>
      <c r="X12" s="16">
        <v>0.506493506493506</v>
      </c>
      <c r="Y12" s="16">
        <v>0.53488372093023295</v>
      </c>
      <c r="Z12" s="16"/>
      <c r="AA12" s="16">
        <v>0.48094612352168198</v>
      </c>
      <c r="AB12" s="16">
        <v>0.43295019157088099</v>
      </c>
    </row>
    <row r="13" spans="2:28" x14ac:dyDescent="0.35">
      <c r="B13" s="17" t="s">
        <v>49</v>
      </c>
      <c r="C13" s="16">
        <v>0.465753424657534</v>
      </c>
      <c r="D13" s="16">
        <v>0.44</v>
      </c>
      <c r="E13" s="16">
        <v>0.48576512455516002</v>
      </c>
      <c r="F13" s="16"/>
      <c r="G13" s="16">
        <v>0.46037735849056599</v>
      </c>
      <c r="H13" s="16">
        <v>0.50793650793650802</v>
      </c>
      <c r="I13" s="16">
        <v>0.507692307692308</v>
      </c>
      <c r="J13" s="16">
        <v>0.44262295081967201</v>
      </c>
      <c r="K13" s="16">
        <v>0.42465753424657499</v>
      </c>
      <c r="L13" s="16">
        <v>0.506493506493506</v>
      </c>
      <c r="M13" s="16">
        <v>0.41666666666666702</v>
      </c>
      <c r="N13" s="16">
        <v>0.38888888888888901</v>
      </c>
      <c r="O13" s="16">
        <v>0.46086956521739098</v>
      </c>
      <c r="P13" s="16">
        <v>0.44</v>
      </c>
      <c r="Q13" s="16">
        <v>0.55263157894736803</v>
      </c>
      <c r="R13" s="16">
        <v>0.47368421052631599</v>
      </c>
      <c r="S13" s="16"/>
      <c r="T13" s="16">
        <v>0.38990825688073399</v>
      </c>
      <c r="U13" s="16">
        <v>0.52511415525114202</v>
      </c>
      <c r="V13" s="16">
        <v>0.43220338983050799</v>
      </c>
      <c r="W13" s="16">
        <v>0.53488372093023295</v>
      </c>
      <c r="X13" s="16">
        <v>0.64935064935064901</v>
      </c>
      <c r="Y13" s="16">
        <v>0.48837209302325602</v>
      </c>
      <c r="Z13" s="16"/>
      <c r="AA13" s="16">
        <v>0.50985545335085403</v>
      </c>
      <c r="AB13" s="16">
        <v>0.33716475095785398</v>
      </c>
    </row>
    <row r="14" spans="2:28" ht="29" x14ac:dyDescent="0.35">
      <c r="B14" s="17" t="s">
        <v>50</v>
      </c>
      <c r="C14" s="16">
        <v>0.45499021526418798</v>
      </c>
      <c r="D14" s="16">
        <v>0.38666666666666699</v>
      </c>
      <c r="E14" s="16">
        <v>0.50711743772242002</v>
      </c>
      <c r="F14" s="16"/>
      <c r="G14" s="16">
        <v>0.43396226415094302</v>
      </c>
      <c r="H14" s="16">
        <v>0.49206349206349198</v>
      </c>
      <c r="I14" s="16">
        <v>0.44615384615384601</v>
      </c>
      <c r="J14" s="16">
        <v>0.36065573770491799</v>
      </c>
      <c r="K14" s="16">
        <v>0.49315068493150699</v>
      </c>
      <c r="L14" s="16">
        <v>0.40259740259740301</v>
      </c>
      <c r="M14" s="16">
        <v>0.48611111111111099</v>
      </c>
      <c r="N14" s="16">
        <v>0.36111111111111099</v>
      </c>
      <c r="O14" s="16">
        <v>0.47826086956521702</v>
      </c>
      <c r="P14" s="16">
        <v>0.46666666666666701</v>
      </c>
      <c r="Q14" s="16">
        <v>0.52631578947368396</v>
      </c>
      <c r="R14" s="16">
        <v>0.63157894736842102</v>
      </c>
      <c r="S14" s="16"/>
      <c r="T14" s="16">
        <v>0.37844036697247702</v>
      </c>
      <c r="U14" s="16">
        <v>0.52054794520547898</v>
      </c>
      <c r="V14" s="16">
        <v>0.40677966101694901</v>
      </c>
      <c r="W14" s="16">
        <v>0.44961240310077499</v>
      </c>
      <c r="X14" s="16">
        <v>0.68831168831168799</v>
      </c>
      <c r="Y14" s="16">
        <v>0.62790697674418605</v>
      </c>
      <c r="Z14" s="16"/>
      <c r="AA14" s="16">
        <v>0.50985545335085403</v>
      </c>
      <c r="AB14" s="16">
        <v>0.29501915708812299</v>
      </c>
    </row>
    <row r="15" spans="2:28" ht="29" x14ac:dyDescent="0.35">
      <c r="B15" s="17" t="s">
        <v>51</v>
      </c>
      <c r="C15" s="16">
        <v>0.44618395303326802</v>
      </c>
      <c r="D15" s="16">
        <v>0.43333333333333302</v>
      </c>
      <c r="E15" s="16">
        <v>0.45373665480427</v>
      </c>
      <c r="F15" s="16"/>
      <c r="G15" s="16">
        <v>0.4</v>
      </c>
      <c r="H15" s="16">
        <v>0.44444444444444398</v>
      </c>
      <c r="I15" s="16">
        <v>0.492307692307692</v>
      </c>
      <c r="J15" s="16">
        <v>0.39344262295082</v>
      </c>
      <c r="K15" s="16">
        <v>0.36986301369863001</v>
      </c>
      <c r="L15" s="16">
        <v>0.506493506493506</v>
      </c>
      <c r="M15" s="16">
        <v>0.48611111111111099</v>
      </c>
      <c r="N15" s="16">
        <v>0.27777777777777801</v>
      </c>
      <c r="O15" s="16">
        <v>0.47826086956521702</v>
      </c>
      <c r="P15" s="16">
        <v>0.53333333333333299</v>
      </c>
      <c r="Q15" s="16">
        <v>0.65789473684210498</v>
      </c>
      <c r="R15" s="16">
        <v>0.36842105263157898</v>
      </c>
      <c r="S15" s="16"/>
      <c r="T15" s="16">
        <v>0.403669724770642</v>
      </c>
      <c r="U15" s="16">
        <v>0.488584474885845</v>
      </c>
      <c r="V15" s="16">
        <v>0.38135593220338998</v>
      </c>
      <c r="W15" s="16">
        <v>0.434108527131783</v>
      </c>
      <c r="X15" s="16">
        <v>0.67532467532467499</v>
      </c>
      <c r="Y15" s="16">
        <v>0.46511627906976699</v>
      </c>
      <c r="Z15" s="16"/>
      <c r="AA15" s="16">
        <v>0.49014454664914597</v>
      </c>
      <c r="AB15" s="16">
        <v>0.31800766283524901</v>
      </c>
    </row>
    <row r="16" spans="2:28" x14ac:dyDescent="0.35">
      <c r="B16" s="17" t="s">
        <v>52</v>
      </c>
      <c r="C16" s="16">
        <v>0.44324853228962802</v>
      </c>
      <c r="D16" s="16">
        <v>0.48444444444444401</v>
      </c>
      <c r="E16" s="16">
        <v>0.40925266903914598</v>
      </c>
      <c r="F16" s="16"/>
      <c r="G16" s="16">
        <v>0.44905660377358497</v>
      </c>
      <c r="H16" s="16">
        <v>0.43650793650793701</v>
      </c>
      <c r="I16" s="16">
        <v>0.43076923076923102</v>
      </c>
      <c r="J16" s="16">
        <v>0.36065573770491799</v>
      </c>
      <c r="K16" s="16">
        <v>0.41095890410958902</v>
      </c>
      <c r="L16" s="16">
        <v>0.44155844155844198</v>
      </c>
      <c r="M16" s="16">
        <v>0.48611111111111099</v>
      </c>
      <c r="N16" s="16">
        <v>0.38888888888888901</v>
      </c>
      <c r="O16" s="16">
        <v>0.47826086956521702</v>
      </c>
      <c r="P16" s="16">
        <v>0.38666666666666699</v>
      </c>
      <c r="Q16" s="16">
        <v>0.63157894736842102</v>
      </c>
      <c r="R16" s="16">
        <v>0.42105263157894701</v>
      </c>
      <c r="S16" s="16"/>
      <c r="T16" s="16">
        <v>0.43119266055045902</v>
      </c>
      <c r="U16" s="16">
        <v>0.47031963470319599</v>
      </c>
      <c r="V16" s="16">
        <v>0.38135593220338998</v>
      </c>
      <c r="W16" s="16">
        <v>0.42635658914728702</v>
      </c>
      <c r="X16" s="16">
        <v>0.61038961038961004</v>
      </c>
      <c r="Y16" s="16">
        <v>0.34883720930232598</v>
      </c>
      <c r="Z16" s="16"/>
      <c r="AA16" s="16">
        <v>0.46649145860709601</v>
      </c>
      <c r="AB16" s="16">
        <v>0.37547892720306503</v>
      </c>
    </row>
    <row r="17" spans="2:28" ht="29" x14ac:dyDescent="0.35">
      <c r="B17" s="17" t="s">
        <v>53</v>
      </c>
      <c r="C17" s="16">
        <v>0.44324853228962802</v>
      </c>
      <c r="D17" s="16">
        <v>0.413333333333333</v>
      </c>
      <c r="E17" s="16">
        <v>0.46441281138790003</v>
      </c>
      <c r="F17" s="16"/>
      <c r="G17" s="16">
        <v>0.441509433962264</v>
      </c>
      <c r="H17" s="16">
        <v>0.476190476190476</v>
      </c>
      <c r="I17" s="16">
        <v>0.52307692307692299</v>
      </c>
      <c r="J17" s="16">
        <v>0.37704918032786899</v>
      </c>
      <c r="K17" s="16">
        <v>0.31506849315068503</v>
      </c>
      <c r="L17" s="16">
        <v>0.48051948051948101</v>
      </c>
      <c r="M17" s="16">
        <v>0.47222222222222199</v>
      </c>
      <c r="N17" s="16">
        <v>0.30555555555555602</v>
      </c>
      <c r="O17" s="16">
        <v>0.44347826086956499</v>
      </c>
      <c r="P17" s="16">
        <v>0.48</v>
      </c>
      <c r="Q17" s="16">
        <v>0.5</v>
      </c>
      <c r="R17" s="16">
        <v>0.42105263157894701</v>
      </c>
      <c r="S17" s="16"/>
      <c r="T17" s="16">
        <v>0.41284403669724801</v>
      </c>
      <c r="U17" s="16">
        <v>0.47488584474885798</v>
      </c>
      <c r="V17" s="16">
        <v>0.38135593220338998</v>
      </c>
      <c r="W17" s="16">
        <v>0.44961240310077499</v>
      </c>
      <c r="X17" s="16">
        <v>0.58441558441558406</v>
      </c>
      <c r="Y17" s="16">
        <v>0.48837209302325602</v>
      </c>
      <c r="Z17" s="16"/>
      <c r="AA17" s="16">
        <v>0.48883048620236502</v>
      </c>
      <c r="AB17" s="16">
        <v>0.31034482758620702</v>
      </c>
    </row>
    <row r="18" spans="2:28" ht="29" x14ac:dyDescent="0.35">
      <c r="B18" s="17" t="s">
        <v>54</v>
      </c>
      <c r="C18" s="16">
        <v>0.39628180039138899</v>
      </c>
      <c r="D18" s="16">
        <v>0.38666666666666699</v>
      </c>
      <c r="E18" s="16">
        <v>0.40569395017793602</v>
      </c>
      <c r="F18" s="16"/>
      <c r="G18" s="16">
        <v>0.407547169811321</v>
      </c>
      <c r="H18" s="16">
        <v>0.49206349206349198</v>
      </c>
      <c r="I18" s="16">
        <v>0.41538461538461502</v>
      </c>
      <c r="J18" s="16">
        <v>0.31147540983606598</v>
      </c>
      <c r="K18" s="16">
        <v>0.397260273972603</v>
      </c>
      <c r="L18" s="16">
        <v>0.35064935064935099</v>
      </c>
      <c r="M18" s="16">
        <v>0.41666666666666702</v>
      </c>
      <c r="N18" s="16">
        <v>0.25</v>
      </c>
      <c r="O18" s="16">
        <v>0.356521739130435</v>
      </c>
      <c r="P18" s="16">
        <v>0.30666666666666698</v>
      </c>
      <c r="Q18" s="16">
        <v>0.52631578947368396</v>
      </c>
      <c r="R18" s="16">
        <v>0.52631578947368396</v>
      </c>
      <c r="S18" s="16"/>
      <c r="T18" s="16">
        <v>0.38761467889908302</v>
      </c>
      <c r="U18" s="16">
        <v>0.420091324200913</v>
      </c>
      <c r="V18" s="16">
        <v>0.29661016949152502</v>
      </c>
      <c r="W18" s="16">
        <v>0.36434108527131798</v>
      </c>
      <c r="X18" s="16">
        <v>0.53246753246753198</v>
      </c>
      <c r="Y18" s="16">
        <v>0.48837209302325602</v>
      </c>
      <c r="Z18" s="16"/>
      <c r="AA18" s="16">
        <v>0.41655716162943501</v>
      </c>
      <c r="AB18" s="16">
        <v>0.33716475095785398</v>
      </c>
    </row>
    <row r="19" spans="2:28" ht="43.5" x14ac:dyDescent="0.35">
      <c r="B19" s="17" t="s">
        <v>55</v>
      </c>
      <c r="C19" s="16">
        <v>0.39530332681017599</v>
      </c>
      <c r="D19" s="16">
        <v>0.362222222222222</v>
      </c>
      <c r="E19" s="16">
        <v>0.41637010676156599</v>
      </c>
      <c r="F19" s="16"/>
      <c r="G19" s="16">
        <v>0.36226415094339598</v>
      </c>
      <c r="H19" s="16">
        <v>0.48412698412698402</v>
      </c>
      <c r="I19" s="16">
        <v>0.44615384615384601</v>
      </c>
      <c r="J19" s="16">
        <v>0.37704918032786899</v>
      </c>
      <c r="K19" s="16">
        <v>0.35616438356164398</v>
      </c>
      <c r="L19" s="16">
        <v>0.337662337662338</v>
      </c>
      <c r="M19" s="16">
        <v>0.40277777777777801</v>
      </c>
      <c r="N19" s="16">
        <v>0.30555555555555602</v>
      </c>
      <c r="O19" s="16">
        <v>0.4</v>
      </c>
      <c r="P19" s="16">
        <v>0.413333333333333</v>
      </c>
      <c r="Q19" s="16">
        <v>0.42105263157894701</v>
      </c>
      <c r="R19" s="16">
        <v>0.52631578947368396</v>
      </c>
      <c r="S19" s="16"/>
      <c r="T19" s="16">
        <v>0.32798165137614699</v>
      </c>
      <c r="U19" s="16">
        <v>0.45662100456621002</v>
      </c>
      <c r="V19" s="16">
        <v>0.34745762711864397</v>
      </c>
      <c r="W19" s="16">
        <v>0.418604651162791</v>
      </c>
      <c r="X19" s="16">
        <v>0.64935064935064901</v>
      </c>
      <c r="Y19" s="16">
        <v>0.372093023255814</v>
      </c>
      <c r="Z19" s="16"/>
      <c r="AA19" s="16">
        <v>0.43626806833114301</v>
      </c>
      <c r="AB19" s="16">
        <v>0.27586206896551702</v>
      </c>
    </row>
    <row r="20" spans="2:28" ht="29" x14ac:dyDescent="0.35">
      <c r="B20" s="17" t="s">
        <v>56</v>
      </c>
      <c r="C20" s="16">
        <v>0.39334637964774899</v>
      </c>
      <c r="D20" s="16">
        <v>0.34888888888888903</v>
      </c>
      <c r="E20" s="16">
        <v>0.432384341637011</v>
      </c>
      <c r="F20" s="16"/>
      <c r="G20" s="16">
        <v>0.43018867924528298</v>
      </c>
      <c r="H20" s="16">
        <v>0.34920634920634902</v>
      </c>
      <c r="I20" s="16">
        <v>0.44615384615384601</v>
      </c>
      <c r="J20" s="16">
        <v>0.31147540983606598</v>
      </c>
      <c r="K20" s="16">
        <v>0.27397260273972601</v>
      </c>
      <c r="L20" s="16">
        <v>0.46753246753246802</v>
      </c>
      <c r="M20" s="16">
        <v>0.45833333333333298</v>
      </c>
      <c r="N20" s="16">
        <v>0.25</v>
      </c>
      <c r="O20" s="16">
        <v>0.41739130434782601</v>
      </c>
      <c r="P20" s="16">
        <v>0.34666666666666701</v>
      </c>
      <c r="Q20" s="16">
        <v>0.44736842105263203</v>
      </c>
      <c r="R20" s="16">
        <v>0.36842105263157898</v>
      </c>
      <c r="S20" s="16"/>
      <c r="T20" s="16">
        <v>0.40596330275229398</v>
      </c>
      <c r="U20" s="16">
        <v>0.38812785388127902</v>
      </c>
      <c r="V20" s="16">
        <v>0.338983050847458</v>
      </c>
      <c r="W20" s="16">
        <v>0.372093023255814</v>
      </c>
      <c r="X20" s="16">
        <v>0.48051948051948101</v>
      </c>
      <c r="Y20" s="16">
        <v>0.34883720930232598</v>
      </c>
      <c r="Z20" s="16"/>
      <c r="AA20" s="16">
        <v>0.39816031537450702</v>
      </c>
      <c r="AB20" s="16">
        <v>0.37931034482758602</v>
      </c>
    </row>
    <row r="21" spans="2:28" x14ac:dyDescent="0.35">
      <c r="B21" s="17" t="s">
        <v>57</v>
      </c>
      <c r="C21" s="16">
        <v>0.33855185909980401</v>
      </c>
      <c r="D21" s="16">
        <v>0.32888888888888901</v>
      </c>
      <c r="E21" s="16">
        <v>0.348754448398576</v>
      </c>
      <c r="F21" s="16"/>
      <c r="G21" s="16">
        <v>0.30188679245283001</v>
      </c>
      <c r="H21" s="16">
        <v>0.40476190476190499</v>
      </c>
      <c r="I21" s="16">
        <v>0.36923076923076897</v>
      </c>
      <c r="J21" s="16">
        <v>0.29508196721311503</v>
      </c>
      <c r="K21" s="16">
        <v>0.32876712328767099</v>
      </c>
      <c r="L21" s="16">
        <v>0.37662337662337703</v>
      </c>
      <c r="M21" s="16">
        <v>0.34722222222222199</v>
      </c>
      <c r="N21" s="16">
        <v>0.25</v>
      </c>
      <c r="O21" s="16">
        <v>0.33913043478260901</v>
      </c>
      <c r="P21" s="16">
        <v>0.36</v>
      </c>
      <c r="Q21" s="16">
        <v>0.36842105263157898</v>
      </c>
      <c r="R21" s="16">
        <v>0.31578947368421101</v>
      </c>
      <c r="S21" s="16"/>
      <c r="T21" s="16">
        <v>0.307339449541284</v>
      </c>
      <c r="U21" s="16">
        <v>0.35616438356164398</v>
      </c>
      <c r="V21" s="16">
        <v>0.322033898305085</v>
      </c>
      <c r="W21" s="16">
        <v>0.387596899224806</v>
      </c>
      <c r="X21" s="16">
        <v>0.45454545454545497</v>
      </c>
      <c r="Y21" s="16">
        <v>0.25581395348837199</v>
      </c>
      <c r="Z21" s="16"/>
      <c r="AA21" s="16">
        <v>0.34822601839684603</v>
      </c>
      <c r="AB21" s="16">
        <v>0.31034482758620702</v>
      </c>
    </row>
    <row r="22" spans="2:28" x14ac:dyDescent="0.35">
      <c r="B22" s="17" t="s">
        <v>58</v>
      </c>
      <c r="C22" s="16">
        <v>0.24657534246575299</v>
      </c>
      <c r="D22" s="16">
        <v>0.26222222222222202</v>
      </c>
      <c r="E22" s="16">
        <v>0.23843416370106801</v>
      </c>
      <c r="F22" s="16"/>
      <c r="G22" s="16">
        <v>0.21509433962264199</v>
      </c>
      <c r="H22" s="16">
        <v>0.32539682539682502</v>
      </c>
      <c r="I22" s="16">
        <v>0.2</v>
      </c>
      <c r="J22" s="16">
        <v>0.13114754098360701</v>
      </c>
      <c r="K22" s="16">
        <v>0.24657534246575299</v>
      </c>
      <c r="L22" s="16">
        <v>0.32467532467532501</v>
      </c>
      <c r="M22" s="16">
        <v>0.31944444444444398</v>
      </c>
      <c r="N22" s="16">
        <v>0.13888888888888901</v>
      </c>
      <c r="O22" s="16">
        <v>0.26956521739130401</v>
      </c>
      <c r="P22" s="16">
        <v>0.17333333333333301</v>
      </c>
      <c r="Q22" s="16">
        <v>0.31578947368421101</v>
      </c>
      <c r="R22" s="16">
        <v>0.31578947368421101</v>
      </c>
      <c r="S22" s="16"/>
      <c r="T22" s="16">
        <v>0.22018348623853201</v>
      </c>
      <c r="U22" s="16">
        <v>0.21461187214611899</v>
      </c>
      <c r="V22" s="16">
        <v>0.29661016949152502</v>
      </c>
      <c r="W22" s="16">
        <v>0.30232558139534899</v>
      </c>
      <c r="X22" s="16">
        <v>0.29870129870129902</v>
      </c>
      <c r="Y22" s="16">
        <v>0.27906976744186002</v>
      </c>
      <c r="Z22" s="16"/>
      <c r="AA22" s="16">
        <v>0.26149802890932999</v>
      </c>
      <c r="AB22" s="16">
        <v>0.20306513409961699</v>
      </c>
    </row>
    <row r="23" spans="2:28" ht="29" x14ac:dyDescent="0.35">
      <c r="B23" s="17" t="s">
        <v>59</v>
      </c>
      <c r="C23" s="16">
        <v>0.22113502935420701</v>
      </c>
      <c r="D23" s="16">
        <v>0.24666666666666701</v>
      </c>
      <c r="E23" s="16">
        <v>0.20106761565836301</v>
      </c>
      <c r="F23" s="16"/>
      <c r="G23" s="16">
        <v>0.211320754716981</v>
      </c>
      <c r="H23" s="16">
        <v>0.19841269841269801</v>
      </c>
      <c r="I23" s="16">
        <v>0.230769230769231</v>
      </c>
      <c r="J23" s="16">
        <v>0.22950819672131101</v>
      </c>
      <c r="K23" s="16">
        <v>0.19178082191780799</v>
      </c>
      <c r="L23" s="16">
        <v>0.23376623376623401</v>
      </c>
      <c r="M23" s="16">
        <v>0.31944444444444398</v>
      </c>
      <c r="N23" s="16">
        <v>0.11111111111111099</v>
      </c>
      <c r="O23" s="16">
        <v>0.208695652173913</v>
      </c>
      <c r="P23" s="16">
        <v>0.22666666666666699</v>
      </c>
      <c r="Q23" s="16">
        <v>0.26315789473684198</v>
      </c>
      <c r="R23" s="16">
        <v>0.31578947368421101</v>
      </c>
      <c r="S23" s="16"/>
      <c r="T23" s="16">
        <v>0.22935779816513799</v>
      </c>
      <c r="U23" s="16">
        <v>0.19634703196347</v>
      </c>
      <c r="V23" s="16">
        <v>0.20338983050847501</v>
      </c>
      <c r="W23" s="16">
        <v>0.224806201550388</v>
      </c>
      <c r="X23" s="16">
        <v>0.31168831168831201</v>
      </c>
      <c r="Y23" s="16">
        <v>0.13953488372093001</v>
      </c>
      <c r="Z23" s="16"/>
      <c r="AA23" s="16">
        <v>0.23127463863337699</v>
      </c>
      <c r="AB23" s="16">
        <v>0.19157088122605401</v>
      </c>
    </row>
    <row r="24" spans="2:28" x14ac:dyDescent="0.35">
      <c r="B24" s="17" t="s">
        <v>60</v>
      </c>
      <c r="C24" s="16">
        <v>6.8493150684931503E-3</v>
      </c>
      <c r="D24" s="16">
        <v>4.4444444444444401E-3</v>
      </c>
      <c r="E24" s="16">
        <v>8.8967971530249101E-3</v>
      </c>
      <c r="F24" s="16"/>
      <c r="G24" s="16">
        <v>0</v>
      </c>
      <c r="H24" s="16">
        <v>7.9365079365079395E-3</v>
      </c>
      <c r="I24" s="16">
        <v>0</v>
      </c>
      <c r="J24" s="16">
        <v>1.63934426229508E-2</v>
      </c>
      <c r="K24" s="16">
        <v>1.3698630136986301E-2</v>
      </c>
      <c r="L24" s="16">
        <v>0</v>
      </c>
      <c r="M24" s="16">
        <v>0</v>
      </c>
      <c r="N24" s="16">
        <v>0</v>
      </c>
      <c r="O24" s="16">
        <v>2.6086956521739101E-2</v>
      </c>
      <c r="P24" s="16">
        <v>1.3333333333333299E-2</v>
      </c>
      <c r="Q24" s="16">
        <v>0</v>
      </c>
      <c r="R24" s="16">
        <v>0</v>
      </c>
      <c r="S24" s="16"/>
      <c r="T24" s="16">
        <v>4.5871559633027499E-3</v>
      </c>
      <c r="U24" s="16">
        <v>9.1324200913242004E-3</v>
      </c>
      <c r="V24" s="16">
        <v>0</v>
      </c>
      <c r="W24" s="16">
        <v>1.5503875968992199E-2</v>
      </c>
      <c r="X24" s="16">
        <v>0</v>
      </c>
      <c r="Y24" s="16">
        <v>2.32558139534884E-2</v>
      </c>
      <c r="Z24" s="16"/>
      <c r="AA24" s="16">
        <v>6.5703022339027601E-3</v>
      </c>
      <c r="AB24" s="16">
        <v>7.6628352490421504E-3</v>
      </c>
    </row>
    <row r="25" spans="2:28" x14ac:dyDescent="0.35">
      <c r="B25" s="17" t="s">
        <v>61</v>
      </c>
      <c r="C25" s="18">
        <v>6.8493150684931503E-3</v>
      </c>
      <c r="D25" s="18">
        <v>8.8888888888888906E-3</v>
      </c>
      <c r="E25" s="18">
        <v>5.3380782918149502E-3</v>
      </c>
      <c r="F25" s="18"/>
      <c r="G25" s="18">
        <v>3.77358490566038E-3</v>
      </c>
      <c r="H25" s="18">
        <v>1.58730158730159E-2</v>
      </c>
      <c r="I25" s="18">
        <v>0</v>
      </c>
      <c r="J25" s="18">
        <v>0</v>
      </c>
      <c r="K25" s="18">
        <v>1.3698630136986301E-2</v>
      </c>
      <c r="L25" s="18">
        <v>0</v>
      </c>
      <c r="M25" s="18">
        <v>0</v>
      </c>
      <c r="N25" s="18">
        <v>2.7777777777777801E-2</v>
      </c>
      <c r="O25" s="18">
        <v>8.6956521739130401E-3</v>
      </c>
      <c r="P25" s="18">
        <v>1.3333333333333299E-2</v>
      </c>
      <c r="Q25" s="18">
        <v>0</v>
      </c>
      <c r="R25" s="18">
        <v>0</v>
      </c>
      <c r="S25" s="18"/>
      <c r="T25" s="18">
        <v>9.1743119266055103E-3</v>
      </c>
      <c r="U25" s="18">
        <v>4.5662100456621002E-3</v>
      </c>
      <c r="V25" s="18">
        <v>8.4745762711864406E-3</v>
      </c>
      <c r="W25" s="18">
        <v>7.7519379844961196E-3</v>
      </c>
      <c r="X25" s="18">
        <v>0</v>
      </c>
      <c r="Y25" s="18">
        <v>0</v>
      </c>
      <c r="Z25" s="18"/>
      <c r="AA25" s="18">
        <v>5.2562417871222103E-3</v>
      </c>
      <c r="AB25" s="18">
        <v>1.1494252873563199E-2</v>
      </c>
    </row>
    <row r="26" spans="2:28" x14ac:dyDescent="0.35">
      <c r="B26" s="15"/>
    </row>
    <row r="27" spans="2:28" x14ac:dyDescent="0.35">
      <c r="B27" t="s">
        <v>64</v>
      </c>
    </row>
    <row r="28" spans="2:28" x14ac:dyDescent="0.35">
      <c r="B28" t="s">
        <v>65</v>
      </c>
    </row>
    <row r="30" spans="2:28" x14ac:dyDescent="0.35">
      <c r="B30"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0.20450097847358101</v>
      </c>
      <c r="D8" s="16">
        <v>0.202222222222222</v>
      </c>
      <c r="E8" s="16">
        <v>0.20640569395017799</v>
      </c>
      <c r="F8" s="16"/>
      <c r="G8" s="16">
        <v>0.17358490566037699</v>
      </c>
      <c r="H8" s="16">
        <v>0.182539682539683</v>
      </c>
      <c r="I8" s="16">
        <v>0.18461538461538499</v>
      </c>
      <c r="J8" s="16">
        <v>0.18032786885245899</v>
      </c>
      <c r="K8" s="16">
        <v>0.232876712328767</v>
      </c>
      <c r="L8" s="16">
        <v>0.11688311688311701</v>
      </c>
      <c r="M8" s="16">
        <v>0.194444444444444</v>
      </c>
      <c r="N8" s="16">
        <v>0.22222222222222199</v>
      </c>
      <c r="O8" s="16">
        <v>0.24347826086956501</v>
      </c>
      <c r="P8" s="16">
        <v>0.22666666666666699</v>
      </c>
      <c r="Q8" s="16">
        <v>0.42105263157894701</v>
      </c>
      <c r="R8" s="16">
        <v>0.42105263157894701</v>
      </c>
      <c r="S8" s="16"/>
      <c r="T8" s="16">
        <v>0.20871559633027501</v>
      </c>
      <c r="U8" s="16">
        <v>0.20091324200913199</v>
      </c>
      <c r="V8" s="16">
        <v>0.20338983050847501</v>
      </c>
      <c r="W8" s="16">
        <v>0.178294573643411</v>
      </c>
      <c r="X8" s="16">
        <v>0.207792207792208</v>
      </c>
      <c r="Y8" s="16">
        <v>0.25581395348837199</v>
      </c>
      <c r="Z8" s="16"/>
      <c r="AA8" s="16">
        <v>0.206307490144547</v>
      </c>
      <c r="AB8" s="16">
        <v>0.199233716475096</v>
      </c>
    </row>
    <row r="9" spans="2:28" x14ac:dyDescent="0.35">
      <c r="B9" s="17" t="s">
        <v>213</v>
      </c>
      <c r="C9" s="16">
        <v>0.42172211350293498</v>
      </c>
      <c r="D9" s="16">
        <v>0.37777777777777799</v>
      </c>
      <c r="E9" s="16">
        <v>0.45373665480427</v>
      </c>
      <c r="F9" s="16"/>
      <c r="G9" s="16">
        <v>0.39622641509433998</v>
      </c>
      <c r="H9" s="16">
        <v>0.43650793650793701</v>
      </c>
      <c r="I9" s="16">
        <v>0.507692307692308</v>
      </c>
      <c r="J9" s="16">
        <v>0.37704918032786899</v>
      </c>
      <c r="K9" s="16">
        <v>0.50684931506849296</v>
      </c>
      <c r="L9" s="16">
        <v>0.493506493506494</v>
      </c>
      <c r="M9" s="16">
        <v>0.44444444444444398</v>
      </c>
      <c r="N9" s="16">
        <v>0.33333333333333298</v>
      </c>
      <c r="O9" s="16">
        <v>0.45217391304347798</v>
      </c>
      <c r="P9" s="16">
        <v>0.33333333333333298</v>
      </c>
      <c r="Q9" s="16">
        <v>0.28947368421052599</v>
      </c>
      <c r="R9" s="16">
        <v>0.42105263157894701</v>
      </c>
      <c r="S9" s="16"/>
      <c r="T9" s="16">
        <v>0.394495412844037</v>
      </c>
      <c r="U9" s="16">
        <v>0.42465753424657499</v>
      </c>
      <c r="V9" s="16">
        <v>0.44915254237288099</v>
      </c>
      <c r="W9" s="16">
        <v>0.44961240310077499</v>
      </c>
      <c r="X9" s="16">
        <v>0.45454545454545497</v>
      </c>
      <c r="Y9" s="16">
        <v>0.46511627906976699</v>
      </c>
      <c r="Z9" s="16"/>
      <c r="AA9" s="16">
        <v>0.433639947437582</v>
      </c>
      <c r="AB9" s="16">
        <v>0.38697318007662801</v>
      </c>
    </row>
    <row r="10" spans="2:28" x14ac:dyDescent="0.35">
      <c r="B10" s="17" t="s">
        <v>214</v>
      </c>
      <c r="C10" s="16">
        <v>0.23385518590998</v>
      </c>
      <c r="D10" s="16">
        <v>0.26444444444444398</v>
      </c>
      <c r="E10" s="16">
        <v>0.209964412811388</v>
      </c>
      <c r="F10" s="16"/>
      <c r="G10" s="16">
        <v>0.245283018867925</v>
      </c>
      <c r="H10" s="16">
        <v>0.24603174603174599</v>
      </c>
      <c r="I10" s="16">
        <v>0.18461538461538499</v>
      </c>
      <c r="J10" s="16">
        <v>0.26229508196721302</v>
      </c>
      <c r="K10" s="16">
        <v>0.17808219178082199</v>
      </c>
      <c r="L10" s="16">
        <v>0.23376623376623401</v>
      </c>
      <c r="M10" s="16">
        <v>0.30555555555555602</v>
      </c>
      <c r="N10" s="16">
        <v>0.22222222222222199</v>
      </c>
      <c r="O10" s="16">
        <v>0.2</v>
      </c>
      <c r="P10" s="16">
        <v>0.32</v>
      </c>
      <c r="Q10" s="16">
        <v>0.157894736842105</v>
      </c>
      <c r="R10" s="16">
        <v>5.2631578947368397E-2</v>
      </c>
      <c r="S10" s="16"/>
      <c r="T10" s="16">
        <v>0.26605504587155998</v>
      </c>
      <c r="U10" s="16">
        <v>0.25114155251141601</v>
      </c>
      <c r="V10" s="16">
        <v>0.194915254237288</v>
      </c>
      <c r="W10" s="16">
        <v>0.201550387596899</v>
      </c>
      <c r="X10" s="16">
        <v>0.168831168831169</v>
      </c>
      <c r="Y10" s="16">
        <v>0.13953488372093001</v>
      </c>
      <c r="Z10" s="16"/>
      <c r="AA10" s="16">
        <v>0.23521681997371899</v>
      </c>
      <c r="AB10" s="16">
        <v>0.229885057471264</v>
      </c>
    </row>
    <row r="11" spans="2:28" x14ac:dyDescent="0.35">
      <c r="B11" s="17" t="s">
        <v>215</v>
      </c>
      <c r="C11" s="16">
        <v>9.9804305283757305E-2</v>
      </c>
      <c r="D11" s="16">
        <v>0.12</v>
      </c>
      <c r="E11" s="16">
        <v>8.5409252669039107E-2</v>
      </c>
      <c r="F11" s="16"/>
      <c r="G11" s="16">
        <v>0.135849056603774</v>
      </c>
      <c r="H11" s="16">
        <v>8.7301587301587297E-2</v>
      </c>
      <c r="I11" s="16">
        <v>9.2307692307692299E-2</v>
      </c>
      <c r="J11" s="16">
        <v>9.8360655737704902E-2</v>
      </c>
      <c r="K11" s="16">
        <v>5.4794520547945202E-2</v>
      </c>
      <c r="L11" s="16">
        <v>0.11688311688311701</v>
      </c>
      <c r="M11" s="16">
        <v>2.7777777777777801E-2</v>
      </c>
      <c r="N11" s="16">
        <v>0.22222222222222199</v>
      </c>
      <c r="O11" s="16">
        <v>7.8260869565217397E-2</v>
      </c>
      <c r="P11" s="16">
        <v>0.08</v>
      </c>
      <c r="Q11" s="16">
        <v>7.8947368421052599E-2</v>
      </c>
      <c r="R11" s="16">
        <v>0.105263157894737</v>
      </c>
      <c r="S11" s="16"/>
      <c r="T11" s="16">
        <v>0.105504587155963</v>
      </c>
      <c r="U11" s="16">
        <v>6.3926940639269403E-2</v>
      </c>
      <c r="V11" s="16">
        <v>0.101694915254237</v>
      </c>
      <c r="W11" s="16">
        <v>0.13178294573643401</v>
      </c>
      <c r="X11" s="16">
        <v>0.103896103896104</v>
      </c>
      <c r="Y11" s="16">
        <v>0.116279069767442</v>
      </c>
      <c r="Z11" s="16"/>
      <c r="AA11" s="16">
        <v>8.0157687253613705E-2</v>
      </c>
      <c r="AB11" s="16">
        <v>0.15708812260536401</v>
      </c>
    </row>
    <row r="12" spans="2:28" x14ac:dyDescent="0.35">
      <c r="B12" s="17" t="s">
        <v>60</v>
      </c>
      <c r="C12" s="18">
        <v>4.0117416829745602E-2</v>
      </c>
      <c r="D12" s="18">
        <v>3.5555555555555597E-2</v>
      </c>
      <c r="E12" s="18">
        <v>4.4483985765124599E-2</v>
      </c>
      <c r="F12" s="18"/>
      <c r="G12" s="18">
        <v>4.9056603773584902E-2</v>
      </c>
      <c r="H12" s="18">
        <v>4.7619047619047603E-2</v>
      </c>
      <c r="I12" s="18">
        <v>3.0769230769230799E-2</v>
      </c>
      <c r="J12" s="18">
        <v>8.1967213114754106E-2</v>
      </c>
      <c r="K12" s="18">
        <v>2.7397260273972601E-2</v>
      </c>
      <c r="L12" s="18">
        <v>3.8961038961039002E-2</v>
      </c>
      <c r="M12" s="18">
        <v>2.7777777777777801E-2</v>
      </c>
      <c r="N12" s="18">
        <v>0</v>
      </c>
      <c r="O12" s="18">
        <v>2.6086956521739101E-2</v>
      </c>
      <c r="P12" s="18">
        <v>0.04</v>
      </c>
      <c r="Q12" s="18">
        <v>5.2631578947368397E-2</v>
      </c>
      <c r="R12" s="18">
        <v>0</v>
      </c>
      <c r="S12" s="18"/>
      <c r="T12" s="18">
        <v>2.5229357798165101E-2</v>
      </c>
      <c r="U12" s="18">
        <v>5.9360730593607303E-2</v>
      </c>
      <c r="V12" s="18">
        <v>5.0847457627118599E-2</v>
      </c>
      <c r="W12" s="18">
        <v>3.8759689922480599E-2</v>
      </c>
      <c r="X12" s="18">
        <v>6.4935064935064901E-2</v>
      </c>
      <c r="Y12" s="18">
        <v>2.32558139534884E-2</v>
      </c>
      <c r="Z12" s="18"/>
      <c r="AA12" s="18">
        <v>4.4678055190538801E-2</v>
      </c>
      <c r="AB12" s="18">
        <v>2.68199233716475E-2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0.18786692759295501</v>
      </c>
      <c r="D8" s="16">
        <v>0.16</v>
      </c>
      <c r="E8" s="16">
        <v>0.209964412811388</v>
      </c>
      <c r="F8" s="16"/>
      <c r="G8" s="16">
        <v>0.18490566037735801</v>
      </c>
      <c r="H8" s="16">
        <v>0.25396825396825401</v>
      </c>
      <c r="I8" s="16">
        <v>0.138461538461538</v>
      </c>
      <c r="J8" s="16">
        <v>0.18032786885245899</v>
      </c>
      <c r="K8" s="16">
        <v>0.19178082191780799</v>
      </c>
      <c r="L8" s="16">
        <v>0.18181818181818199</v>
      </c>
      <c r="M8" s="16">
        <v>0.11111111111111099</v>
      </c>
      <c r="N8" s="16">
        <v>0.16666666666666699</v>
      </c>
      <c r="O8" s="16">
        <v>0.208695652173913</v>
      </c>
      <c r="P8" s="16">
        <v>0.16</v>
      </c>
      <c r="Q8" s="16">
        <v>0.23684210526315799</v>
      </c>
      <c r="R8" s="16">
        <v>0.21052631578947401</v>
      </c>
      <c r="S8" s="16"/>
      <c r="T8" s="16">
        <v>0.18577981651376099</v>
      </c>
      <c r="U8" s="16">
        <v>0.20091324200913199</v>
      </c>
      <c r="V8" s="16">
        <v>0.177966101694915</v>
      </c>
      <c r="W8" s="16">
        <v>0.15503875968992201</v>
      </c>
      <c r="X8" s="16">
        <v>0.23376623376623401</v>
      </c>
      <c r="Y8" s="16">
        <v>0.186046511627907</v>
      </c>
      <c r="Z8" s="16"/>
      <c r="AA8" s="16">
        <v>0.18396846254927701</v>
      </c>
      <c r="AB8" s="16">
        <v>0.199233716475096</v>
      </c>
    </row>
    <row r="9" spans="2:28" x14ac:dyDescent="0.35">
      <c r="B9" s="17" t="s">
        <v>213</v>
      </c>
      <c r="C9" s="16">
        <v>0.31898238747553798</v>
      </c>
      <c r="D9" s="16">
        <v>0.35555555555555601</v>
      </c>
      <c r="E9" s="16">
        <v>0.29181494661921697</v>
      </c>
      <c r="F9" s="16"/>
      <c r="G9" s="16">
        <v>0.34716981132075497</v>
      </c>
      <c r="H9" s="16">
        <v>0.30952380952380998</v>
      </c>
      <c r="I9" s="16">
        <v>0.30769230769230799</v>
      </c>
      <c r="J9" s="16">
        <v>0.37704918032786899</v>
      </c>
      <c r="K9" s="16">
        <v>0.397260273972603</v>
      </c>
      <c r="L9" s="16">
        <v>0.29870129870129902</v>
      </c>
      <c r="M9" s="16">
        <v>0.29166666666666702</v>
      </c>
      <c r="N9" s="16">
        <v>0.30555555555555602</v>
      </c>
      <c r="O9" s="16">
        <v>0.30434782608695699</v>
      </c>
      <c r="P9" s="16">
        <v>0.266666666666667</v>
      </c>
      <c r="Q9" s="16">
        <v>0.28947368421052599</v>
      </c>
      <c r="R9" s="16">
        <v>0.105263157894737</v>
      </c>
      <c r="S9" s="16"/>
      <c r="T9" s="16">
        <v>0.34862385321100903</v>
      </c>
      <c r="U9" s="16">
        <v>0.301369863013699</v>
      </c>
      <c r="V9" s="16">
        <v>0.31355932203389802</v>
      </c>
      <c r="W9" s="16">
        <v>0.36434108527131798</v>
      </c>
      <c r="X9" s="16">
        <v>0.19480519480519501</v>
      </c>
      <c r="Y9" s="16">
        <v>0.209302325581395</v>
      </c>
      <c r="Z9" s="16"/>
      <c r="AA9" s="16">
        <v>0.30091984231274599</v>
      </c>
      <c r="AB9" s="16">
        <v>0.37164750957854398</v>
      </c>
    </row>
    <row r="10" spans="2:28" x14ac:dyDescent="0.35">
      <c r="B10" s="17" t="s">
        <v>214</v>
      </c>
      <c r="C10" s="16">
        <v>0.30724070450097801</v>
      </c>
      <c r="D10" s="16">
        <v>0.31333333333333302</v>
      </c>
      <c r="E10" s="16">
        <v>0.302491103202847</v>
      </c>
      <c r="F10" s="16"/>
      <c r="G10" s="16">
        <v>0.33207547169811302</v>
      </c>
      <c r="H10" s="16">
        <v>0.26984126984126999</v>
      </c>
      <c r="I10" s="16">
        <v>0.38461538461538503</v>
      </c>
      <c r="J10" s="16">
        <v>0.26229508196721302</v>
      </c>
      <c r="K10" s="16">
        <v>0.24657534246575299</v>
      </c>
      <c r="L10" s="16">
        <v>0.31168831168831201</v>
      </c>
      <c r="M10" s="16">
        <v>0.34722222222222199</v>
      </c>
      <c r="N10" s="16">
        <v>0.30555555555555602</v>
      </c>
      <c r="O10" s="16">
        <v>0.25217391304347803</v>
      </c>
      <c r="P10" s="16">
        <v>0.33333333333333298</v>
      </c>
      <c r="Q10" s="16">
        <v>0.31578947368421101</v>
      </c>
      <c r="R10" s="16">
        <v>0.36842105263157898</v>
      </c>
      <c r="S10" s="16"/>
      <c r="T10" s="16">
        <v>0.31192660550458701</v>
      </c>
      <c r="U10" s="16">
        <v>0.28767123287671198</v>
      </c>
      <c r="V10" s="16">
        <v>0.338983050847458</v>
      </c>
      <c r="W10" s="16">
        <v>0.28682170542635699</v>
      </c>
      <c r="X10" s="16">
        <v>0.32467532467532501</v>
      </c>
      <c r="Y10" s="16">
        <v>0.30232558139534899</v>
      </c>
      <c r="Z10" s="16"/>
      <c r="AA10" s="16">
        <v>0.31406044678055201</v>
      </c>
      <c r="AB10" s="16">
        <v>0.28735632183908</v>
      </c>
    </row>
    <row r="11" spans="2:28" x14ac:dyDescent="0.35">
      <c r="B11" s="17" t="s">
        <v>215</v>
      </c>
      <c r="C11" s="16">
        <v>0.15851272015655599</v>
      </c>
      <c r="D11" s="16">
        <v>0.15333333333333299</v>
      </c>
      <c r="E11" s="16">
        <v>0.16014234875444799</v>
      </c>
      <c r="F11" s="16"/>
      <c r="G11" s="16">
        <v>0.109433962264151</v>
      </c>
      <c r="H11" s="16">
        <v>0.126984126984127</v>
      </c>
      <c r="I11" s="16">
        <v>0.15384615384615399</v>
      </c>
      <c r="J11" s="16">
        <v>0.13114754098360701</v>
      </c>
      <c r="K11" s="16">
        <v>0.13698630136986301</v>
      </c>
      <c r="L11" s="16">
        <v>0.19480519480519501</v>
      </c>
      <c r="M11" s="16">
        <v>0.25</v>
      </c>
      <c r="N11" s="16">
        <v>0.194444444444444</v>
      </c>
      <c r="O11" s="16">
        <v>0.19130434782608699</v>
      </c>
      <c r="P11" s="16">
        <v>0.21333333333333299</v>
      </c>
      <c r="Q11" s="16">
        <v>0.13157894736842099</v>
      </c>
      <c r="R11" s="16">
        <v>0.31578947368421101</v>
      </c>
      <c r="S11" s="16"/>
      <c r="T11" s="16">
        <v>0.142201834862385</v>
      </c>
      <c r="U11" s="16">
        <v>0.15525114155251099</v>
      </c>
      <c r="V11" s="16">
        <v>0.13559322033898299</v>
      </c>
      <c r="W11" s="16">
        <v>0.170542635658915</v>
      </c>
      <c r="X11" s="16">
        <v>0.207792207792208</v>
      </c>
      <c r="Y11" s="16">
        <v>0.27906976744186002</v>
      </c>
      <c r="Z11" s="16"/>
      <c r="AA11" s="16">
        <v>0.17082785808147199</v>
      </c>
      <c r="AB11" s="16">
        <v>0.122605363984674</v>
      </c>
    </row>
    <row r="12" spans="2:28" x14ac:dyDescent="0.35">
      <c r="B12" s="17" t="s">
        <v>60</v>
      </c>
      <c r="C12" s="18">
        <v>2.7397260273972601E-2</v>
      </c>
      <c r="D12" s="18">
        <v>1.7777777777777799E-2</v>
      </c>
      <c r="E12" s="18">
        <v>3.5587188612099599E-2</v>
      </c>
      <c r="F12" s="18"/>
      <c r="G12" s="18">
        <v>2.6415094339622601E-2</v>
      </c>
      <c r="H12" s="18">
        <v>3.9682539682539701E-2</v>
      </c>
      <c r="I12" s="18">
        <v>1.5384615384615399E-2</v>
      </c>
      <c r="J12" s="18">
        <v>4.91803278688525E-2</v>
      </c>
      <c r="K12" s="18">
        <v>2.7397260273972601E-2</v>
      </c>
      <c r="L12" s="18">
        <v>1.2987012987013E-2</v>
      </c>
      <c r="M12" s="18">
        <v>0</v>
      </c>
      <c r="N12" s="18">
        <v>2.7777777777777801E-2</v>
      </c>
      <c r="O12" s="18">
        <v>4.3478260869565202E-2</v>
      </c>
      <c r="P12" s="18">
        <v>2.66666666666667E-2</v>
      </c>
      <c r="Q12" s="18">
        <v>2.6315789473684199E-2</v>
      </c>
      <c r="R12" s="18">
        <v>0</v>
      </c>
      <c r="S12" s="18"/>
      <c r="T12" s="18">
        <v>1.14678899082569E-2</v>
      </c>
      <c r="U12" s="18">
        <v>5.4794520547945202E-2</v>
      </c>
      <c r="V12" s="18">
        <v>3.3898305084745797E-2</v>
      </c>
      <c r="W12" s="18">
        <v>2.32558139534884E-2</v>
      </c>
      <c r="X12" s="18">
        <v>3.8961038961039002E-2</v>
      </c>
      <c r="Y12" s="18">
        <v>2.32558139534884E-2</v>
      </c>
      <c r="Z12" s="18"/>
      <c r="AA12" s="18">
        <v>3.0223390275952701E-2</v>
      </c>
      <c r="AB12" s="18">
        <v>1.9157088122605401E-2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0.184931506849315</v>
      </c>
      <c r="D8" s="16">
        <v>0.16222222222222199</v>
      </c>
      <c r="E8" s="16">
        <v>0.20640569395017799</v>
      </c>
      <c r="F8" s="16"/>
      <c r="G8" s="16">
        <v>0.18867924528301899</v>
      </c>
      <c r="H8" s="16">
        <v>0.14285714285714299</v>
      </c>
      <c r="I8" s="16">
        <v>0.123076923076923</v>
      </c>
      <c r="J8" s="16">
        <v>0.26229508196721302</v>
      </c>
      <c r="K8" s="16">
        <v>0.219178082191781</v>
      </c>
      <c r="L8" s="16">
        <v>0.15584415584415601</v>
      </c>
      <c r="M8" s="16">
        <v>0.13888888888888901</v>
      </c>
      <c r="N8" s="16">
        <v>0.194444444444444</v>
      </c>
      <c r="O8" s="16">
        <v>0.217391304347826</v>
      </c>
      <c r="P8" s="16">
        <v>0.16</v>
      </c>
      <c r="Q8" s="16">
        <v>0.31578947368421101</v>
      </c>
      <c r="R8" s="16">
        <v>0.157894736842105</v>
      </c>
      <c r="S8" s="16"/>
      <c r="T8" s="16">
        <v>0.204128440366972</v>
      </c>
      <c r="U8" s="16">
        <v>0.15981735159817401</v>
      </c>
      <c r="V8" s="16">
        <v>0.20338983050847501</v>
      </c>
      <c r="W8" s="16">
        <v>0.162790697674419</v>
      </c>
      <c r="X8" s="16">
        <v>0.12987012987013</v>
      </c>
      <c r="Y8" s="16">
        <v>0.232558139534884</v>
      </c>
      <c r="Z8" s="16"/>
      <c r="AA8" s="16">
        <v>0.16688567674113</v>
      </c>
      <c r="AB8" s="16">
        <v>0.23754789272030699</v>
      </c>
    </row>
    <row r="9" spans="2:28" x14ac:dyDescent="0.35">
      <c r="B9" s="17" t="s">
        <v>213</v>
      </c>
      <c r="C9" s="16">
        <v>0.35029354207436397</v>
      </c>
      <c r="D9" s="16">
        <v>0.344444444444444</v>
      </c>
      <c r="E9" s="16">
        <v>0.35231316725978601</v>
      </c>
      <c r="F9" s="16"/>
      <c r="G9" s="16">
        <v>0.32830188679245298</v>
      </c>
      <c r="H9" s="16">
        <v>0.40476190476190499</v>
      </c>
      <c r="I9" s="16">
        <v>0.41538461538461502</v>
      </c>
      <c r="J9" s="16">
        <v>0.31147540983606598</v>
      </c>
      <c r="K9" s="16">
        <v>0.38356164383561597</v>
      </c>
      <c r="L9" s="16">
        <v>0.37662337662337703</v>
      </c>
      <c r="M9" s="16">
        <v>0.38888888888888901</v>
      </c>
      <c r="N9" s="16">
        <v>0.27777777777777801</v>
      </c>
      <c r="O9" s="16">
        <v>0.29565217391304299</v>
      </c>
      <c r="P9" s="16">
        <v>0.32</v>
      </c>
      <c r="Q9" s="16">
        <v>0.34210526315789502</v>
      </c>
      <c r="R9" s="16">
        <v>0.42105263157894701</v>
      </c>
      <c r="S9" s="16"/>
      <c r="T9" s="16">
        <v>0.32798165137614699</v>
      </c>
      <c r="U9" s="16">
        <v>0.34703196347032</v>
      </c>
      <c r="V9" s="16">
        <v>0.39830508474576298</v>
      </c>
      <c r="W9" s="16">
        <v>0.39534883720930197</v>
      </c>
      <c r="X9" s="16">
        <v>0.38961038961039002</v>
      </c>
      <c r="Y9" s="16">
        <v>0.25581395348837199</v>
      </c>
      <c r="Z9" s="16"/>
      <c r="AA9" s="16">
        <v>0.35216819973718799</v>
      </c>
      <c r="AB9" s="16">
        <v>0.34482758620689702</v>
      </c>
    </row>
    <row r="10" spans="2:28" x14ac:dyDescent="0.35">
      <c r="B10" s="17" t="s">
        <v>214</v>
      </c>
      <c r="C10" s="16">
        <v>0.29060665362035198</v>
      </c>
      <c r="D10" s="16">
        <v>0.3</v>
      </c>
      <c r="E10" s="16">
        <v>0.28291814946619198</v>
      </c>
      <c r="F10" s="16"/>
      <c r="G10" s="16">
        <v>0.30943396226415099</v>
      </c>
      <c r="H10" s="16">
        <v>0.32539682539682502</v>
      </c>
      <c r="I10" s="16">
        <v>0.261538461538462</v>
      </c>
      <c r="J10" s="16">
        <v>0.24590163934426201</v>
      </c>
      <c r="K10" s="16">
        <v>0.219178082191781</v>
      </c>
      <c r="L10" s="16">
        <v>0.27272727272727298</v>
      </c>
      <c r="M10" s="16">
        <v>0.30555555555555602</v>
      </c>
      <c r="N10" s="16">
        <v>0.27777777777777801</v>
      </c>
      <c r="O10" s="16">
        <v>0.356521739130435</v>
      </c>
      <c r="P10" s="16">
        <v>0.30666666666666698</v>
      </c>
      <c r="Q10" s="16">
        <v>0.13157894736842099</v>
      </c>
      <c r="R10" s="16">
        <v>0.21052631578947401</v>
      </c>
      <c r="S10" s="16"/>
      <c r="T10" s="16">
        <v>0.31422018348623898</v>
      </c>
      <c r="U10" s="16">
        <v>0.301369863013699</v>
      </c>
      <c r="V10" s="16">
        <v>0.22881355932203401</v>
      </c>
      <c r="W10" s="16">
        <v>0.232558139534884</v>
      </c>
      <c r="X10" s="16">
        <v>0.32467532467532501</v>
      </c>
      <c r="Y10" s="16">
        <v>0.27906976744186002</v>
      </c>
      <c r="Z10" s="16"/>
      <c r="AA10" s="16">
        <v>0.29697766097240502</v>
      </c>
      <c r="AB10" s="16">
        <v>0.27203065134099602</v>
      </c>
    </row>
    <row r="11" spans="2:28" x14ac:dyDescent="0.35">
      <c r="B11" s="17" t="s">
        <v>215</v>
      </c>
      <c r="C11" s="16">
        <v>0.13307240704501</v>
      </c>
      <c r="D11" s="16">
        <v>0.155555555555556</v>
      </c>
      <c r="E11" s="16">
        <v>0.11387900355871899</v>
      </c>
      <c r="F11" s="16"/>
      <c r="G11" s="16">
        <v>0.12452830188679199</v>
      </c>
      <c r="H11" s="16">
        <v>0.103174603174603</v>
      </c>
      <c r="I11" s="16">
        <v>0.15384615384615399</v>
      </c>
      <c r="J11" s="16">
        <v>0.114754098360656</v>
      </c>
      <c r="K11" s="16">
        <v>0.150684931506849</v>
      </c>
      <c r="L11" s="16">
        <v>0.14285714285714299</v>
      </c>
      <c r="M11" s="16">
        <v>0.125</v>
      </c>
      <c r="N11" s="16">
        <v>0.16666666666666699</v>
      </c>
      <c r="O11" s="16">
        <v>0.11304347826087</v>
      </c>
      <c r="P11" s="16">
        <v>0.18666666666666701</v>
      </c>
      <c r="Q11" s="16">
        <v>0.13157894736842099</v>
      </c>
      <c r="R11" s="16">
        <v>0.21052631578947401</v>
      </c>
      <c r="S11" s="16"/>
      <c r="T11" s="16">
        <v>0.13761467889908299</v>
      </c>
      <c r="U11" s="16">
        <v>0.114155251141553</v>
      </c>
      <c r="V11" s="16">
        <v>0.110169491525424</v>
      </c>
      <c r="W11" s="16">
        <v>0.170542635658915</v>
      </c>
      <c r="X11" s="16">
        <v>0.103896103896104</v>
      </c>
      <c r="Y11" s="16">
        <v>0.186046511627907</v>
      </c>
      <c r="Z11" s="16"/>
      <c r="AA11" s="16">
        <v>0.136662286465177</v>
      </c>
      <c r="AB11" s="16">
        <v>0.122605363984674</v>
      </c>
    </row>
    <row r="12" spans="2:28" x14ac:dyDescent="0.35">
      <c r="B12" s="17" t="s">
        <v>60</v>
      </c>
      <c r="C12" s="18">
        <v>4.1095890410958902E-2</v>
      </c>
      <c r="D12" s="18">
        <v>3.7777777777777799E-2</v>
      </c>
      <c r="E12" s="18">
        <v>4.4483985765124599E-2</v>
      </c>
      <c r="F12" s="18"/>
      <c r="G12" s="18">
        <v>4.9056603773584902E-2</v>
      </c>
      <c r="H12" s="18">
        <v>2.3809523809523801E-2</v>
      </c>
      <c r="I12" s="18">
        <v>4.6153846153846198E-2</v>
      </c>
      <c r="J12" s="18">
        <v>6.5573770491803296E-2</v>
      </c>
      <c r="K12" s="18">
        <v>2.7397260273972601E-2</v>
      </c>
      <c r="L12" s="18">
        <v>5.1948051948052E-2</v>
      </c>
      <c r="M12" s="18">
        <v>4.1666666666666699E-2</v>
      </c>
      <c r="N12" s="18">
        <v>8.3333333333333301E-2</v>
      </c>
      <c r="O12" s="18">
        <v>1.7391304347826101E-2</v>
      </c>
      <c r="P12" s="18">
        <v>2.66666666666667E-2</v>
      </c>
      <c r="Q12" s="18">
        <v>7.8947368421052599E-2</v>
      </c>
      <c r="R12" s="18">
        <v>0</v>
      </c>
      <c r="S12" s="18"/>
      <c r="T12" s="18">
        <v>1.6055045871559599E-2</v>
      </c>
      <c r="U12" s="18">
        <v>7.7625570776255703E-2</v>
      </c>
      <c r="V12" s="18">
        <v>5.93220338983051E-2</v>
      </c>
      <c r="W12" s="18">
        <v>3.8759689922480599E-2</v>
      </c>
      <c r="X12" s="18">
        <v>5.1948051948052E-2</v>
      </c>
      <c r="Y12" s="18">
        <v>4.6511627906976702E-2</v>
      </c>
      <c r="Z12" s="18"/>
      <c r="AA12" s="18">
        <v>4.7306176084099899E-2</v>
      </c>
      <c r="AB12" s="18">
        <v>2.2988505747126398E-2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0.35812133072406999</v>
      </c>
      <c r="D8" s="16">
        <v>0.302222222222222</v>
      </c>
      <c r="E8" s="16">
        <v>0.40213523131672602</v>
      </c>
      <c r="F8" s="16"/>
      <c r="G8" s="16">
        <v>0.33584905660377401</v>
      </c>
      <c r="H8" s="16">
        <v>0.38888888888888901</v>
      </c>
      <c r="I8" s="16">
        <v>0.43076923076923102</v>
      </c>
      <c r="J8" s="16">
        <v>0.26229508196721302</v>
      </c>
      <c r="K8" s="16">
        <v>0.35616438356164398</v>
      </c>
      <c r="L8" s="16">
        <v>0.35064935064935099</v>
      </c>
      <c r="M8" s="16">
        <v>0.25</v>
      </c>
      <c r="N8" s="16">
        <v>0.36111111111111099</v>
      </c>
      <c r="O8" s="16">
        <v>0.41739130434782601</v>
      </c>
      <c r="P8" s="16">
        <v>0.33333333333333298</v>
      </c>
      <c r="Q8" s="16">
        <v>0.44736842105263203</v>
      </c>
      <c r="R8" s="16">
        <v>0.52631578947368396</v>
      </c>
      <c r="S8" s="16"/>
      <c r="T8" s="16">
        <v>0.307339449541284</v>
      </c>
      <c r="U8" s="16">
        <v>0.41552511415525101</v>
      </c>
      <c r="V8" s="16">
        <v>0.41525423728813599</v>
      </c>
      <c r="W8" s="16">
        <v>0.34108527131782901</v>
      </c>
      <c r="X8" s="16">
        <v>0.415584415584416</v>
      </c>
      <c r="Y8" s="16">
        <v>0.372093023255814</v>
      </c>
      <c r="Z8" s="16"/>
      <c r="AA8" s="16">
        <v>0.37056504599211598</v>
      </c>
      <c r="AB8" s="16">
        <v>0.32183908045977</v>
      </c>
    </row>
    <row r="9" spans="2:28" x14ac:dyDescent="0.35">
      <c r="B9" s="17" t="s">
        <v>213</v>
      </c>
      <c r="C9" s="16">
        <v>0.37866927592955002</v>
      </c>
      <c r="D9" s="16">
        <v>0.39777777777777801</v>
      </c>
      <c r="E9" s="16">
        <v>0.36298932384341598</v>
      </c>
      <c r="F9" s="16"/>
      <c r="G9" s="16">
        <v>0.354716981132075</v>
      </c>
      <c r="H9" s="16">
        <v>0.35714285714285698</v>
      </c>
      <c r="I9" s="16">
        <v>0.38461538461538503</v>
      </c>
      <c r="J9" s="16">
        <v>0.42622950819672101</v>
      </c>
      <c r="K9" s="16">
        <v>0.38356164383561597</v>
      </c>
      <c r="L9" s="16">
        <v>0.37662337662337703</v>
      </c>
      <c r="M9" s="16">
        <v>0.5</v>
      </c>
      <c r="N9" s="16">
        <v>0.36111111111111099</v>
      </c>
      <c r="O9" s="16">
        <v>0.33043478260869602</v>
      </c>
      <c r="P9" s="16">
        <v>0.45333333333333298</v>
      </c>
      <c r="Q9" s="16">
        <v>0.31578947368421101</v>
      </c>
      <c r="R9" s="16">
        <v>0.36842105263157898</v>
      </c>
      <c r="S9" s="16"/>
      <c r="T9" s="16">
        <v>0.40596330275229398</v>
      </c>
      <c r="U9" s="16">
        <v>0.33789954337899503</v>
      </c>
      <c r="V9" s="16">
        <v>0.305084745762712</v>
      </c>
      <c r="W9" s="16">
        <v>0.42635658914728702</v>
      </c>
      <c r="X9" s="16">
        <v>0.37662337662337703</v>
      </c>
      <c r="Y9" s="16">
        <v>0.372093023255814</v>
      </c>
      <c r="Z9" s="16"/>
      <c r="AA9" s="16">
        <v>0.383705650459921</v>
      </c>
      <c r="AB9" s="16">
        <v>0.36398467432950199</v>
      </c>
    </row>
    <row r="10" spans="2:28" x14ac:dyDescent="0.35">
      <c r="B10" s="17" t="s">
        <v>214</v>
      </c>
      <c r="C10" s="16">
        <v>0.181996086105675</v>
      </c>
      <c r="D10" s="16">
        <v>0.22</v>
      </c>
      <c r="E10" s="16">
        <v>0.153024911032028</v>
      </c>
      <c r="F10" s="16"/>
      <c r="G10" s="16">
        <v>0.22641509433962301</v>
      </c>
      <c r="H10" s="16">
        <v>0.16666666666666699</v>
      </c>
      <c r="I10" s="16">
        <v>0.123076923076923</v>
      </c>
      <c r="J10" s="16">
        <v>0.19672131147541</v>
      </c>
      <c r="K10" s="16">
        <v>0.17808219178082199</v>
      </c>
      <c r="L10" s="16">
        <v>0.207792207792208</v>
      </c>
      <c r="M10" s="16">
        <v>0.180555555555556</v>
      </c>
      <c r="N10" s="16">
        <v>0.11111111111111099</v>
      </c>
      <c r="O10" s="16">
        <v>0.208695652173913</v>
      </c>
      <c r="P10" s="16">
        <v>0.10666666666666701</v>
      </c>
      <c r="Q10" s="16">
        <v>0.157894736842105</v>
      </c>
      <c r="R10" s="16">
        <v>5.2631578947368397E-2</v>
      </c>
      <c r="S10" s="16"/>
      <c r="T10" s="16">
        <v>0.21559633027522901</v>
      </c>
      <c r="U10" s="16">
        <v>0.15525114155251099</v>
      </c>
      <c r="V10" s="16">
        <v>0.20338983050847501</v>
      </c>
      <c r="W10" s="16">
        <v>0.162790697674419</v>
      </c>
      <c r="X10" s="16">
        <v>0.103896103896104</v>
      </c>
      <c r="Y10" s="16">
        <v>0.116279069767442</v>
      </c>
      <c r="Z10" s="16"/>
      <c r="AA10" s="16">
        <v>0.161629434954008</v>
      </c>
      <c r="AB10" s="16">
        <v>0.24137931034482801</v>
      </c>
    </row>
    <row r="11" spans="2:28" x14ac:dyDescent="0.35">
      <c r="B11" s="17" t="s">
        <v>215</v>
      </c>
      <c r="C11" s="16">
        <v>6.0665362035224997E-2</v>
      </c>
      <c r="D11" s="16">
        <v>6.6666666666666693E-2</v>
      </c>
      <c r="E11" s="16">
        <v>5.69395017793594E-2</v>
      </c>
      <c r="F11" s="16"/>
      <c r="G11" s="16">
        <v>6.7924528301886805E-2</v>
      </c>
      <c r="H11" s="16">
        <v>5.5555555555555601E-2</v>
      </c>
      <c r="I11" s="16">
        <v>6.15384615384615E-2</v>
      </c>
      <c r="J11" s="16">
        <v>9.8360655737704902E-2</v>
      </c>
      <c r="K11" s="16">
        <v>4.1095890410958902E-2</v>
      </c>
      <c r="L11" s="16">
        <v>6.4935064935064901E-2</v>
      </c>
      <c r="M11" s="16">
        <v>4.1666666666666699E-2</v>
      </c>
      <c r="N11" s="16">
        <v>0.11111111111111099</v>
      </c>
      <c r="O11" s="16">
        <v>4.3478260869565202E-2</v>
      </c>
      <c r="P11" s="16">
        <v>5.3333333333333302E-2</v>
      </c>
      <c r="Q11" s="16">
        <v>5.2631578947368397E-2</v>
      </c>
      <c r="R11" s="16">
        <v>5.2631578947368397E-2</v>
      </c>
      <c r="S11" s="16"/>
      <c r="T11" s="16">
        <v>6.1926605504587201E-2</v>
      </c>
      <c r="U11" s="16">
        <v>5.0228310502283102E-2</v>
      </c>
      <c r="V11" s="16">
        <v>7.6271186440677999E-2</v>
      </c>
      <c r="W11" s="16">
        <v>6.2015503875968998E-2</v>
      </c>
      <c r="X11" s="16">
        <v>3.8961038961039002E-2</v>
      </c>
      <c r="Y11" s="16">
        <v>9.3023255813953501E-2</v>
      </c>
      <c r="Z11" s="16"/>
      <c r="AA11" s="16">
        <v>6.0446780551905402E-2</v>
      </c>
      <c r="AB11" s="16">
        <v>6.1302681992337203E-2</v>
      </c>
    </row>
    <row r="12" spans="2:28" x14ac:dyDescent="0.35">
      <c r="B12" s="17" t="s">
        <v>60</v>
      </c>
      <c r="C12" s="18">
        <v>2.0547945205479499E-2</v>
      </c>
      <c r="D12" s="18">
        <v>1.3333333333333299E-2</v>
      </c>
      <c r="E12" s="18">
        <v>2.4911032028469799E-2</v>
      </c>
      <c r="F12" s="18"/>
      <c r="G12" s="18">
        <v>1.5094339622641499E-2</v>
      </c>
      <c r="H12" s="18">
        <v>3.1746031746031703E-2</v>
      </c>
      <c r="I12" s="18">
        <v>0</v>
      </c>
      <c r="J12" s="18">
        <v>1.63934426229508E-2</v>
      </c>
      <c r="K12" s="18">
        <v>4.1095890410958902E-2</v>
      </c>
      <c r="L12" s="18">
        <v>0</v>
      </c>
      <c r="M12" s="18">
        <v>2.7777777777777801E-2</v>
      </c>
      <c r="N12" s="18">
        <v>5.5555555555555601E-2</v>
      </c>
      <c r="O12" s="18">
        <v>0</v>
      </c>
      <c r="P12" s="18">
        <v>5.3333333333333302E-2</v>
      </c>
      <c r="Q12" s="18">
        <v>2.6315789473684199E-2</v>
      </c>
      <c r="R12" s="18">
        <v>0</v>
      </c>
      <c r="S12" s="18"/>
      <c r="T12" s="18">
        <v>9.1743119266055103E-3</v>
      </c>
      <c r="U12" s="18">
        <v>4.1095890410958902E-2</v>
      </c>
      <c r="V12" s="18">
        <v>0</v>
      </c>
      <c r="W12" s="18">
        <v>7.7519379844961196E-3</v>
      </c>
      <c r="X12" s="18">
        <v>6.4935064935064901E-2</v>
      </c>
      <c r="Y12" s="18">
        <v>4.6511627906976702E-2</v>
      </c>
      <c r="Z12" s="18"/>
      <c r="AA12" s="18">
        <v>2.3653088042049901E-2</v>
      </c>
      <c r="AB12" s="18">
        <v>1.1494252873563199E-2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0.302348336594912</v>
      </c>
      <c r="D8" s="16">
        <v>0.284444444444444</v>
      </c>
      <c r="E8" s="16">
        <v>0.314946619217082</v>
      </c>
      <c r="F8" s="16"/>
      <c r="G8" s="16">
        <v>0.237735849056604</v>
      </c>
      <c r="H8" s="16">
        <v>0.26190476190476197</v>
      </c>
      <c r="I8" s="16">
        <v>0.29230769230769199</v>
      </c>
      <c r="J8" s="16">
        <v>0.24590163934426201</v>
      </c>
      <c r="K8" s="16">
        <v>0.31506849315068503</v>
      </c>
      <c r="L8" s="16">
        <v>0.27272727272727298</v>
      </c>
      <c r="M8" s="16">
        <v>0.27777777777777801</v>
      </c>
      <c r="N8" s="16">
        <v>0.33333333333333298</v>
      </c>
      <c r="O8" s="16">
        <v>0.44347826086956499</v>
      </c>
      <c r="P8" s="16">
        <v>0.37333333333333302</v>
      </c>
      <c r="Q8" s="16">
        <v>0.42105263157894701</v>
      </c>
      <c r="R8" s="16">
        <v>0.42105263157894701</v>
      </c>
      <c r="S8" s="16"/>
      <c r="T8" s="16">
        <v>0.302752293577982</v>
      </c>
      <c r="U8" s="16">
        <v>0.28767123287671198</v>
      </c>
      <c r="V8" s="16">
        <v>0.305084745762712</v>
      </c>
      <c r="W8" s="16">
        <v>0.25581395348837199</v>
      </c>
      <c r="X8" s="16">
        <v>0.37662337662337703</v>
      </c>
      <c r="Y8" s="16">
        <v>0.372093023255814</v>
      </c>
      <c r="Z8" s="16"/>
      <c r="AA8" s="16">
        <v>0.31800262812089403</v>
      </c>
      <c r="AB8" s="16">
        <v>0.25670498084291199</v>
      </c>
    </row>
    <row r="9" spans="2:28" x14ac:dyDescent="0.35">
      <c r="B9" s="17" t="s">
        <v>213</v>
      </c>
      <c r="C9" s="16">
        <v>0.37475538160469701</v>
      </c>
      <c r="D9" s="16">
        <v>0.37333333333333302</v>
      </c>
      <c r="E9" s="16">
        <v>0.37188612099644103</v>
      </c>
      <c r="F9" s="16"/>
      <c r="G9" s="16">
        <v>0.35094339622641502</v>
      </c>
      <c r="H9" s="16">
        <v>0.42063492063492097</v>
      </c>
      <c r="I9" s="16">
        <v>0.41538461538461502</v>
      </c>
      <c r="J9" s="16">
        <v>0.37704918032786899</v>
      </c>
      <c r="K9" s="16">
        <v>0.43835616438356201</v>
      </c>
      <c r="L9" s="16">
        <v>0.40259740259740301</v>
      </c>
      <c r="M9" s="16">
        <v>0.41666666666666702</v>
      </c>
      <c r="N9" s="16">
        <v>0.27777777777777801</v>
      </c>
      <c r="O9" s="16">
        <v>0.33913043478260901</v>
      </c>
      <c r="P9" s="16">
        <v>0.32</v>
      </c>
      <c r="Q9" s="16">
        <v>0.394736842105263</v>
      </c>
      <c r="R9" s="16">
        <v>0.31578947368421101</v>
      </c>
      <c r="S9" s="16"/>
      <c r="T9" s="16">
        <v>0.33486238532110102</v>
      </c>
      <c r="U9" s="16">
        <v>0.41552511415525101</v>
      </c>
      <c r="V9" s="16">
        <v>0.338983050847458</v>
      </c>
      <c r="W9" s="16">
        <v>0.42635658914728702</v>
      </c>
      <c r="X9" s="16">
        <v>0.415584415584416</v>
      </c>
      <c r="Y9" s="16">
        <v>0.44186046511627902</v>
      </c>
      <c r="Z9" s="16"/>
      <c r="AA9" s="16">
        <v>0.38633377135348201</v>
      </c>
      <c r="AB9" s="16">
        <v>0.34099616858237503</v>
      </c>
    </row>
    <row r="10" spans="2:28" x14ac:dyDescent="0.35">
      <c r="B10" s="17" t="s">
        <v>214</v>
      </c>
      <c r="C10" s="16">
        <v>0.19373776908023499</v>
      </c>
      <c r="D10" s="16">
        <v>0.2</v>
      </c>
      <c r="E10" s="16">
        <v>0.19217081850533799</v>
      </c>
      <c r="F10" s="16"/>
      <c r="G10" s="16">
        <v>0.237735849056604</v>
      </c>
      <c r="H10" s="16">
        <v>0.19841269841269801</v>
      </c>
      <c r="I10" s="16">
        <v>0.15384615384615399</v>
      </c>
      <c r="J10" s="16">
        <v>0.22950819672131101</v>
      </c>
      <c r="K10" s="16">
        <v>0.150684931506849</v>
      </c>
      <c r="L10" s="16">
        <v>0.246753246753247</v>
      </c>
      <c r="M10" s="16">
        <v>0.23611111111111099</v>
      </c>
      <c r="N10" s="16">
        <v>0.25</v>
      </c>
      <c r="O10" s="16">
        <v>0.104347826086957</v>
      </c>
      <c r="P10" s="16">
        <v>0.2</v>
      </c>
      <c r="Q10" s="16">
        <v>2.6315789473684199E-2</v>
      </c>
      <c r="R10" s="16">
        <v>0.105263157894737</v>
      </c>
      <c r="S10" s="16"/>
      <c r="T10" s="16">
        <v>0.247706422018349</v>
      </c>
      <c r="U10" s="16">
        <v>0.15981735159817401</v>
      </c>
      <c r="V10" s="16">
        <v>0.22881355932203401</v>
      </c>
      <c r="W10" s="16">
        <v>0.124031007751938</v>
      </c>
      <c r="X10" s="16">
        <v>0.103896103896104</v>
      </c>
      <c r="Y10" s="16">
        <v>9.3023255813953501E-2</v>
      </c>
      <c r="Z10" s="16"/>
      <c r="AA10" s="16">
        <v>0.16688567674113</v>
      </c>
      <c r="AB10" s="16">
        <v>0.27203065134099602</v>
      </c>
    </row>
    <row r="11" spans="2:28" x14ac:dyDescent="0.35">
      <c r="B11" s="17" t="s">
        <v>215</v>
      </c>
      <c r="C11" s="16">
        <v>8.1213307240704496E-2</v>
      </c>
      <c r="D11" s="16">
        <v>0.10888888888888899</v>
      </c>
      <c r="E11" s="16">
        <v>6.0498220640569401E-2</v>
      </c>
      <c r="F11" s="16"/>
      <c r="G11" s="16">
        <v>0.11698113207547201</v>
      </c>
      <c r="H11" s="16">
        <v>8.7301587301587297E-2</v>
      </c>
      <c r="I11" s="16">
        <v>4.6153846153846198E-2</v>
      </c>
      <c r="J11" s="16">
        <v>4.91803278688525E-2</v>
      </c>
      <c r="K11" s="16">
        <v>5.4794520547945202E-2</v>
      </c>
      <c r="L11" s="16">
        <v>5.1948051948052E-2</v>
      </c>
      <c r="M11" s="16">
        <v>5.5555555555555601E-2</v>
      </c>
      <c r="N11" s="16">
        <v>0.11111111111111099</v>
      </c>
      <c r="O11" s="16">
        <v>8.6956521739130405E-2</v>
      </c>
      <c r="P11" s="16">
        <v>5.3333333333333302E-2</v>
      </c>
      <c r="Q11" s="16">
        <v>5.2631578947368397E-2</v>
      </c>
      <c r="R11" s="16">
        <v>0.157894736842105</v>
      </c>
      <c r="S11" s="16"/>
      <c r="T11" s="16">
        <v>8.4862385321100894E-2</v>
      </c>
      <c r="U11" s="16">
        <v>5.9360730593607303E-2</v>
      </c>
      <c r="V11" s="16">
        <v>0.101694915254237</v>
      </c>
      <c r="W11" s="16">
        <v>0.13178294573643401</v>
      </c>
      <c r="X11" s="16">
        <v>2.5974025974026E-2</v>
      </c>
      <c r="Y11" s="16">
        <v>4.6511627906976702E-2</v>
      </c>
      <c r="Z11" s="16"/>
      <c r="AA11" s="16">
        <v>7.88436268068331E-2</v>
      </c>
      <c r="AB11" s="16">
        <v>8.8122605363984696E-2</v>
      </c>
    </row>
    <row r="12" spans="2:28" x14ac:dyDescent="0.35">
      <c r="B12" s="17" t="s">
        <v>60</v>
      </c>
      <c r="C12" s="18">
        <v>4.7945205479452101E-2</v>
      </c>
      <c r="D12" s="18">
        <v>3.3333333333333298E-2</v>
      </c>
      <c r="E12" s="18">
        <v>6.0498220640569401E-2</v>
      </c>
      <c r="F12" s="18"/>
      <c r="G12" s="18">
        <v>5.6603773584905703E-2</v>
      </c>
      <c r="H12" s="18">
        <v>3.1746031746031703E-2</v>
      </c>
      <c r="I12" s="18">
        <v>9.2307692307692299E-2</v>
      </c>
      <c r="J12" s="18">
        <v>9.8360655737704902E-2</v>
      </c>
      <c r="K12" s="18">
        <v>4.1095890410958902E-2</v>
      </c>
      <c r="L12" s="18">
        <v>2.5974025974026E-2</v>
      </c>
      <c r="M12" s="18">
        <v>1.38888888888889E-2</v>
      </c>
      <c r="N12" s="18">
        <v>2.7777777777777801E-2</v>
      </c>
      <c r="O12" s="18">
        <v>2.6086956521739101E-2</v>
      </c>
      <c r="P12" s="18">
        <v>5.3333333333333302E-2</v>
      </c>
      <c r="Q12" s="18">
        <v>0.105263157894737</v>
      </c>
      <c r="R12" s="18">
        <v>0</v>
      </c>
      <c r="S12" s="18"/>
      <c r="T12" s="18">
        <v>2.9816513761467899E-2</v>
      </c>
      <c r="U12" s="18">
        <v>7.7625570776255703E-2</v>
      </c>
      <c r="V12" s="18">
        <v>2.5423728813559299E-2</v>
      </c>
      <c r="W12" s="18">
        <v>6.2015503875968998E-2</v>
      </c>
      <c r="X12" s="18">
        <v>7.7922077922077906E-2</v>
      </c>
      <c r="Y12" s="18">
        <v>4.6511627906976702E-2</v>
      </c>
      <c r="Z12" s="18"/>
      <c r="AA12" s="18">
        <v>4.9934296977660997E-2</v>
      </c>
      <c r="AB12" s="18">
        <v>4.2145593869731802E-2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0.16046966731898199</v>
      </c>
      <c r="D8" s="16">
        <v>0.146666666666667</v>
      </c>
      <c r="E8" s="16">
        <v>0.172597864768683</v>
      </c>
      <c r="F8" s="16"/>
      <c r="G8" s="16">
        <v>0.162264150943396</v>
      </c>
      <c r="H8" s="16">
        <v>0.158730158730159</v>
      </c>
      <c r="I8" s="16">
        <v>0.138461538461538</v>
      </c>
      <c r="J8" s="16">
        <v>0.24590163934426201</v>
      </c>
      <c r="K8" s="16">
        <v>0.164383561643836</v>
      </c>
      <c r="L8" s="16">
        <v>0.168831168831169</v>
      </c>
      <c r="M8" s="16">
        <v>0.11111111111111099</v>
      </c>
      <c r="N8" s="16">
        <v>0.11111111111111099</v>
      </c>
      <c r="O8" s="16">
        <v>0.173913043478261</v>
      </c>
      <c r="P8" s="16">
        <v>0.12</v>
      </c>
      <c r="Q8" s="16">
        <v>0.157894736842105</v>
      </c>
      <c r="R8" s="16">
        <v>0.26315789473684198</v>
      </c>
      <c r="S8" s="16"/>
      <c r="T8" s="16">
        <v>0.17660550458715599</v>
      </c>
      <c r="U8" s="16">
        <v>0.17351598173516</v>
      </c>
      <c r="V8" s="16">
        <v>0.186440677966102</v>
      </c>
      <c r="W8" s="16">
        <v>7.7519379844961198E-2</v>
      </c>
      <c r="X8" s="16">
        <v>0.12987012987013</v>
      </c>
      <c r="Y8" s="16">
        <v>0.162790697674419</v>
      </c>
      <c r="Z8" s="16"/>
      <c r="AA8" s="16">
        <v>0.15505913272010499</v>
      </c>
      <c r="AB8" s="16">
        <v>0.176245210727969</v>
      </c>
    </row>
    <row r="9" spans="2:28" x14ac:dyDescent="0.35">
      <c r="B9" s="17" t="s">
        <v>213</v>
      </c>
      <c r="C9" s="16">
        <v>0.39530332681017599</v>
      </c>
      <c r="D9" s="16">
        <v>0.38</v>
      </c>
      <c r="E9" s="16">
        <v>0.407473309608541</v>
      </c>
      <c r="F9" s="16"/>
      <c r="G9" s="16">
        <v>0.41132075471698099</v>
      </c>
      <c r="H9" s="16">
        <v>0.365079365079365</v>
      </c>
      <c r="I9" s="16">
        <v>0.43076923076923102</v>
      </c>
      <c r="J9" s="16">
        <v>0.29508196721311503</v>
      </c>
      <c r="K9" s="16">
        <v>0.38356164383561597</v>
      </c>
      <c r="L9" s="16">
        <v>0.37662337662337703</v>
      </c>
      <c r="M9" s="16">
        <v>0.45833333333333298</v>
      </c>
      <c r="N9" s="16">
        <v>0.30555555555555602</v>
      </c>
      <c r="O9" s="16">
        <v>0.40869565217391302</v>
      </c>
      <c r="P9" s="16">
        <v>0.46666666666666701</v>
      </c>
      <c r="Q9" s="16">
        <v>0.34210526315789502</v>
      </c>
      <c r="R9" s="16">
        <v>0.36842105263157898</v>
      </c>
      <c r="S9" s="16"/>
      <c r="T9" s="16">
        <v>0.42431192660550499</v>
      </c>
      <c r="U9" s="16">
        <v>0.33789954337899503</v>
      </c>
      <c r="V9" s="16">
        <v>0.41525423728813599</v>
      </c>
      <c r="W9" s="16">
        <v>0.387596899224806</v>
      </c>
      <c r="X9" s="16">
        <v>0.337662337662338</v>
      </c>
      <c r="Y9" s="16">
        <v>0.46511627906976699</v>
      </c>
      <c r="Z9" s="16"/>
      <c r="AA9" s="16">
        <v>0.383705650459921</v>
      </c>
      <c r="AB9" s="16">
        <v>0.42911877394636</v>
      </c>
    </row>
    <row r="10" spans="2:28" x14ac:dyDescent="0.35">
      <c r="B10" s="17" t="s">
        <v>214</v>
      </c>
      <c r="C10" s="16">
        <v>0.28375733855185897</v>
      </c>
      <c r="D10" s="16">
        <v>0.30888888888888899</v>
      </c>
      <c r="E10" s="16">
        <v>0.26512455516014199</v>
      </c>
      <c r="F10" s="16"/>
      <c r="G10" s="16">
        <v>0.29811320754717002</v>
      </c>
      <c r="H10" s="16">
        <v>0.317460317460317</v>
      </c>
      <c r="I10" s="16">
        <v>0.230769230769231</v>
      </c>
      <c r="J10" s="16">
        <v>0.31147540983606598</v>
      </c>
      <c r="K10" s="16">
        <v>0.301369863013699</v>
      </c>
      <c r="L10" s="16">
        <v>0.23376623376623401</v>
      </c>
      <c r="M10" s="16">
        <v>0.26388888888888901</v>
      </c>
      <c r="N10" s="16">
        <v>0.38888888888888901</v>
      </c>
      <c r="O10" s="16">
        <v>0.26956521739130401</v>
      </c>
      <c r="P10" s="16">
        <v>0.266666666666667</v>
      </c>
      <c r="Q10" s="16">
        <v>0.28947368421052599</v>
      </c>
      <c r="R10" s="16">
        <v>0.105263157894737</v>
      </c>
      <c r="S10" s="16"/>
      <c r="T10" s="16">
        <v>0.259174311926606</v>
      </c>
      <c r="U10" s="16">
        <v>0.31050228310502298</v>
      </c>
      <c r="V10" s="16">
        <v>0.25423728813559299</v>
      </c>
      <c r="W10" s="16">
        <v>0.37984496124030998</v>
      </c>
      <c r="X10" s="16">
        <v>0.31168831168831201</v>
      </c>
      <c r="Y10" s="16">
        <v>0.13953488372093001</v>
      </c>
      <c r="Z10" s="16"/>
      <c r="AA10" s="16">
        <v>0.29172141918528299</v>
      </c>
      <c r="AB10" s="16">
        <v>0.26053639846743298</v>
      </c>
    </row>
    <row r="11" spans="2:28" x14ac:dyDescent="0.35">
      <c r="B11" s="17" t="s">
        <v>215</v>
      </c>
      <c r="C11" s="16">
        <v>0.11252446183952999</v>
      </c>
      <c r="D11" s="16">
        <v>0.11111111111111099</v>
      </c>
      <c r="E11" s="16">
        <v>0.11387900355871899</v>
      </c>
      <c r="F11" s="16"/>
      <c r="G11" s="16">
        <v>8.6792452830188702E-2</v>
      </c>
      <c r="H11" s="16">
        <v>0.119047619047619</v>
      </c>
      <c r="I11" s="16">
        <v>0.16923076923076899</v>
      </c>
      <c r="J11" s="16">
        <v>8.1967213114754106E-2</v>
      </c>
      <c r="K11" s="16">
        <v>8.2191780821917804E-2</v>
      </c>
      <c r="L11" s="16">
        <v>0.14285714285714299</v>
      </c>
      <c r="M11" s="16">
        <v>0.11111111111111099</v>
      </c>
      <c r="N11" s="16">
        <v>0.13888888888888901</v>
      </c>
      <c r="O11" s="16">
        <v>0.11304347826087</v>
      </c>
      <c r="P11" s="16">
        <v>0.10666666666666701</v>
      </c>
      <c r="Q11" s="16">
        <v>0.13157894736842099</v>
      </c>
      <c r="R11" s="16">
        <v>0.26315789473684198</v>
      </c>
      <c r="S11" s="16"/>
      <c r="T11" s="16">
        <v>0.107798165137615</v>
      </c>
      <c r="U11" s="16">
        <v>0.100456621004566</v>
      </c>
      <c r="V11" s="16">
        <v>0.101694915254237</v>
      </c>
      <c r="W11" s="16">
        <v>0.108527131782946</v>
      </c>
      <c r="X11" s="16">
        <v>0.15584415584415601</v>
      </c>
      <c r="Y11" s="16">
        <v>0.186046511627907</v>
      </c>
      <c r="Z11" s="16"/>
      <c r="AA11" s="16">
        <v>0.114323258869908</v>
      </c>
      <c r="AB11" s="16">
        <v>0.10727969348659</v>
      </c>
    </row>
    <row r="12" spans="2:28" x14ac:dyDescent="0.35">
      <c r="B12" s="17" t="s">
        <v>60</v>
      </c>
      <c r="C12" s="18">
        <v>4.7945205479452101E-2</v>
      </c>
      <c r="D12" s="18">
        <v>5.3333333333333302E-2</v>
      </c>
      <c r="E12" s="18">
        <v>4.0925266903914598E-2</v>
      </c>
      <c r="F12" s="18"/>
      <c r="G12" s="18">
        <v>4.15094339622641E-2</v>
      </c>
      <c r="H12" s="18">
        <v>3.9682539682539701E-2</v>
      </c>
      <c r="I12" s="18">
        <v>3.0769230769230799E-2</v>
      </c>
      <c r="J12" s="18">
        <v>6.5573770491803296E-2</v>
      </c>
      <c r="K12" s="18">
        <v>6.8493150684931503E-2</v>
      </c>
      <c r="L12" s="18">
        <v>7.7922077922077906E-2</v>
      </c>
      <c r="M12" s="18">
        <v>5.5555555555555601E-2</v>
      </c>
      <c r="N12" s="18">
        <v>5.5555555555555601E-2</v>
      </c>
      <c r="O12" s="18">
        <v>3.4782608695652202E-2</v>
      </c>
      <c r="P12" s="18">
        <v>0.04</v>
      </c>
      <c r="Q12" s="18">
        <v>7.8947368421052599E-2</v>
      </c>
      <c r="R12" s="18">
        <v>0</v>
      </c>
      <c r="S12" s="18"/>
      <c r="T12" s="18">
        <v>3.2110091743119303E-2</v>
      </c>
      <c r="U12" s="18">
        <v>7.7625570776255703E-2</v>
      </c>
      <c r="V12" s="18">
        <v>4.2372881355932202E-2</v>
      </c>
      <c r="W12" s="18">
        <v>4.6511627906976702E-2</v>
      </c>
      <c r="X12" s="18">
        <v>6.4935064935064901E-2</v>
      </c>
      <c r="Y12" s="18">
        <v>4.6511627906976702E-2</v>
      </c>
      <c r="Z12" s="18"/>
      <c r="AA12" s="18">
        <v>5.5190538764783199E-2</v>
      </c>
      <c r="AB12" s="18">
        <v>2.68199233716475E-2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0.152641878669276</v>
      </c>
      <c r="D8" s="16">
        <v>0.13555555555555601</v>
      </c>
      <c r="E8" s="16">
        <v>0.16548042704626301</v>
      </c>
      <c r="F8" s="16"/>
      <c r="G8" s="16">
        <v>0.143396226415094</v>
      </c>
      <c r="H8" s="16">
        <v>0.14285714285714299</v>
      </c>
      <c r="I8" s="16">
        <v>0.16923076923076899</v>
      </c>
      <c r="J8" s="16">
        <v>0.13114754098360701</v>
      </c>
      <c r="K8" s="16">
        <v>0.10958904109589</v>
      </c>
      <c r="L8" s="16">
        <v>0.168831168831169</v>
      </c>
      <c r="M8" s="16">
        <v>0.16666666666666699</v>
      </c>
      <c r="N8" s="16">
        <v>0.13888888888888901</v>
      </c>
      <c r="O8" s="16">
        <v>0.217391304347826</v>
      </c>
      <c r="P8" s="16">
        <v>0.146666666666667</v>
      </c>
      <c r="Q8" s="16">
        <v>0.105263157894737</v>
      </c>
      <c r="R8" s="16">
        <v>0.157894736842105</v>
      </c>
      <c r="S8" s="16"/>
      <c r="T8" s="16">
        <v>0.16513761467889901</v>
      </c>
      <c r="U8" s="16">
        <v>0.187214611872146</v>
      </c>
      <c r="V8" s="16">
        <v>0.13559322033898299</v>
      </c>
      <c r="W8" s="16">
        <v>0.116279069767442</v>
      </c>
      <c r="X8" s="16">
        <v>0.103896103896104</v>
      </c>
      <c r="Y8" s="16">
        <v>9.3023255813953501E-2</v>
      </c>
      <c r="Z8" s="16"/>
      <c r="AA8" s="16">
        <v>0.13929040735873799</v>
      </c>
      <c r="AB8" s="16">
        <v>0.19157088122605401</v>
      </c>
    </row>
    <row r="9" spans="2:28" x14ac:dyDescent="0.35">
      <c r="B9" s="17" t="s">
        <v>213</v>
      </c>
      <c r="C9" s="16">
        <v>0.31604696673189803</v>
      </c>
      <c r="D9" s="16">
        <v>0.27111111111111103</v>
      </c>
      <c r="E9" s="16">
        <v>0.348754448398576</v>
      </c>
      <c r="F9" s="16"/>
      <c r="G9" s="16">
        <v>0.35094339622641502</v>
      </c>
      <c r="H9" s="16">
        <v>0.30158730158730201</v>
      </c>
      <c r="I9" s="16">
        <v>0.29230769230769199</v>
      </c>
      <c r="J9" s="16">
        <v>0.37704918032786899</v>
      </c>
      <c r="K9" s="16">
        <v>0.35616438356164398</v>
      </c>
      <c r="L9" s="16">
        <v>0.35064935064935099</v>
      </c>
      <c r="M9" s="16">
        <v>0.22222222222222199</v>
      </c>
      <c r="N9" s="16">
        <v>0.27777777777777801</v>
      </c>
      <c r="O9" s="16">
        <v>0.26086956521739102</v>
      </c>
      <c r="P9" s="16">
        <v>0.266666666666667</v>
      </c>
      <c r="Q9" s="16">
        <v>0.42105263157894701</v>
      </c>
      <c r="R9" s="16">
        <v>0.26315789473684198</v>
      </c>
      <c r="S9" s="16"/>
      <c r="T9" s="16">
        <v>0.36926605504587201</v>
      </c>
      <c r="U9" s="16">
        <v>0.232876712328767</v>
      </c>
      <c r="V9" s="16">
        <v>0.305084745762712</v>
      </c>
      <c r="W9" s="16">
        <v>0.28682170542635699</v>
      </c>
      <c r="X9" s="16">
        <v>0.27272727272727298</v>
      </c>
      <c r="Y9" s="16">
        <v>0.39534883720930197</v>
      </c>
      <c r="Z9" s="16"/>
      <c r="AA9" s="16">
        <v>0.303547963206308</v>
      </c>
      <c r="AB9" s="16">
        <v>0.35249042145593901</v>
      </c>
    </row>
    <row r="10" spans="2:28" x14ac:dyDescent="0.35">
      <c r="B10" s="17" t="s">
        <v>214</v>
      </c>
      <c r="C10" s="16">
        <v>0.28082191780821902</v>
      </c>
      <c r="D10" s="16">
        <v>0.31333333333333302</v>
      </c>
      <c r="E10" s="16">
        <v>0.256227758007117</v>
      </c>
      <c r="F10" s="16"/>
      <c r="G10" s="16">
        <v>0.31320754716981097</v>
      </c>
      <c r="H10" s="16">
        <v>0.27777777777777801</v>
      </c>
      <c r="I10" s="16">
        <v>0.27692307692307699</v>
      </c>
      <c r="J10" s="16">
        <v>0.213114754098361</v>
      </c>
      <c r="K10" s="16">
        <v>0.28767123287671198</v>
      </c>
      <c r="L10" s="16">
        <v>0.23376623376623401</v>
      </c>
      <c r="M10" s="16">
        <v>0.31944444444444398</v>
      </c>
      <c r="N10" s="16">
        <v>0.36111111111111099</v>
      </c>
      <c r="O10" s="16">
        <v>0.23478260869565201</v>
      </c>
      <c r="P10" s="16">
        <v>0.30666666666666698</v>
      </c>
      <c r="Q10" s="16">
        <v>0.18421052631578899</v>
      </c>
      <c r="R10" s="16">
        <v>0.31578947368421101</v>
      </c>
      <c r="S10" s="16"/>
      <c r="T10" s="16">
        <v>0.27752293577981701</v>
      </c>
      <c r="U10" s="16">
        <v>0.32876712328767099</v>
      </c>
      <c r="V10" s="16">
        <v>0.305084745762712</v>
      </c>
      <c r="W10" s="16">
        <v>0.24806201550387599</v>
      </c>
      <c r="X10" s="16">
        <v>0.27272727272727298</v>
      </c>
      <c r="Y10" s="16">
        <v>0.116279069767442</v>
      </c>
      <c r="Z10" s="16"/>
      <c r="AA10" s="16">
        <v>0.282522996057819</v>
      </c>
      <c r="AB10" s="16">
        <v>0.27586206896551702</v>
      </c>
    </row>
    <row r="11" spans="2:28" x14ac:dyDescent="0.35">
      <c r="B11" s="17" t="s">
        <v>215</v>
      </c>
      <c r="C11" s="16">
        <v>0.19667318982387499</v>
      </c>
      <c r="D11" s="16">
        <v>0.228888888888889</v>
      </c>
      <c r="E11" s="16">
        <v>0.174377224199288</v>
      </c>
      <c r="F11" s="16"/>
      <c r="G11" s="16">
        <v>0.17358490566037699</v>
      </c>
      <c r="H11" s="16">
        <v>0.24603174603174599</v>
      </c>
      <c r="I11" s="16">
        <v>0.21538461538461501</v>
      </c>
      <c r="J11" s="16">
        <v>0.19672131147541</v>
      </c>
      <c r="K11" s="16">
        <v>0.13698630136986301</v>
      </c>
      <c r="L11" s="16">
        <v>0.22077922077922099</v>
      </c>
      <c r="M11" s="16">
        <v>0.16666666666666699</v>
      </c>
      <c r="N11" s="16">
        <v>0.194444444444444</v>
      </c>
      <c r="O11" s="16">
        <v>0.217391304347826</v>
      </c>
      <c r="P11" s="16">
        <v>0.2</v>
      </c>
      <c r="Q11" s="16">
        <v>0.18421052631578899</v>
      </c>
      <c r="R11" s="16">
        <v>0.26315789473684198</v>
      </c>
      <c r="S11" s="16"/>
      <c r="T11" s="16">
        <v>0.16513761467889901</v>
      </c>
      <c r="U11" s="16">
        <v>0.17808219178082199</v>
      </c>
      <c r="V11" s="16">
        <v>0.194915254237288</v>
      </c>
      <c r="W11" s="16">
        <v>0.27131782945736399</v>
      </c>
      <c r="X11" s="16">
        <v>0.246753246753247</v>
      </c>
      <c r="Y11" s="16">
        <v>0.30232558139534899</v>
      </c>
      <c r="Z11" s="16"/>
      <c r="AA11" s="16">
        <v>0.21024967148488799</v>
      </c>
      <c r="AB11" s="16">
        <v>0.15708812260536401</v>
      </c>
    </row>
    <row r="12" spans="2:28" x14ac:dyDescent="0.35">
      <c r="B12" s="17" t="s">
        <v>60</v>
      </c>
      <c r="C12" s="18">
        <v>5.3816046966731902E-2</v>
      </c>
      <c r="D12" s="18">
        <v>5.11111111111111E-2</v>
      </c>
      <c r="E12" s="18">
        <v>5.51601423487545E-2</v>
      </c>
      <c r="F12" s="18"/>
      <c r="G12" s="18">
        <v>1.88679245283019E-2</v>
      </c>
      <c r="H12" s="18">
        <v>3.1746031746031703E-2</v>
      </c>
      <c r="I12" s="18">
        <v>4.6153846153846198E-2</v>
      </c>
      <c r="J12" s="18">
        <v>8.1967213114754106E-2</v>
      </c>
      <c r="K12" s="18">
        <v>0.10958904109589</v>
      </c>
      <c r="L12" s="18">
        <v>2.5974025974026E-2</v>
      </c>
      <c r="M12" s="18">
        <v>0.125</v>
      </c>
      <c r="N12" s="18">
        <v>2.7777777777777801E-2</v>
      </c>
      <c r="O12" s="18">
        <v>6.9565217391304293E-2</v>
      </c>
      <c r="P12" s="18">
        <v>0.08</v>
      </c>
      <c r="Q12" s="18">
        <v>0.105263157894737</v>
      </c>
      <c r="R12" s="18">
        <v>0</v>
      </c>
      <c r="S12" s="18"/>
      <c r="T12" s="18">
        <v>2.2935779816513801E-2</v>
      </c>
      <c r="U12" s="18">
        <v>7.3059360730593603E-2</v>
      </c>
      <c r="V12" s="18">
        <v>5.93220338983051E-2</v>
      </c>
      <c r="W12" s="18">
        <v>7.7519379844961198E-2</v>
      </c>
      <c r="X12" s="18">
        <v>0.103896103896104</v>
      </c>
      <c r="Y12" s="18">
        <v>9.3023255813953501E-2</v>
      </c>
      <c r="Z12" s="18"/>
      <c r="AA12" s="18">
        <v>6.4388961892246993E-2</v>
      </c>
      <c r="AB12" s="18">
        <v>2.2988505747126398E-2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0.19471624266144799</v>
      </c>
      <c r="D8" s="16">
        <v>0.18444444444444399</v>
      </c>
      <c r="E8" s="16">
        <v>0.20284697508896801</v>
      </c>
      <c r="F8" s="16"/>
      <c r="G8" s="16">
        <v>0.162264150943396</v>
      </c>
      <c r="H8" s="16">
        <v>0.238095238095238</v>
      </c>
      <c r="I8" s="16">
        <v>0.138461538461538</v>
      </c>
      <c r="J8" s="16">
        <v>0.24590163934426201</v>
      </c>
      <c r="K8" s="16">
        <v>0.24657534246575299</v>
      </c>
      <c r="L8" s="16">
        <v>0.19480519480519501</v>
      </c>
      <c r="M8" s="16">
        <v>0.180555555555556</v>
      </c>
      <c r="N8" s="16">
        <v>0.25</v>
      </c>
      <c r="O8" s="16">
        <v>0.16521739130434801</v>
      </c>
      <c r="P8" s="16">
        <v>0.18666666666666701</v>
      </c>
      <c r="Q8" s="16">
        <v>0.26315789473684198</v>
      </c>
      <c r="R8" s="16">
        <v>0.21052631578947401</v>
      </c>
      <c r="S8" s="16"/>
      <c r="T8" s="16">
        <v>0.194954128440367</v>
      </c>
      <c r="U8" s="16">
        <v>0.17351598173516</v>
      </c>
      <c r="V8" s="16">
        <v>0.22033898305084701</v>
      </c>
      <c r="W8" s="16">
        <v>0.186046511627907</v>
      </c>
      <c r="X8" s="16">
        <v>0.22077922077922099</v>
      </c>
      <c r="Y8" s="16">
        <v>0.209302325581395</v>
      </c>
      <c r="Z8" s="16"/>
      <c r="AA8" s="16">
        <v>0.197109067017083</v>
      </c>
      <c r="AB8" s="16">
        <v>0.18773946360153301</v>
      </c>
    </row>
    <row r="9" spans="2:28" x14ac:dyDescent="0.35">
      <c r="B9" s="17" t="s">
        <v>213</v>
      </c>
      <c r="C9" s="16">
        <v>0.33757338551859101</v>
      </c>
      <c r="D9" s="16">
        <v>0.32888888888888901</v>
      </c>
      <c r="E9" s="16">
        <v>0.34697508896797202</v>
      </c>
      <c r="F9" s="16"/>
      <c r="G9" s="16">
        <v>0.33584905660377401</v>
      </c>
      <c r="H9" s="16">
        <v>0.317460317460317</v>
      </c>
      <c r="I9" s="16">
        <v>0.33846153846153798</v>
      </c>
      <c r="J9" s="16">
        <v>0.37704918032786899</v>
      </c>
      <c r="K9" s="16">
        <v>0.41095890410958902</v>
      </c>
      <c r="L9" s="16">
        <v>0.29870129870129902</v>
      </c>
      <c r="M9" s="16">
        <v>0.31944444444444398</v>
      </c>
      <c r="N9" s="16">
        <v>0.22222222222222199</v>
      </c>
      <c r="O9" s="16">
        <v>0.4</v>
      </c>
      <c r="P9" s="16">
        <v>0.33333333333333298</v>
      </c>
      <c r="Q9" s="16">
        <v>0.18421052631578899</v>
      </c>
      <c r="R9" s="16">
        <v>0.47368421052631599</v>
      </c>
      <c r="S9" s="16"/>
      <c r="T9" s="16">
        <v>0.33027522935779802</v>
      </c>
      <c r="U9" s="16">
        <v>0.36529680365296802</v>
      </c>
      <c r="V9" s="16">
        <v>0.31355932203389802</v>
      </c>
      <c r="W9" s="16">
        <v>0.41085271317829503</v>
      </c>
      <c r="X9" s="16">
        <v>0.23376623376623401</v>
      </c>
      <c r="Y9" s="16">
        <v>0.30232558139534899</v>
      </c>
      <c r="Z9" s="16"/>
      <c r="AA9" s="16">
        <v>0.33508541392904101</v>
      </c>
      <c r="AB9" s="16">
        <v>0.34482758620689702</v>
      </c>
    </row>
    <row r="10" spans="2:28" x14ac:dyDescent="0.35">
      <c r="B10" s="17" t="s">
        <v>214</v>
      </c>
      <c r="C10" s="16">
        <v>0.24853228962818</v>
      </c>
      <c r="D10" s="16">
        <v>0.275555555555556</v>
      </c>
      <c r="E10" s="16">
        <v>0.22419928825622801</v>
      </c>
      <c r="F10" s="16"/>
      <c r="G10" s="16">
        <v>0.32830188679245298</v>
      </c>
      <c r="H10" s="16">
        <v>0.22222222222222199</v>
      </c>
      <c r="I10" s="16">
        <v>0.32307692307692298</v>
      </c>
      <c r="J10" s="16">
        <v>0.19672131147541</v>
      </c>
      <c r="K10" s="16">
        <v>0.123287671232877</v>
      </c>
      <c r="L10" s="16">
        <v>0.31168831168831201</v>
      </c>
      <c r="M10" s="16">
        <v>0.180555555555556</v>
      </c>
      <c r="N10" s="16">
        <v>0.25</v>
      </c>
      <c r="O10" s="16">
        <v>0.208695652173913</v>
      </c>
      <c r="P10" s="16">
        <v>0.2</v>
      </c>
      <c r="Q10" s="16">
        <v>0.21052631578947401</v>
      </c>
      <c r="R10" s="16">
        <v>0.21052631578947401</v>
      </c>
      <c r="S10" s="16"/>
      <c r="T10" s="16">
        <v>0.28669724770642202</v>
      </c>
      <c r="U10" s="16">
        <v>0.24657534246575299</v>
      </c>
      <c r="V10" s="16">
        <v>0.22881355932203401</v>
      </c>
      <c r="W10" s="16">
        <v>0.170542635658915</v>
      </c>
      <c r="X10" s="16">
        <v>0.22077922077922099</v>
      </c>
      <c r="Y10" s="16">
        <v>0.209302325581395</v>
      </c>
      <c r="Z10" s="16"/>
      <c r="AA10" s="16">
        <v>0.22470433639947399</v>
      </c>
      <c r="AB10" s="16">
        <v>0.31800766283524901</v>
      </c>
    </row>
    <row r="11" spans="2:28" x14ac:dyDescent="0.35">
      <c r="B11" s="17" t="s">
        <v>215</v>
      </c>
      <c r="C11" s="16">
        <v>0.13796477495107601</v>
      </c>
      <c r="D11" s="16">
        <v>0.14444444444444399</v>
      </c>
      <c r="E11" s="16">
        <v>0.13345195729537401</v>
      </c>
      <c r="F11" s="16"/>
      <c r="G11" s="16">
        <v>0.12075471698113199</v>
      </c>
      <c r="H11" s="16">
        <v>0.119047619047619</v>
      </c>
      <c r="I11" s="16">
        <v>0.15384615384615399</v>
      </c>
      <c r="J11" s="16">
        <v>6.5573770491803296E-2</v>
      </c>
      <c r="K11" s="16">
        <v>0.13698630136986301</v>
      </c>
      <c r="L11" s="16">
        <v>0.103896103896104</v>
      </c>
      <c r="M11" s="16">
        <v>0.194444444444444</v>
      </c>
      <c r="N11" s="16">
        <v>0.13888888888888901</v>
      </c>
      <c r="O11" s="16">
        <v>0.16521739130434801</v>
      </c>
      <c r="P11" s="16">
        <v>0.2</v>
      </c>
      <c r="Q11" s="16">
        <v>0.18421052631578899</v>
      </c>
      <c r="R11" s="16">
        <v>0.105263157894737</v>
      </c>
      <c r="S11" s="16"/>
      <c r="T11" s="16">
        <v>0.13302752293577999</v>
      </c>
      <c r="U11" s="16">
        <v>0.10958904109589</v>
      </c>
      <c r="V11" s="16">
        <v>0.152542372881356</v>
      </c>
      <c r="W11" s="16">
        <v>0.170542635658915</v>
      </c>
      <c r="X11" s="16">
        <v>0.15584415584415601</v>
      </c>
      <c r="Y11" s="16">
        <v>0.162790697674419</v>
      </c>
      <c r="Z11" s="16"/>
      <c r="AA11" s="16">
        <v>0.14848883048620201</v>
      </c>
      <c r="AB11" s="16">
        <v>0.10727969348659</v>
      </c>
    </row>
    <row r="12" spans="2:28" x14ac:dyDescent="0.35">
      <c r="B12" s="17" t="s">
        <v>60</v>
      </c>
      <c r="C12" s="18">
        <v>8.1213307240704496E-2</v>
      </c>
      <c r="D12" s="18">
        <v>6.6666666666666693E-2</v>
      </c>
      <c r="E12" s="18">
        <v>9.2526690391459096E-2</v>
      </c>
      <c r="F12" s="18"/>
      <c r="G12" s="18">
        <v>5.2830188679245299E-2</v>
      </c>
      <c r="H12" s="18">
        <v>0.103174603174603</v>
      </c>
      <c r="I12" s="18">
        <v>4.6153846153846198E-2</v>
      </c>
      <c r="J12" s="18">
        <v>0.114754098360656</v>
      </c>
      <c r="K12" s="18">
        <v>8.2191780821917804E-2</v>
      </c>
      <c r="L12" s="18">
        <v>9.0909090909090898E-2</v>
      </c>
      <c r="M12" s="18">
        <v>0.125</v>
      </c>
      <c r="N12" s="18">
        <v>0.13888888888888901</v>
      </c>
      <c r="O12" s="18">
        <v>6.08695652173913E-2</v>
      </c>
      <c r="P12" s="18">
        <v>0.08</v>
      </c>
      <c r="Q12" s="18">
        <v>0.157894736842105</v>
      </c>
      <c r="R12" s="18">
        <v>0</v>
      </c>
      <c r="S12" s="18"/>
      <c r="T12" s="18">
        <v>5.5045871559633003E-2</v>
      </c>
      <c r="U12" s="18">
        <v>0.105022831050228</v>
      </c>
      <c r="V12" s="18">
        <v>8.4745762711864403E-2</v>
      </c>
      <c r="W12" s="18">
        <v>6.2015503875968998E-2</v>
      </c>
      <c r="X12" s="18">
        <v>0.168831168831169</v>
      </c>
      <c r="Y12" s="18">
        <v>0.116279069767442</v>
      </c>
      <c r="Z12" s="18"/>
      <c r="AA12" s="18">
        <v>9.4612352168199701E-2</v>
      </c>
      <c r="AB12" s="18">
        <v>4.2145593869731802E-2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229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0.35616438356164398</v>
      </c>
      <c r="D8" s="16">
        <v>0.29555555555555602</v>
      </c>
      <c r="E8" s="16">
        <v>0.40213523131672602</v>
      </c>
      <c r="F8" s="16"/>
      <c r="G8" s="16">
        <v>0.32830188679245298</v>
      </c>
      <c r="H8" s="16">
        <v>0.341269841269841</v>
      </c>
      <c r="I8" s="16">
        <v>0.43076923076923102</v>
      </c>
      <c r="J8" s="16">
        <v>0.31147540983606598</v>
      </c>
      <c r="K8" s="16">
        <v>0.32876712328767099</v>
      </c>
      <c r="L8" s="16">
        <v>0.38961038961039002</v>
      </c>
      <c r="M8" s="16">
        <v>0.30555555555555602</v>
      </c>
      <c r="N8" s="16">
        <v>0.55555555555555602</v>
      </c>
      <c r="O8" s="16">
        <v>0.36521739130434799</v>
      </c>
      <c r="P8" s="16">
        <v>0.38666666666666699</v>
      </c>
      <c r="Q8" s="16">
        <v>0.36842105263157898</v>
      </c>
      <c r="R8" s="16">
        <v>0.31578947368421101</v>
      </c>
      <c r="S8" s="16"/>
      <c r="T8" s="16">
        <v>0.32110091743119301</v>
      </c>
      <c r="U8" s="16">
        <v>0.34246575342465801</v>
      </c>
      <c r="V8" s="16">
        <v>0.39830508474576298</v>
      </c>
      <c r="W8" s="16">
        <v>0.41085271317829503</v>
      </c>
      <c r="X8" s="16">
        <v>0.37662337662337703</v>
      </c>
      <c r="Y8" s="16">
        <v>0.46511627906976699</v>
      </c>
      <c r="Z8" s="16"/>
      <c r="AA8" s="16">
        <v>0.36662286465177402</v>
      </c>
      <c r="AB8" s="16">
        <v>0.32567049808429099</v>
      </c>
    </row>
    <row r="9" spans="2:28" x14ac:dyDescent="0.35">
      <c r="B9" s="17" t="s">
        <v>213</v>
      </c>
      <c r="C9" s="16">
        <v>0.29158512720156599</v>
      </c>
      <c r="D9" s="16">
        <v>0.30666666666666698</v>
      </c>
      <c r="E9" s="16">
        <v>0.27935943060498197</v>
      </c>
      <c r="F9" s="16"/>
      <c r="G9" s="16">
        <v>0.29056603773584899</v>
      </c>
      <c r="H9" s="16">
        <v>0.30952380952380998</v>
      </c>
      <c r="I9" s="16">
        <v>0.246153846153846</v>
      </c>
      <c r="J9" s="16">
        <v>0.31147540983606598</v>
      </c>
      <c r="K9" s="16">
        <v>0.34246575342465801</v>
      </c>
      <c r="L9" s="16">
        <v>0.23376623376623401</v>
      </c>
      <c r="M9" s="16">
        <v>0.33333333333333298</v>
      </c>
      <c r="N9" s="16">
        <v>0.16666666666666699</v>
      </c>
      <c r="O9" s="16">
        <v>0.27826086956521701</v>
      </c>
      <c r="P9" s="16">
        <v>0.34666666666666701</v>
      </c>
      <c r="Q9" s="16">
        <v>0.26315789473684198</v>
      </c>
      <c r="R9" s="16">
        <v>0.31578947368421101</v>
      </c>
      <c r="S9" s="16"/>
      <c r="T9" s="16">
        <v>0.28440366972477099</v>
      </c>
      <c r="U9" s="16">
        <v>0.33789954337899503</v>
      </c>
      <c r="V9" s="16">
        <v>0.24576271186440701</v>
      </c>
      <c r="W9" s="16">
        <v>0.30232558139534899</v>
      </c>
      <c r="X9" s="16">
        <v>0.25974025974025999</v>
      </c>
      <c r="Y9" s="16">
        <v>0.27906976744186002</v>
      </c>
      <c r="Z9" s="16"/>
      <c r="AA9" s="16">
        <v>0.312746386333771</v>
      </c>
      <c r="AB9" s="16">
        <v>0.229885057471264</v>
      </c>
    </row>
    <row r="10" spans="2:28" x14ac:dyDescent="0.35">
      <c r="B10" s="17" t="s">
        <v>214</v>
      </c>
      <c r="C10" s="16">
        <v>0.215264187866928</v>
      </c>
      <c r="D10" s="16">
        <v>0.24</v>
      </c>
      <c r="E10" s="16">
        <v>0.197508896797153</v>
      </c>
      <c r="F10" s="16"/>
      <c r="G10" s="16">
        <v>0.26037735849056598</v>
      </c>
      <c r="H10" s="16">
        <v>0.19841269841269801</v>
      </c>
      <c r="I10" s="16">
        <v>0.2</v>
      </c>
      <c r="J10" s="16">
        <v>0.18032786885245899</v>
      </c>
      <c r="K10" s="16">
        <v>0.20547945205479501</v>
      </c>
      <c r="L10" s="16">
        <v>0.207792207792208</v>
      </c>
      <c r="M10" s="16">
        <v>0.30555555555555602</v>
      </c>
      <c r="N10" s="16">
        <v>0.16666666666666699</v>
      </c>
      <c r="O10" s="16">
        <v>0.2</v>
      </c>
      <c r="P10" s="16">
        <v>0.16</v>
      </c>
      <c r="Q10" s="16">
        <v>0.13157894736842099</v>
      </c>
      <c r="R10" s="16">
        <v>0.157894736842105</v>
      </c>
      <c r="S10" s="16"/>
      <c r="T10" s="16">
        <v>0.259174311926606</v>
      </c>
      <c r="U10" s="16">
        <v>0.20547945205479501</v>
      </c>
      <c r="V10" s="16">
        <v>0.161016949152542</v>
      </c>
      <c r="W10" s="16">
        <v>0.14728682170542601</v>
      </c>
      <c r="X10" s="16">
        <v>0.22077922077922099</v>
      </c>
      <c r="Y10" s="16">
        <v>0.162790697674419</v>
      </c>
      <c r="Z10" s="16"/>
      <c r="AA10" s="16">
        <v>0.191852825229961</v>
      </c>
      <c r="AB10" s="16">
        <v>0.283524904214559</v>
      </c>
    </row>
    <row r="11" spans="2:28" x14ac:dyDescent="0.35">
      <c r="B11" s="17" t="s">
        <v>215</v>
      </c>
      <c r="C11" s="16">
        <v>0.100782778864971</v>
      </c>
      <c r="D11" s="16">
        <v>0.11111111111111099</v>
      </c>
      <c r="E11" s="16">
        <v>9.2526690391459096E-2</v>
      </c>
      <c r="F11" s="16"/>
      <c r="G11" s="16">
        <v>9.0566037735849106E-2</v>
      </c>
      <c r="H11" s="16">
        <v>0.134920634920635</v>
      </c>
      <c r="I11" s="16">
        <v>0.123076923076923</v>
      </c>
      <c r="J11" s="16">
        <v>0.16393442622950799</v>
      </c>
      <c r="K11" s="16">
        <v>6.8493150684931503E-2</v>
      </c>
      <c r="L11" s="16">
        <v>9.0909090909090898E-2</v>
      </c>
      <c r="M11" s="16">
        <v>4.1666666666666699E-2</v>
      </c>
      <c r="N11" s="16">
        <v>8.3333333333333301E-2</v>
      </c>
      <c r="O11" s="16">
        <v>0.104347826086957</v>
      </c>
      <c r="P11" s="16">
        <v>6.6666666666666693E-2</v>
      </c>
      <c r="Q11" s="16">
        <v>0.13157894736842099</v>
      </c>
      <c r="R11" s="16">
        <v>0.21052631578947401</v>
      </c>
      <c r="S11" s="16"/>
      <c r="T11" s="16">
        <v>0.11697247706422</v>
      </c>
      <c r="U11" s="16">
        <v>5.4794520547945202E-2</v>
      </c>
      <c r="V11" s="16">
        <v>0.144067796610169</v>
      </c>
      <c r="W11" s="16">
        <v>0.10077519379845</v>
      </c>
      <c r="X11" s="16">
        <v>9.0909090909090898E-2</v>
      </c>
      <c r="Y11" s="16">
        <v>6.9767441860465101E-2</v>
      </c>
      <c r="Z11" s="16"/>
      <c r="AA11" s="16">
        <v>8.8042049934296998E-2</v>
      </c>
      <c r="AB11" s="16">
        <v>0.13793103448275901</v>
      </c>
    </row>
    <row r="12" spans="2:28" x14ac:dyDescent="0.35">
      <c r="B12" s="17" t="s">
        <v>60</v>
      </c>
      <c r="C12" s="18">
        <v>3.6203522504892401E-2</v>
      </c>
      <c r="D12" s="18">
        <v>4.6666666666666697E-2</v>
      </c>
      <c r="E12" s="18">
        <v>2.84697508896797E-2</v>
      </c>
      <c r="F12" s="18"/>
      <c r="G12" s="18">
        <v>3.0188679245282998E-2</v>
      </c>
      <c r="H12" s="18">
        <v>1.58730158730159E-2</v>
      </c>
      <c r="I12" s="18">
        <v>0</v>
      </c>
      <c r="J12" s="18">
        <v>3.2786885245901599E-2</v>
      </c>
      <c r="K12" s="18">
        <v>5.4794520547945202E-2</v>
      </c>
      <c r="L12" s="18">
        <v>7.7922077922077906E-2</v>
      </c>
      <c r="M12" s="18">
        <v>1.38888888888889E-2</v>
      </c>
      <c r="N12" s="18">
        <v>2.7777777777777801E-2</v>
      </c>
      <c r="O12" s="18">
        <v>5.21739130434783E-2</v>
      </c>
      <c r="P12" s="18">
        <v>0.04</v>
      </c>
      <c r="Q12" s="18">
        <v>0.105263157894737</v>
      </c>
      <c r="R12" s="18">
        <v>0</v>
      </c>
      <c r="S12" s="18"/>
      <c r="T12" s="18">
        <v>1.8348623853211E-2</v>
      </c>
      <c r="U12" s="18">
        <v>5.9360730593607303E-2</v>
      </c>
      <c r="V12" s="18">
        <v>5.0847457627118599E-2</v>
      </c>
      <c r="W12" s="18">
        <v>3.8759689922480599E-2</v>
      </c>
      <c r="X12" s="18">
        <v>5.1948051948052E-2</v>
      </c>
      <c r="Y12" s="18">
        <v>2.32558139534884E-2</v>
      </c>
      <c r="Z12" s="18"/>
      <c r="AA12" s="18">
        <v>4.0735873850197099E-2</v>
      </c>
      <c r="AB12" s="18">
        <v>2.2988505747126398E-2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230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212</v>
      </c>
      <c r="C8" s="16">
        <v>0.25146771037181997</v>
      </c>
      <c r="D8" s="16">
        <v>0.237777777777778</v>
      </c>
      <c r="E8" s="16">
        <v>0.26156583629893199</v>
      </c>
      <c r="F8" s="16"/>
      <c r="G8" s="16">
        <v>0.15849056603773601</v>
      </c>
      <c r="H8" s="16">
        <v>0.23015873015873001</v>
      </c>
      <c r="I8" s="16">
        <v>0.27692307692307699</v>
      </c>
      <c r="J8" s="16">
        <v>0.26229508196721302</v>
      </c>
      <c r="K8" s="16">
        <v>0.32876712328767099</v>
      </c>
      <c r="L8" s="16">
        <v>0.25974025974025999</v>
      </c>
      <c r="M8" s="16">
        <v>0.29166666666666702</v>
      </c>
      <c r="N8" s="16">
        <v>0.27777777777777801</v>
      </c>
      <c r="O8" s="16">
        <v>0.24347826086956501</v>
      </c>
      <c r="P8" s="16">
        <v>0.33333333333333298</v>
      </c>
      <c r="Q8" s="16">
        <v>0.42105263157894701</v>
      </c>
      <c r="R8" s="16">
        <v>0.42105263157894701</v>
      </c>
      <c r="S8" s="16"/>
      <c r="T8" s="16">
        <v>0.21330275229357801</v>
      </c>
      <c r="U8" s="16">
        <v>0.26940639269406402</v>
      </c>
      <c r="V8" s="16">
        <v>0.31355932203389802</v>
      </c>
      <c r="W8" s="16">
        <v>0.25581395348837199</v>
      </c>
      <c r="X8" s="16">
        <v>0.27272727272727298</v>
      </c>
      <c r="Y8" s="16">
        <v>0.32558139534883701</v>
      </c>
      <c r="Z8" s="16"/>
      <c r="AA8" s="16">
        <v>0.26149802890932999</v>
      </c>
      <c r="AB8" s="16">
        <v>0.22222222222222199</v>
      </c>
    </row>
    <row r="9" spans="2:28" x14ac:dyDescent="0.35">
      <c r="B9" s="17" t="s">
        <v>213</v>
      </c>
      <c r="C9" s="16">
        <v>0.38649706457925598</v>
      </c>
      <c r="D9" s="16">
        <v>0.38888888888888901</v>
      </c>
      <c r="E9" s="16">
        <v>0.38434163701067597</v>
      </c>
      <c r="F9" s="16"/>
      <c r="G9" s="16">
        <v>0.354716981132075</v>
      </c>
      <c r="H9" s="16">
        <v>0.38888888888888901</v>
      </c>
      <c r="I9" s="16">
        <v>0.47692307692307701</v>
      </c>
      <c r="J9" s="16">
        <v>0.37704918032786899</v>
      </c>
      <c r="K9" s="16">
        <v>0.49315068493150699</v>
      </c>
      <c r="L9" s="16">
        <v>0.36363636363636398</v>
      </c>
      <c r="M9" s="16">
        <v>0.40277777777777801</v>
      </c>
      <c r="N9" s="16">
        <v>0.41666666666666702</v>
      </c>
      <c r="O9" s="16">
        <v>0.37391304347826099</v>
      </c>
      <c r="P9" s="16">
        <v>0.34666666666666701</v>
      </c>
      <c r="Q9" s="16">
        <v>0.31578947368421101</v>
      </c>
      <c r="R9" s="16">
        <v>0.47368421052631599</v>
      </c>
      <c r="S9" s="16"/>
      <c r="T9" s="16">
        <v>0.37614678899082599</v>
      </c>
      <c r="U9" s="16">
        <v>0.37899543378995398</v>
      </c>
      <c r="V9" s="16">
        <v>0.37288135593220301</v>
      </c>
      <c r="W9" s="16">
        <v>0.42635658914728702</v>
      </c>
      <c r="X9" s="16">
        <v>0.42857142857142899</v>
      </c>
      <c r="Y9" s="16">
        <v>0.372093023255814</v>
      </c>
      <c r="Z9" s="16"/>
      <c r="AA9" s="16">
        <v>0.373193166885677</v>
      </c>
      <c r="AB9" s="16">
        <v>0.42528735632183901</v>
      </c>
    </row>
    <row r="10" spans="2:28" x14ac:dyDescent="0.35">
      <c r="B10" s="17" t="s">
        <v>214</v>
      </c>
      <c r="C10" s="16">
        <v>0.249510763209393</v>
      </c>
      <c r="D10" s="16">
        <v>0.25555555555555598</v>
      </c>
      <c r="E10" s="16">
        <v>0.245551601423488</v>
      </c>
      <c r="F10" s="16"/>
      <c r="G10" s="16">
        <v>0.32452830188679199</v>
      </c>
      <c r="H10" s="16">
        <v>0.27777777777777801</v>
      </c>
      <c r="I10" s="16">
        <v>0.16923076923076899</v>
      </c>
      <c r="J10" s="16">
        <v>0.22950819672131101</v>
      </c>
      <c r="K10" s="16">
        <v>0.13698630136986301</v>
      </c>
      <c r="L10" s="16">
        <v>0.28571428571428598</v>
      </c>
      <c r="M10" s="16">
        <v>0.23611111111111099</v>
      </c>
      <c r="N10" s="16">
        <v>0.13888888888888901</v>
      </c>
      <c r="O10" s="16">
        <v>0.26956521739130401</v>
      </c>
      <c r="P10" s="16">
        <v>0.21333333333333299</v>
      </c>
      <c r="Q10" s="16">
        <v>0.18421052631578899</v>
      </c>
      <c r="R10" s="16">
        <v>5.2631578947368397E-2</v>
      </c>
      <c r="S10" s="16"/>
      <c r="T10" s="16">
        <v>0.293577981651376</v>
      </c>
      <c r="U10" s="16">
        <v>0.21461187214611899</v>
      </c>
      <c r="V10" s="16">
        <v>0.22881355932203401</v>
      </c>
      <c r="W10" s="16">
        <v>0.232558139534884</v>
      </c>
      <c r="X10" s="16">
        <v>0.18181818181818199</v>
      </c>
      <c r="Y10" s="16">
        <v>0.209302325581395</v>
      </c>
      <c r="Z10" s="16"/>
      <c r="AA10" s="16">
        <v>0.252299605781866</v>
      </c>
      <c r="AB10" s="16">
        <v>0.24137931034482801</v>
      </c>
    </row>
    <row r="11" spans="2:28" x14ac:dyDescent="0.35">
      <c r="B11" s="17" t="s">
        <v>215</v>
      </c>
      <c r="C11" s="16">
        <v>9.0998043052837596E-2</v>
      </c>
      <c r="D11" s="16">
        <v>9.7777777777777797E-2</v>
      </c>
      <c r="E11" s="16">
        <v>8.5409252669039107E-2</v>
      </c>
      <c r="F11" s="16"/>
      <c r="G11" s="16">
        <v>0.143396226415094</v>
      </c>
      <c r="H11" s="16">
        <v>8.7301587301587297E-2</v>
      </c>
      <c r="I11" s="16">
        <v>4.6153846153846198E-2</v>
      </c>
      <c r="J11" s="16">
        <v>8.1967213114754106E-2</v>
      </c>
      <c r="K11" s="16">
        <v>2.7397260273972601E-2</v>
      </c>
      <c r="L11" s="16">
        <v>6.4935064935064901E-2</v>
      </c>
      <c r="M11" s="16">
        <v>5.5555555555555601E-2</v>
      </c>
      <c r="N11" s="16">
        <v>0.11111111111111099</v>
      </c>
      <c r="O11" s="16">
        <v>0.104347826086957</v>
      </c>
      <c r="P11" s="16">
        <v>0.08</v>
      </c>
      <c r="Q11" s="16">
        <v>5.2631578947368397E-2</v>
      </c>
      <c r="R11" s="16">
        <v>5.2631578947368397E-2</v>
      </c>
      <c r="S11" s="16"/>
      <c r="T11" s="16">
        <v>0.105504587155963</v>
      </c>
      <c r="U11" s="16">
        <v>9.1324200913242004E-2</v>
      </c>
      <c r="V11" s="16">
        <v>5.0847457627118599E-2</v>
      </c>
      <c r="W11" s="16">
        <v>7.7519379844961198E-2</v>
      </c>
      <c r="X11" s="16">
        <v>9.0909090909090898E-2</v>
      </c>
      <c r="Y11" s="16">
        <v>9.3023255813953501E-2</v>
      </c>
      <c r="Z11" s="16"/>
      <c r="AA11" s="16">
        <v>9.0670170827858096E-2</v>
      </c>
      <c r="AB11" s="16">
        <v>9.1954022988505704E-2</v>
      </c>
    </row>
    <row r="12" spans="2:28" x14ac:dyDescent="0.35">
      <c r="B12" s="17" t="s">
        <v>60</v>
      </c>
      <c r="C12" s="18">
        <v>2.15264187866928E-2</v>
      </c>
      <c r="D12" s="18">
        <v>0.02</v>
      </c>
      <c r="E12" s="18">
        <v>2.3131672597864798E-2</v>
      </c>
      <c r="F12" s="18"/>
      <c r="G12" s="18">
        <v>1.88679245283019E-2</v>
      </c>
      <c r="H12" s="18">
        <v>1.58730158730159E-2</v>
      </c>
      <c r="I12" s="18">
        <v>3.0769230769230799E-2</v>
      </c>
      <c r="J12" s="18">
        <v>4.91803278688525E-2</v>
      </c>
      <c r="K12" s="18">
        <v>1.3698630136986301E-2</v>
      </c>
      <c r="L12" s="18">
        <v>2.5974025974026E-2</v>
      </c>
      <c r="M12" s="18">
        <v>1.38888888888889E-2</v>
      </c>
      <c r="N12" s="18">
        <v>5.5555555555555601E-2</v>
      </c>
      <c r="O12" s="18">
        <v>8.6956521739130401E-3</v>
      </c>
      <c r="P12" s="18">
        <v>2.66666666666667E-2</v>
      </c>
      <c r="Q12" s="18">
        <v>2.6315789473684199E-2</v>
      </c>
      <c r="R12" s="18">
        <v>0</v>
      </c>
      <c r="S12" s="18"/>
      <c r="T12" s="18">
        <v>1.14678899082569E-2</v>
      </c>
      <c r="U12" s="18">
        <v>4.5662100456621002E-2</v>
      </c>
      <c r="V12" s="18">
        <v>3.3898305084745797E-2</v>
      </c>
      <c r="W12" s="18">
        <v>7.7519379844961196E-3</v>
      </c>
      <c r="X12" s="18">
        <v>2.5974025974026E-2</v>
      </c>
      <c r="Y12" s="18">
        <v>0</v>
      </c>
      <c r="Z12" s="18"/>
      <c r="AA12" s="18">
        <v>2.2339027595269401E-2</v>
      </c>
      <c r="AB12" s="18">
        <v>1.9157088122605401E-2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B2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82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66</v>
      </c>
      <c r="C8" s="16">
        <v>0.33855185909980401</v>
      </c>
      <c r="D8" s="16">
        <v>0.36666666666666697</v>
      </c>
      <c r="E8" s="16">
        <v>0.314946619217082</v>
      </c>
      <c r="F8" s="16"/>
      <c r="G8" s="16">
        <v>0.31698113207547202</v>
      </c>
      <c r="H8" s="16">
        <v>0.32539682539682502</v>
      </c>
      <c r="I8" s="16">
        <v>0.492307692307692</v>
      </c>
      <c r="J8" s="16">
        <v>0.24590163934426201</v>
      </c>
      <c r="K8" s="16">
        <v>0.31506849315068503</v>
      </c>
      <c r="L8" s="16">
        <v>0.337662337662338</v>
      </c>
      <c r="M8" s="16">
        <v>0.36111111111111099</v>
      </c>
      <c r="N8" s="16">
        <v>0.25</v>
      </c>
      <c r="O8" s="16">
        <v>0.44347826086956499</v>
      </c>
      <c r="P8" s="16">
        <v>0.293333333333333</v>
      </c>
      <c r="Q8" s="16">
        <v>0.34210526315789502</v>
      </c>
      <c r="R8" s="16">
        <v>0.21052631578947401</v>
      </c>
      <c r="S8" s="16"/>
      <c r="T8" s="16">
        <v>0.28669724770642202</v>
      </c>
      <c r="U8" s="16">
        <v>0.36529680365296802</v>
      </c>
      <c r="V8" s="16">
        <v>0.38983050847457601</v>
      </c>
      <c r="W8" s="16">
        <v>0.37984496124030998</v>
      </c>
      <c r="X8" s="16">
        <v>0.38961038961039002</v>
      </c>
      <c r="Y8" s="16">
        <v>0.372093023255814</v>
      </c>
      <c r="Z8" s="16"/>
      <c r="AA8" s="16">
        <v>0.374507227332457</v>
      </c>
      <c r="AB8" s="16">
        <v>0.233716475095785</v>
      </c>
    </row>
    <row r="9" spans="2:28" x14ac:dyDescent="0.35">
      <c r="B9" s="17" t="s">
        <v>67</v>
      </c>
      <c r="C9" s="16">
        <v>0.29647749510763199</v>
      </c>
      <c r="D9" s="16">
        <v>0.24444444444444399</v>
      </c>
      <c r="E9" s="16">
        <v>0.33274021352313199</v>
      </c>
      <c r="F9" s="16"/>
      <c r="G9" s="16">
        <v>0.29811320754717002</v>
      </c>
      <c r="H9" s="16">
        <v>0.33333333333333298</v>
      </c>
      <c r="I9" s="16">
        <v>0.261538461538462</v>
      </c>
      <c r="J9" s="16">
        <v>0.22950819672131101</v>
      </c>
      <c r="K9" s="16">
        <v>0.32876712328767099</v>
      </c>
      <c r="L9" s="16">
        <v>0.31168831168831201</v>
      </c>
      <c r="M9" s="16">
        <v>0.30555555555555602</v>
      </c>
      <c r="N9" s="16">
        <v>0.30555555555555602</v>
      </c>
      <c r="O9" s="16">
        <v>0.29565217391304299</v>
      </c>
      <c r="P9" s="16">
        <v>0.28000000000000003</v>
      </c>
      <c r="Q9" s="16">
        <v>0.26315789473684198</v>
      </c>
      <c r="R9" s="16">
        <v>0.26315789473684198</v>
      </c>
      <c r="S9" s="16"/>
      <c r="T9" s="16">
        <v>0.26605504587155998</v>
      </c>
      <c r="U9" s="16">
        <v>0.30593607305936099</v>
      </c>
      <c r="V9" s="16">
        <v>0.27966101694915302</v>
      </c>
      <c r="W9" s="16">
        <v>0.41085271317829503</v>
      </c>
      <c r="X9" s="16">
        <v>0.25974025974025999</v>
      </c>
      <c r="Y9" s="16">
        <v>0.32558139534883701</v>
      </c>
      <c r="Z9" s="16"/>
      <c r="AA9" s="16">
        <v>0.31537450722733201</v>
      </c>
      <c r="AB9" s="16">
        <v>0.24137931034482801</v>
      </c>
    </row>
    <row r="10" spans="2:28" x14ac:dyDescent="0.35">
      <c r="B10" s="17" t="s">
        <v>68</v>
      </c>
      <c r="C10" s="16">
        <v>0.26223091976516599</v>
      </c>
      <c r="D10" s="16">
        <v>0.26444444444444398</v>
      </c>
      <c r="E10" s="16">
        <v>0.26512455516014199</v>
      </c>
      <c r="F10" s="16"/>
      <c r="G10" s="16">
        <v>0.237735849056604</v>
      </c>
      <c r="H10" s="16">
        <v>0.30158730158730201</v>
      </c>
      <c r="I10" s="16">
        <v>0.32307692307692298</v>
      </c>
      <c r="J10" s="16">
        <v>0.39344262295082</v>
      </c>
      <c r="K10" s="16">
        <v>0.27397260273972601</v>
      </c>
      <c r="L10" s="16">
        <v>0.35064935064935099</v>
      </c>
      <c r="M10" s="16">
        <v>0.20833333333333301</v>
      </c>
      <c r="N10" s="16">
        <v>0.30555555555555602</v>
      </c>
      <c r="O10" s="16">
        <v>0.217391304347826</v>
      </c>
      <c r="P10" s="16">
        <v>0.22666666666666699</v>
      </c>
      <c r="Q10" s="16">
        <v>0.105263157894737</v>
      </c>
      <c r="R10" s="16">
        <v>0.157894736842105</v>
      </c>
      <c r="S10" s="16"/>
      <c r="T10" s="16">
        <v>0.22935779816513799</v>
      </c>
      <c r="U10" s="16">
        <v>0.278538812785388</v>
      </c>
      <c r="V10" s="16">
        <v>0.26271186440678002</v>
      </c>
      <c r="W10" s="16">
        <v>0.34883720930232598</v>
      </c>
      <c r="X10" s="16">
        <v>0.27272727272727298</v>
      </c>
      <c r="Y10" s="16">
        <v>0.232558139534884</v>
      </c>
      <c r="Z10" s="16"/>
      <c r="AA10" s="16">
        <v>0.25492772667542701</v>
      </c>
      <c r="AB10" s="16">
        <v>0.283524904214559</v>
      </c>
    </row>
    <row r="11" spans="2:28" ht="29" x14ac:dyDescent="0.35">
      <c r="B11" s="17" t="s">
        <v>69</v>
      </c>
      <c r="C11" s="16">
        <v>0.25538160469667298</v>
      </c>
      <c r="D11" s="16">
        <v>0.275555555555556</v>
      </c>
      <c r="E11" s="16">
        <v>0.24199288256227799</v>
      </c>
      <c r="F11" s="16"/>
      <c r="G11" s="16">
        <v>0.29433962264150898</v>
      </c>
      <c r="H11" s="16">
        <v>0.23015873015873001</v>
      </c>
      <c r="I11" s="16">
        <v>0.21538461538461501</v>
      </c>
      <c r="J11" s="16">
        <v>0.29508196721311503</v>
      </c>
      <c r="K11" s="16">
        <v>0.301369863013699</v>
      </c>
      <c r="L11" s="16">
        <v>0.246753246753247</v>
      </c>
      <c r="M11" s="16">
        <v>0.25</v>
      </c>
      <c r="N11" s="16">
        <v>0.30555555555555602</v>
      </c>
      <c r="O11" s="16">
        <v>0.208695652173913</v>
      </c>
      <c r="P11" s="16">
        <v>0.25333333333333302</v>
      </c>
      <c r="Q11" s="16">
        <v>0.157894736842105</v>
      </c>
      <c r="R11" s="16">
        <v>0.157894736842105</v>
      </c>
      <c r="S11" s="16"/>
      <c r="T11" s="16">
        <v>0.28669724770642202</v>
      </c>
      <c r="U11" s="16">
        <v>0.24657534246575299</v>
      </c>
      <c r="V11" s="16">
        <v>0.22881355932203401</v>
      </c>
      <c r="W11" s="16">
        <v>0.186046511627907</v>
      </c>
      <c r="X11" s="16">
        <v>0.246753246753247</v>
      </c>
      <c r="Y11" s="16">
        <v>0.27906976744186002</v>
      </c>
      <c r="Z11" s="16"/>
      <c r="AA11" s="16">
        <v>0.22601839684625499</v>
      </c>
      <c r="AB11" s="16">
        <v>0.34099616858237503</v>
      </c>
    </row>
    <row r="12" spans="2:28" x14ac:dyDescent="0.35">
      <c r="B12" s="17" t="s">
        <v>70</v>
      </c>
      <c r="C12" s="16">
        <v>0.24266144814089999</v>
      </c>
      <c r="D12" s="16">
        <v>0.25111111111111101</v>
      </c>
      <c r="E12" s="16">
        <v>0.233096085409253</v>
      </c>
      <c r="F12" s="16"/>
      <c r="G12" s="16">
        <v>0.230188679245283</v>
      </c>
      <c r="H12" s="16">
        <v>0.19841269841269801</v>
      </c>
      <c r="I12" s="16">
        <v>0.246153846153846</v>
      </c>
      <c r="J12" s="16">
        <v>0.27868852459016402</v>
      </c>
      <c r="K12" s="16">
        <v>0.36986301369863001</v>
      </c>
      <c r="L12" s="16">
        <v>0.11688311688311701</v>
      </c>
      <c r="M12" s="16">
        <v>0.34722222222222199</v>
      </c>
      <c r="N12" s="16">
        <v>0.16666666666666699</v>
      </c>
      <c r="O12" s="16">
        <v>0.24347826086956501</v>
      </c>
      <c r="P12" s="16">
        <v>0.266666666666667</v>
      </c>
      <c r="Q12" s="16">
        <v>0.18421052631578899</v>
      </c>
      <c r="R12" s="16">
        <v>0.36842105263157898</v>
      </c>
      <c r="S12" s="16"/>
      <c r="T12" s="16">
        <v>0.259174311926606</v>
      </c>
      <c r="U12" s="16">
        <v>0.26484018264840198</v>
      </c>
      <c r="V12" s="16">
        <v>0.194915254237288</v>
      </c>
      <c r="W12" s="16">
        <v>0.224806201550388</v>
      </c>
      <c r="X12" s="16">
        <v>0.207792207792208</v>
      </c>
      <c r="Y12" s="16">
        <v>0.209302325581395</v>
      </c>
      <c r="Z12" s="16"/>
      <c r="AA12" s="16">
        <v>0.241787122207622</v>
      </c>
      <c r="AB12" s="16">
        <v>0.24521072796934901</v>
      </c>
    </row>
    <row r="13" spans="2:28" ht="43.5" x14ac:dyDescent="0.35">
      <c r="B13" s="17" t="s">
        <v>71</v>
      </c>
      <c r="C13" s="16">
        <v>0.22798434442270099</v>
      </c>
      <c r="D13" s="16">
        <v>0.18222222222222201</v>
      </c>
      <c r="E13" s="16">
        <v>0.26512455516014199</v>
      </c>
      <c r="F13" s="16"/>
      <c r="G13" s="16">
        <v>0.22641509433962301</v>
      </c>
      <c r="H13" s="16">
        <v>0.26190476190476197</v>
      </c>
      <c r="I13" s="16">
        <v>0.230769230769231</v>
      </c>
      <c r="J13" s="16">
        <v>0.213114754098361</v>
      </c>
      <c r="K13" s="16">
        <v>0.27397260273972601</v>
      </c>
      <c r="L13" s="16">
        <v>0.25974025974025999</v>
      </c>
      <c r="M13" s="16">
        <v>0.13888888888888901</v>
      </c>
      <c r="N13" s="16">
        <v>0.13888888888888901</v>
      </c>
      <c r="O13" s="16">
        <v>0.27826086956521701</v>
      </c>
      <c r="P13" s="16">
        <v>0.146666666666667</v>
      </c>
      <c r="Q13" s="16">
        <v>0.28947368421052599</v>
      </c>
      <c r="R13" s="16">
        <v>0.157894736842105</v>
      </c>
      <c r="S13" s="16"/>
      <c r="T13" s="16">
        <v>0.18807339449541299</v>
      </c>
      <c r="U13" s="16">
        <v>0.29223744292237402</v>
      </c>
      <c r="V13" s="16">
        <v>0.26271186440678002</v>
      </c>
      <c r="W13" s="16">
        <v>0.193798449612403</v>
      </c>
      <c r="X13" s="16">
        <v>0.27272727272727298</v>
      </c>
      <c r="Y13" s="16">
        <v>0.232558139534884</v>
      </c>
      <c r="Z13" s="16"/>
      <c r="AA13" s="16">
        <v>0.24441524310118301</v>
      </c>
      <c r="AB13" s="16">
        <v>0.18007662835249</v>
      </c>
    </row>
    <row r="14" spans="2:28" x14ac:dyDescent="0.35">
      <c r="B14" s="17" t="s">
        <v>72</v>
      </c>
      <c r="C14" s="16">
        <v>0.199608610567515</v>
      </c>
      <c r="D14" s="16">
        <v>0.24888888888888899</v>
      </c>
      <c r="E14" s="16">
        <v>0.163701067615658</v>
      </c>
      <c r="F14" s="16"/>
      <c r="G14" s="16">
        <v>0.237735849056604</v>
      </c>
      <c r="H14" s="16">
        <v>0.134920634920635</v>
      </c>
      <c r="I14" s="16">
        <v>0.138461538461538</v>
      </c>
      <c r="J14" s="16">
        <v>0.26229508196721302</v>
      </c>
      <c r="K14" s="16">
        <v>0.13698630136986301</v>
      </c>
      <c r="L14" s="16">
        <v>0.18181818181818199</v>
      </c>
      <c r="M14" s="16">
        <v>0.13888888888888901</v>
      </c>
      <c r="N14" s="16">
        <v>0.25</v>
      </c>
      <c r="O14" s="16">
        <v>0.217391304347826</v>
      </c>
      <c r="P14" s="16">
        <v>0.17333333333333301</v>
      </c>
      <c r="Q14" s="16">
        <v>0.31578947368421101</v>
      </c>
      <c r="R14" s="16">
        <v>0.31578947368421101</v>
      </c>
      <c r="S14" s="16"/>
      <c r="T14" s="16">
        <v>0.22935779816513799</v>
      </c>
      <c r="U14" s="16">
        <v>0.164383561643836</v>
      </c>
      <c r="V14" s="16">
        <v>0.186440677966102</v>
      </c>
      <c r="W14" s="16">
        <v>0.209302325581395</v>
      </c>
      <c r="X14" s="16">
        <v>0.18181818181818199</v>
      </c>
      <c r="Y14" s="16">
        <v>0.116279069767442</v>
      </c>
      <c r="Z14" s="16"/>
      <c r="AA14" s="16">
        <v>0.182654402102497</v>
      </c>
      <c r="AB14" s="16">
        <v>0.24904214559387</v>
      </c>
    </row>
    <row r="15" spans="2:28" x14ac:dyDescent="0.35">
      <c r="B15" s="17" t="s">
        <v>73</v>
      </c>
      <c r="C15" s="16">
        <v>0.184931506849315</v>
      </c>
      <c r="D15" s="16">
        <v>0.17555555555555599</v>
      </c>
      <c r="E15" s="16">
        <v>0.185053380782918</v>
      </c>
      <c r="F15" s="16"/>
      <c r="G15" s="16">
        <v>0.177358490566038</v>
      </c>
      <c r="H15" s="16">
        <v>0.15079365079365101</v>
      </c>
      <c r="I15" s="16">
        <v>0.27692307692307699</v>
      </c>
      <c r="J15" s="16">
        <v>4.91803278688525E-2</v>
      </c>
      <c r="K15" s="16">
        <v>0.19178082191780799</v>
      </c>
      <c r="L15" s="16">
        <v>0.168831168831169</v>
      </c>
      <c r="M15" s="16">
        <v>0.22222222222222199</v>
      </c>
      <c r="N15" s="16">
        <v>0.25</v>
      </c>
      <c r="O15" s="16">
        <v>0.182608695652174</v>
      </c>
      <c r="P15" s="16">
        <v>0.2</v>
      </c>
      <c r="Q15" s="16">
        <v>0.18421052631578899</v>
      </c>
      <c r="R15" s="16">
        <v>0.36842105263157898</v>
      </c>
      <c r="S15" s="16"/>
      <c r="T15" s="16">
        <v>0.17889908256880699</v>
      </c>
      <c r="U15" s="16">
        <v>0.17351598173516</v>
      </c>
      <c r="V15" s="16">
        <v>0.20338983050847501</v>
      </c>
      <c r="W15" s="16">
        <v>0.162790697674419</v>
      </c>
      <c r="X15" s="16">
        <v>0.25974025974025999</v>
      </c>
      <c r="Y15" s="16">
        <v>0.186046511627907</v>
      </c>
      <c r="Z15" s="16"/>
      <c r="AA15" s="16">
        <v>0.19842312746386301</v>
      </c>
      <c r="AB15" s="16">
        <v>0.145593869731801</v>
      </c>
    </row>
    <row r="16" spans="2:28" x14ac:dyDescent="0.35">
      <c r="B16" s="17" t="s">
        <v>74</v>
      </c>
      <c r="C16" s="16">
        <v>0.181996086105675</v>
      </c>
      <c r="D16" s="16">
        <v>0.14444444444444399</v>
      </c>
      <c r="E16" s="16">
        <v>0.21174377224199301</v>
      </c>
      <c r="F16" s="16"/>
      <c r="G16" s="16">
        <v>0.19245283018867901</v>
      </c>
      <c r="H16" s="16">
        <v>0.24603174603174599</v>
      </c>
      <c r="I16" s="16">
        <v>0.138461538461538</v>
      </c>
      <c r="J16" s="16">
        <v>0.22950819672131101</v>
      </c>
      <c r="K16" s="16">
        <v>0.17808219178082199</v>
      </c>
      <c r="L16" s="16">
        <v>0.19480519480519501</v>
      </c>
      <c r="M16" s="16">
        <v>0.13888888888888901</v>
      </c>
      <c r="N16" s="16">
        <v>0.13888888888888901</v>
      </c>
      <c r="O16" s="16">
        <v>9.5652173913043495E-2</v>
      </c>
      <c r="P16" s="16">
        <v>0.2</v>
      </c>
      <c r="Q16" s="16">
        <v>0.23684210526315799</v>
      </c>
      <c r="R16" s="16">
        <v>0.157894736842105</v>
      </c>
      <c r="S16" s="16"/>
      <c r="T16" s="16">
        <v>0.16972477064220201</v>
      </c>
      <c r="U16" s="16">
        <v>0.18264840182648401</v>
      </c>
      <c r="V16" s="16">
        <v>0.194915254237288</v>
      </c>
      <c r="W16" s="16">
        <v>0.209302325581395</v>
      </c>
      <c r="X16" s="16">
        <v>0.19480519480519501</v>
      </c>
      <c r="Y16" s="16">
        <v>0.162790697674419</v>
      </c>
      <c r="Z16" s="16"/>
      <c r="AA16" s="16">
        <v>0.19316688567674101</v>
      </c>
      <c r="AB16" s="16">
        <v>0.14942528735632199</v>
      </c>
    </row>
    <row r="17" spans="2:28" ht="43.5" x14ac:dyDescent="0.35">
      <c r="B17" s="17" t="s">
        <v>75</v>
      </c>
      <c r="C17" s="16">
        <v>0.16242661448140899</v>
      </c>
      <c r="D17" s="16">
        <v>0.16222222222222199</v>
      </c>
      <c r="E17" s="16">
        <v>0.161921708185053</v>
      </c>
      <c r="F17" s="16"/>
      <c r="G17" s="16">
        <v>0.162264150943396</v>
      </c>
      <c r="H17" s="16">
        <v>0.206349206349206</v>
      </c>
      <c r="I17" s="16">
        <v>0.123076923076923</v>
      </c>
      <c r="J17" s="16">
        <v>0.114754098360656</v>
      </c>
      <c r="K17" s="16">
        <v>0.20547945205479501</v>
      </c>
      <c r="L17" s="16">
        <v>6.4935064935064901E-2</v>
      </c>
      <c r="M17" s="16">
        <v>0.180555555555556</v>
      </c>
      <c r="N17" s="16">
        <v>5.5555555555555601E-2</v>
      </c>
      <c r="O17" s="16">
        <v>0.147826086956522</v>
      </c>
      <c r="P17" s="16">
        <v>0.18666666666666701</v>
      </c>
      <c r="Q17" s="16">
        <v>0.23684210526315799</v>
      </c>
      <c r="R17" s="16">
        <v>0.36842105263157898</v>
      </c>
      <c r="S17" s="16"/>
      <c r="T17" s="16">
        <v>0.16743119266055001</v>
      </c>
      <c r="U17" s="16">
        <v>0.164383561643836</v>
      </c>
      <c r="V17" s="16">
        <v>0.11864406779661001</v>
      </c>
      <c r="W17" s="16">
        <v>0.13178294573643401</v>
      </c>
      <c r="X17" s="16">
        <v>0.19480519480519501</v>
      </c>
      <c r="Y17" s="16">
        <v>0.25581395348837199</v>
      </c>
      <c r="Z17" s="16"/>
      <c r="AA17" s="16">
        <v>0.15900131406044701</v>
      </c>
      <c r="AB17" s="16">
        <v>0.17241379310344801</v>
      </c>
    </row>
    <row r="18" spans="2:28" x14ac:dyDescent="0.35">
      <c r="B18" s="17" t="s">
        <v>76</v>
      </c>
      <c r="C18" s="16">
        <v>0.150684931506849</v>
      </c>
      <c r="D18" s="16">
        <v>0.155555555555556</v>
      </c>
      <c r="E18" s="16">
        <v>0.14590747330960899</v>
      </c>
      <c r="F18" s="16"/>
      <c r="G18" s="16">
        <v>0.13962264150943399</v>
      </c>
      <c r="H18" s="16">
        <v>0.134920634920635</v>
      </c>
      <c r="I18" s="16">
        <v>0.138461538461538</v>
      </c>
      <c r="J18" s="16">
        <v>0.213114754098361</v>
      </c>
      <c r="K18" s="16">
        <v>9.5890410958904104E-2</v>
      </c>
      <c r="L18" s="16">
        <v>0.19480519480519501</v>
      </c>
      <c r="M18" s="16">
        <v>0.13888888888888901</v>
      </c>
      <c r="N18" s="16">
        <v>0.16666666666666699</v>
      </c>
      <c r="O18" s="16">
        <v>0.121739130434783</v>
      </c>
      <c r="P18" s="16">
        <v>0.146666666666667</v>
      </c>
      <c r="Q18" s="16">
        <v>0.26315789473684198</v>
      </c>
      <c r="R18" s="16">
        <v>0.26315789473684198</v>
      </c>
      <c r="S18" s="16"/>
      <c r="T18" s="16">
        <v>0.151376146788991</v>
      </c>
      <c r="U18" s="16">
        <v>0.13698630136986301</v>
      </c>
      <c r="V18" s="16">
        <v>0.12711864406779699</v>
      </c>
      <c r="W18" s="16">
        <v>0.15503875968992201</v>
      </c>
      <c r="X18" s="16">
        <v>0.18181818181818199</v>
      </c>
      <c r="Y18" s="16">
        <v>0.209302325581395</v>
      </c>
      <c r="Z18" s="16"/>
      <c r="AA18" s="16">
        <v>0.15900131406044701</v>
      </c>
      <c r="AB18" s="16">
        <v>0.126436781609195</v>
      </c>
    </row>
    <row r="19" spans="2:28" x14ac:dyDescent="0.35">
      <c r="B19" s="17" t="s">
        <v>77</v>
      </c>
      <c r="C19" s="16">
        <v>0.10469667318982399</v>
      </c>
      <c r="D19" s="16">
        <v>9.1111111111111101E-2</v>
      </c>
      <c r="E19" s="16">
        <v>0.117437722419929</v>
      </c>
      <c r="F19" s="16"/>
      <c r="G19" s="16">
        <v>0.12075471698113199</v>
      </c>
      <c r="H19" s="16">
        <v>7.9365079365079402E-2</v>
      </c>
      <c r="I19" s="16">
        <v>0.138461538461538</v>
      </c>
      <c r="J19" s="16">
        <v>3.2786885245901599E-2</v>
      </c>
      <c r="K19" s="16">
        <v>5.4794520547945202E-2</v>
      </c>
      <c r="L19" s="16">
        <v>0.103896103896104</v>
      </c>
      <c r="M19" s="16">
        <v>9.7222222222222196E-2</v>
      </c>
      <c r="N19" s="16">
        <v>5.5555555555555601E-2</v>
      </c>
      <c r="O19" s="16">
        <v>0.139130434782609</v>
      </c>
      <c r="P19" s="16">
        <v>0.17333333333333301</v>
      </c>
      <c r="Q19" s="16">
        <v>7.8947368421052599E-2</v>
      </c>
      <c r="R19" s="16">
        <v>5.2631578947368397E-2</v>
      </c>
      <c r="S19" s="16"/>
      <c r="T19" s="16">
        <v>0.13302752293577999</v>
      </c>
      <c r="U19" s="16">
        <v>8.2191780821917804E-2</v>
      </c>
      <c r="V19" s="16">
        <v>0.13559322033898299</v>
      </c>
      <c r="W19" s="16">
        <v>6.9767441860465101E-2</v>
      </c>
      <c r="X19" s="16">
        <v>2.5974025974026E-2</v>
      </c>
      <c r="Y19" s="16">
        <v>9.3023255813953501E-2</v>
      </c>
      <c r="Z19" s="16"/>
      <c r="AA19" s="16">
        <v>9.8554533508541403E-2</v>
      </c>
      <c r="AB19" s="16">
        <v>0.122605363984674</v>
      </c>
    </row>
    <row r="20" spans="2:28" ht="29" x14ac:dyDescent="0.35">
      <c r="B20" s="17" t="s">
        <v>78</v>
      </c>
      <c r="C20" s="16">
        <v>7.6320939334638002E-2</v>
      </c>
      <c r="D20" s="16">
        <v>9.1111111111111101E-2</v>
      </c>
      <c r="E20" s="16">
        <v>6.5836298932384296E-2</v>
      </c>
      <c r="F20" s="16"/>
      <c r="G20" s="16">
        <v>8.6792452830188702E-2</v>
      </c>
      <c r="H20" s="16">
        <v>4.7619047619047603E-2</v>
      </c>
      <c r="I20" s="16">
        <v>6.15384615384615E-2</v>
      </c>
      <c r="J20" s="16">
        <v>0.114754098360656</v>
      </c>
      <c r="K20" s="16">
        <v>5.4794520547945202E-2</v>
      </c>
      <c r="L20" s="16">
        <v>5.1948051948052E-2</v>
      </c>
      <c r="M20" s="16">
        <v>9.7222222222222196E-2</v>
      </c>
      <c r="N20" s="16">
        <v>8.3333333333333301E-2</v>
      </c>
      <c r="O20" s="16">
        <v>0.147826086956522</v>
      </c>
      <c r="P20" s="16">
        <v>2.66666666666667E-2</v>
      </c>
      <c r="Q20" s="16">
        <v>2.6315789473684199E-2</v>
      </c>
      <c r="R20" s="16">
        <v>0</v>
      </c>
      <c r="S20" s="16"/>
      <c r="T20" s="16">
        <v>0.11467889908256899</v>
      </c>
      <c r="U20" s="16">
        <v>4.5662100456621002E-2</v>
      </c>
      <c r="V20" s="16">
        <v>3.3898305084745797E-2</v>
      </c>
      <c r="W20" s="16">
        <v>7.7519379844961198E-2</v>
      </c>
      <c r="X20" s="16">
        <v>1.2987012987013E-2</v>
      </c>
      <c r="Y20" s="16">
        <v>6.9767441860465101E-2</v>
      </c>
      <c r="Z20" s="16"/>
      <c r="AA20" s="16">
        <v>5.5190538764783199E-2</v>
      </c>
      <c r="AB20" s="16">
        <v>0.13793103448275901</v>
      </c>
    </row>
    <row r="21" spans="2:28" ht="29" x14ac:dyDescent="0.35">
      <c r="B21" s="17" t="s">
        <v>79</v>
      </c>
      <c r="C21" s="16">
        <v>4.2074363992172202E-2</v>
      </c>
      <c r="D21" s="16">
        <v>3.7777777777777799E-2</v>
      </c>
      <c r="E21" s="16">
        <v>4.6263345195729499E-2</v>
      </c>
      <c r="F21" s="16"/>
      <c r="G21" s="16">
        <v>3.3962264150943403E-2</v>
      </c>
      <c r="H21" s="16">
        <v>2.3809523809523801E-2</v>
      </c>
      <c r="I21" s="16">
        <v>4.6153846153846198E-2</v>
      </c>
      <c r="J21" s="16">
        <v>3.2786885245901599E-2</v>
      </c>
      <c r="K21" s="16">
        <v>2.7397260273972601E-2</v>
      </c>
      <c r="L21" s="16">
        <v>1.2987012987013E-2</v>
      </c>
      <c r="M21" s="16">
        <v>5.5555555555555601E-2</v>
      </c>
      <c r="N21" s="16">
        <v>8.3333333333333301E-2</v>
      </c>
      <c r="O21" s="16">
        <v>6.9565217391304293E-2</v>
      </c>
      <c r="P21" s="16">
        <v>0.08</v>
      </c>
      <c r="Q21" s="16">
        <v>5.2631578947368397E-2</v>
      </c>
      <c r="R21" s="16">
        <v>0</v>
      </c>
      <c r="S21" s="16"/>
      <c r="T21" s="16">
        <v>4.8165137614678902E-2</v>
      </c>
      <c r="U21" s="16">
        <v>1.8264840182648401E-2</v>
      </c>
      <c r="V21" s="16">
        <v>5.93220338983051E-2</v>
      </c>
      <c r="W21" s="16">
        <v>2.32558139534884E-2</v>
      </c>
      <c r="X21" s="16">
        <v>7.7922077922077906E-2</v>
      </c>
      <c r="Y21" s="16">
        <v>4.6511627906976702E-2</v>
      </c>
      <c r="Z21" s="16"/>
      <c r="AA21" s="16">
        <v>4.4678055190538801E-2</v>
      </c>
      <c r="AB21" s="16">
        <v>3.4482758620689703E-2</v>
      </c>
    </row>
    <row r="22" spans="2:28" ht="29" x14ac:dyDescent="0.35">
      <c r="B22" s="17" t="s">
        <v>80</v>
      </c>
      <c r="C22" s="16">
        <v>3.7181996086105701E-2</v>
      </c>
      <c r="D22" s="16">
        <v>4.4444444444444398E-2</v>
      </c>
      <c r="E22" s="16">
        <v>3.0249110320284701E-2</v>
      </c>
      <c r="F22" s="16"/>
      <c r="G22" s="16">
        <v>2.6415094339622601E-2</v>
      </c>
      <c r="H22" s="16">
        <v>3.1746031746031703E-2</v>
      </c>
      <c r="I22" s="16">
        <v>4.6153846153846198E-2</v>
      </c>
      <c r="J22" s="16">
        <v>4.91803278688525E-2</v>
      </c>
      <c r="K22" s="16">
        <v>1.3698630136986301E-2</v>
      </c>
      <c r="L22" s="16">
        <v>1.2987012987013E-2</v>
      </c>
      <c r="M22" s="16">
        <v>6.9444444444444406E-2</v>
      </c>
      <c r="N22" s="16">
        <v>0</v>
      </c>
      <c r="O22" s="16">
        <v>4.3478260869565202E-2</v>
      </c>
      <c r="P22" s="16">
        <v>0.08</v>
      </c>
      <c r="Q22" s="16">
        <v>5.2631578947368397E-2</v>
      </c>
      <c r="R22" s="16">
        <v>5.2631578947368397E-2</v>
      </c>
      <c r="S22" s="16"/>
      <c r="T22" s="16">
        <v>4.5871559633027498E-2</v>
      </c>
      <c r="U22" s="16">
        <v>1.8264840182648401E-2</v>
      </c>
      <c r="V22" s="16">
        <v>4.2372881355932202E-2</v>
      </c>
      <c r="W22" s="16">
        <v>4.6511627906976702E-2</v>
      </c>
      <c r="X22" s="16">
        <v>2.5974025974026E-2</v>
      </c>
      <c r="Y22" s="16">
        <v>2.32558139534884E-2</v>
      </c>
      <c r="Z22" s="16"/>
      <c r="AA22" s="16">
        <v>3.8107752956636001E-2</v>
      </c>
      <c r="AB22" s="16">
        <v>3.4482758620689703E-2</v>
      </c>
    </row>
    <row r="23" spans="2:28" x14ac:dyDescent="0.35">
      <c r="B23" s="17" t="s">
        <v>60</v>
      </c>
      <c r="C23" s="16">
        <v>9.7847358121330701E-3</v>
      </c>
      <c r="D23" s="16">
        <v>1.1111111111111099E-2</v>
      </c>
      <c r="E23" s="16">
        <v>8.8967971530249101E-3</v>
      </c>
      <c r="F23" s="16"/>
      <c r="G23" s="16">
        <v>0</v>
      </c>
      <c r="H23" s="16">
        <v>1.58730158730159E-2</v>
      </c>
      <c r="I23" s="16">
        <v>0</v>
      </c>
      <c r="J23" s="16">
        <v>0</v>
      </c>
      <c r="K23" s="16">
        <v>0</v>
      </c>
      <c r="L23" s="16">
        <v>5.1948051948052E-2</v>
      </c>
      <c r="M23" s="16">
        <v>1.38888888888889E-2</v>
      </c>
      <c r="N23" s="16">
        <v>5.5555555555555601E-2</v>
      </c>
      <c r="O23" s="16">
        <v>8.6956521739130401E-3</v>
      </c>
      <c r="P23" s="16">
        <v>0</v>
      </c>
      <c r="Q23" s="16">
        <v>0</v>
      </c>
      <c r="R23" s="16">
        <v>0</v>
      </c>
      <c r="S23" s="16"/>
      <c r="T23" s="16">
        <v>4.5871559633027499E-3</v>
      </c>
      <c r="U23" s="16">
        <v>1.3698630136986301E-2</v>
      </c>
      <c r="V23" s="16">
        <v>2.5423728813559299E-2</v>
      </c>
      <c r="W23" s="16">
        <v>0</v>
      </c>
      <c r="X23" s="16">
        <v>1.2987012987013E-2</v>
      </c>
      <c r="Y23" s="16">
        <v>2.32558139534884E-2</v>
      </c>
      <c r="Z23" s="16"/>
      <c r="AA23" s="16">
        <v>1.05124835742444E-2</v>
      </c>
      <c r="AB23" s="16">
        <v>7.6628352490421504E-3</v>
      </c>
    </row>
    <row r="24" spans="2:28" ht="29" x14ac:dyDescent="0.35">
      <c r="B24" s="17" t="s">
        <v>81</v>
      </c>
      <c r="C24" s="18">
        <v>5.8708414872798396E-3</v>
      </c>
      <c r="D24" s="18">
        <v>6.6666666666666697E-3</v>
      </c>
      <c r="E24" s="18">
        <v>5.3380782918149502E-3</v>
      </c>
      <c r="F24" s="18"/>
      <c r="G24" s="18">
        <v>3.77358490566038E-3</v>
      </c>
      <c r="H24" s="18">
        <v>2.3809523809523801E-2</v>
      </c>
      <c r="I24" s="18">
        <v>0</v>
      </c>
      <c r="J24" s="18">
        <v>0</v>
      </c>
      <c r="K24" s="18">
        <v>0</v>
      </c>
      <c r="L24" s="18">
        <v>0</v>
      </c>
      <c r="M24" s="18">
        <v>1.38888888888889E-2</v>
      </c>
      <c r="N24" s="18">
        <v>0</v>
      </c>
      <c r="O24" s="18">
        <v>0</v>
      </c>
      <c r="P24" s="18">
        <v>1.3333333333333299E-2</v>
      </c>
      <c r="Q24" s="18">
        <v>0</v>
      </c>
      <c r="R24" s="18">
        <v>0</v>
      </c>
      <c r="S24" s="18"/>
      <c r="T24" s="18">
        <v>4.5871559633027499E-3</v>
      </c>
      <c r="U24" s="18">
        <v>9.1324200913242004E-3</v>
      </c>
      <c r="V24" s="18">
        <v>8.4745762711864406E-3</v>
      </c>
      <c r="W24" s="18">
        <v>7.7519379844961196E-3</v>
      </c>
      <c r="X24" s="18">
        <v>0</v>
      </c>
      <c r="Y24" s="18">
        <v>0</v>
      </c>
      <c r="Z24" s="18"/>
      <c r="AA24" s="18">
        <v>3.9421813403416597E-3</v>
      </c>
      <c r="AB24" s="18">
        <v>1.1494252873563199E-2</v>
      </c>
    </row>
    <row r="25" spans="2:28" x14ac:dyDescent="0.35">
      <c r="B25" s="15"/>
    </row>
    <row r="26" spans="2:28" x14ac:dyDescent="0.35">
      <c r="B26" t="s">
        <v>64</v>
      </c>
    </row>
    <row r="27" spans="2:28" x14ac:dyDescent="0.35">
      <c r="B27" t="s">
        <v>65</v>
      </c>
    </row>
    <row r="29" spans="2:28" x14ac:dyDescent="0.35">
      <c r="B29"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AB2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243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43.5" x14ac:dyDescent="0.35">
      <c r="B8" s="17" t="s">
        <v>231</v>
      </c>
      <c r="C8" s="16">
        <v>0.54990215264187903</v>
      </c>
      <c r="D8" s="16">
        <v>0.51111111111111096</v>
      </c>
      <c r="E8" s="16">
        <v>0.580071174377224</v>
      </c>
      <c r="F8" s="16"/>
      <c r="G8" s="16">
        <v>0.61886792452830197</v>
      </c>
      <c r="H8" s="16">
        <v>0.69841269841269804</v>
      </c>
      <c r="I8" s="16">
        <v>0.55384615384615399</v>
      </c>
      <c r="J8" s="16">
        <v>0.49180327868852503</v>
      </c>
      <c r="K8" s="16">
        <v>0.50684931506849296</v>
      </c>
      <c r="L8" s="16">
        <v>0.45454545454545497</v>
      </c>
      <c r="M8" s="16">
        <v>0.47222222222222199</v>
      </c>
      <c r="N8" s="16">
        <v>0.36111111111111099</v>
      </c>
      <c r="O8" s="16">
        <v>0.46956521739130402</v>
      </c>
      <c r="P8" s="16">
        <v>0.56000000000000005</v>
      </c>
      <c r="Q8" s="16">
        <v>0.47368421052631599</v>
      </c>
      <c r="R8" s="16">
        <v>0.57894736842105299</v>
      </c>
      <c r="S8" s="16"/>
      <c r="T8" s="16">
        <v>0.52522935779816504</v>
      </c>
      <c r="U8" s="16">
        <v>0.62100456621004596</v>
      </c>
      <c r="V8" s="16">
        <v>0.55084745762711895</v>
      </c>
      <c r="W8" s="16">
        <v>0.51937984496124001</v>
      </c>
      <c r="X8" s="16">
        <v>0.51948051948051899</v>
      </c>
      <c r="Y8" s="16">
        <v>0.581395348837209</v>
      </c>
      <c r="Z8" s="16"/>
      <c r="AA8" s="16">
        <v>0.59132720105124803</v>
      </c>
      <c r="AB8" s="16">
        <v>0.42911877394636</v>
      </c>
    </row>
    <row r="9" spans="2:28" ht="43.5" x14ac:dyDescent="0.35">
      <c r="B9" s="17" t="s">
        <v>232</v>
      </c>
      <c r="C9" s="16">
        <v>0.37671232876712302</v>
      </c>
      <c r="D9" s="16">
        <v>0.35555555555555601</v>
      </c>
      <c r="E9" s="16">
        <v>0.39323843416370102</v>
      </c>
      <c r="F9" s="16"/>
      <c r="G9" s="16">
        <v>0.35094339622641502</v>
      </c>
      <c r="H9" s="16">
        <v>0.37301587301587302</v>
      </c>
      <c r="I9" s="16">
        <v>0.492307692307692</v>
      </c>
      <c r="J9" s="16">
        <v>0.409836065573771</v>
      </c>
      <c r="K9" s="16">
        <v>0.32876712328767099</v>
      </c>
      <c r="L9" s="16">
        <v>0.35064935064935099</v>
      </c>
      <c r="M9" s="16">
        <v>0.41666666666666702</v>
      </c>
      <c r="N9" s="16">
        <v>0.38888888888888901</v>
      </c>
      <c r="O9" s="16">
        <v>0.36521739130434799</v>
      </c>
      <c r="P9" s="16">
        <v>0.44</v>
      </c>
      <c r="Q9" s="16">
        <v>0.31578947368421101</v>
      </c>
      <c r="R9" s="16">
        <v>0.31578947368421101</v>
      </c>
      <c r="S9" s="16"/>
      <c r="T9" s="16">
        <v>0.34862385321100903</v>
      </c>
      <c r="U9" s="16">
        <v>0.38356164383561597</v>
      </c>
      <c r="V9" s="16">
        <v>0.34745762711864397</v>
      </c>
      <c r="W9" s="16">
        <v>0.42635658914728702</v>
      </c>
      <c r="X9" s="16">
        <v>0.42857142857142899</v>
      </c>
      <c r="Y9" s="16">
        <v>0.46511627906976699</v>
      </c>
      <c r="Z9" s="16"/>
      <c r="AA9" s="16">
        <v>0.38764783180026302</v>
      </c>
      <c r="AB9" s="16">
        <v>0.34482758620689702</v>
      </c>
    </row>
    <row r="10" spans="2:28" ht="29" x14ac:dyDescent="0.35">
      <c r="B10" s="17" t="s">
        <v>233</v>
      </c>
      <c r="C10" s="16">
        <v>0.29354207436399199</v>
      </c>
      <c r="D10" s="16">
        <v>0.293333333333333</v>
      </c>
      <c r="E10" s="16">
        <v>0.29537366548042698</v>
      </c>
      <c r="F10" s="16"/>
      <c r="G10" s="16">
        <v>0.286792452830189</v>
      </c>
      <c r="H10" s="16">
        <v>0.28571428571428598</v>
      </c>
      <c r="I10" s="16">
        <v>0.246153846153846</v>
      </c>
      <c r="J10" s="16">
        <v>0.29508196721311503</v>
      </c>
      <c r="K10" s="16">
        <v>0.32876712328767099</v>
      </c>
      <c r="L10" s="16">
        <v>0.25974025974025999</v>
      </c>
      <c r="M10" s="16">
        <v>0.31944444444444398</v>
      </c>
      <c r="N10" s="16">
        <v>0.36111111111111099</v>
      </c>
      <c r="O10" s="16">
        <v>0.30434782608695699</v>
      </c>
      <c r="P10" s="16">
        <v>0.266666666666667</v>
      </c>
      <c r="Q10" s="16">
        <v>0.31578947368421101</v>
      </c>
      <c r="R10" s="16">
        <v>0.36842105263157898</v>
      </c>
      <c r="S10" s="16"/>
      <c r="T10" s="16">
        <v>0.32110091743119301</v>
      </c>
      <c r="U10" s="16">
        <v>0.26940639269406402</v>
      </c>
      <c r="V10" s="16">
        <v>0.29661016949152502</v>
      </c>
      <c r="W10" s="16">
        <v>0.24806201550387599</v>
      </c>
      <c r="X10" s="16">
        <v>0.32467532467532501</v>
      </c>
      <c r="Y10" s="16">
        <v>0.209302325581395</v>
      </c>
      <c r="Z10" s="16"/>
      <c r="AA10" s="16">
        <v>0.282522996057819</v>
      </c>
      <c r="AB10" s="16">
        <v>0.32567049808429099</v>
      </c>
    </row>
    <row r="11" spans="2:28" ht="43.5" x14ac:dyDescent="0.35">
      <c r="B11" s="17" t="s">
        <v>234</v>
      </c>
      <c r="C11" s="16">
        <v>0.219178082191781</v>
      </c>
      <c r="D11" s="16">
        <v>0.193333333333333</v>
      </c>
      <c r="E11" s="16">
        <v>0.23665480427046301</v>
      </c>
      <c r="F11" s="16"/>
      <c r="G11" s="16">
        <v>0.128301886792453</v>
      </c>
      <c r="H11" s="16">
        <v>0.15079365079365101</v>
      </c>
      <c r="I11" s="16">
        <v>0.30769230769230799</v>
      </c>
      <c r="J11" s="16">
        <v>0.16393442622950799</v>
      </c>
      <c r="K11" s="16">
        <v>0.27397260273972601</v>
      </c>
      <c r="L11" s="16">
        <v>0.168831168831169</v>
      </c>
      <c r="M11" s="16">
        <v>0.30555555555555602</v>
      </c>
      <c r="N11" s="16">
        <v>0.25</v>
      </c>
      <c r="O11" s="16">
        <v>0.30434782608695699</v>
      </c>
      <c r="P11" s="16">
        <v>0.32</v>
      </c>
      <c r="Q11" s="16">
        <v>0.42105263157894701</v>
      </c>
      <c r="R11" s="16">
        <v>0.105263157894737</v>
      </c>
      <c r="S11" s="16"/>
      <c r="T11" s="16">
        <v>0.21100917431192701</v>
      </c>
      <c r="U11" s="16">
        <v>0.22374429223744299</v>
      </c>
      <c r="V11" s="16">
        <v>0.194915254237288</v>
      </c>
      <c r="W11" s="16">
        <v>0.224806201550388</v>
      </c>
      <c r="X11" s="16">
        <v>0.27272727272727298</v>
      </c>
      <c r="Y11" s="16">
        <v>0.232558139534884</v>
      </c>
      <c r="Z11" s="16"/>
      <c r="AA11" s="16">
        <v>0.252299605781866</v>
      </c>
      <c r="AB11" s="16">
        <v>0.122605363984674</v>
      </c>
    </row>
    <row r="12" spans="2:28" ht="43.5" x14ac:dyDescent="0.35">
      <c r="B12" s="17" t="s">
        <v>235</v>
      </c>
      <c r="C12" s="16">
        <v>0.21232876712328799</v>
      </c>
      <c r="D12" s="16">
        <v>0.233333333333333</v>
      </c>
      <c r="E12" s="16">
        <v>0.197508896797153</v>
      </c>
      <c r="F12" s="16"/>
      <c r="G12" s="16">
        <v>0.21509433962264199</v>
      </c>
      <c r="H12" s="16">
        <v>0.19047619047618999</v>
      </c>
      <c r="I12" s="16">
        <v>0.230769230769231</v>
      </c>
      <c r="J12" s="16">
        <v>0.26229508196721302</v>
      </c>
      <c r="K12" s="16">
        <v>0.301369863013699</v>
      </c>
      <c r="L12" s="16">
        <v>0.18181818181818199</v>
      </c>
      <c r="M12" s="16">
        <v>0.194444444444444</v>
      </c>
      <c r="N12" s="16">
        <v>0.13888888888888901</v>
      </c>
      <c r="O12" s="16">
        <v>0.24347826086956501</v>
      </c>
      <c r="P12" s="16">
        <v>0.16</v>
      </c>
      <c r="Q12" s="16">
        <v>0.23684210526315799</v>
      </c>
      <c r="R12" s="16">
        <v>5.2631578947368397E-2</v>
      </c>
      <c r="S12" s="16"/>
      <c r="T12" s="16">
        <v>0.20871559633027501</v>
      </c>
      <c r="U12" s="16">
        <v>0.210045662100457</v>
      </c>
      <c r="V12" s="16">
        <v>0.25423728813559299</v>
      </c>
      <c r="W12" s="16">
        <v>0.178294573643411</v>
      </c>
      <c r="X12" s="16">
        <v>0.168831168831169</v>
      </c>
      <c r="Y12" s="16">
        <v>0.32558139534883701</v>
      </c>
      <c r="Z12" s="16"/>
      <c r="AA12" s="16">
        <v>0.206307490144547</v>
      </c>
      <c r="AB12" s="16">
        <v>0.229885057471264</v>
      </c>
    </row>
    <row r="13" spans="2:28" ht="29" x14ac:dyDescent="0.35">
      <c r="B13" s="17" t="s">
        <v>236</v>
      </c>
      <c r="C13" s="16">
        <v>0.200587084148728</v>
      </c>
      <c r="D13" s="16">
        <v>0.18888888888888899</v>
      </c>
      <c r="E13" s="16">
        <v>0.208185053380783</v>
      </c>
      <c r="F13" s="16"/>
      <c r="G13" s="16">
        <v>0.18490566037735801</v>
      </c>
      <c r="H13" s="16">
        <v>0.158730158730159</v>
      </c>
      <c r="I13" s="16">
        <v>0.18461538461538499</v>
      </c>
      <c r="J13" s="16">
        <v>0.22950819672131101</v>
      </c>
      <c r="K13" s="16">
        <v>0.19178082191780799</v>
      </c>
      <c r="L13" s="16">
        <v>0.25974025974025999</v>
      </c>
      <c r="M13" s="16">
        <v>0.180555555555556</v>
      </c>
      <c r="N13" s="16">
        <v>0.11111111111111099</v>
      </c>
      <c r="O13" s="16">
        <v>0.28695652173913</v>
      </c>
      <c r="P13" s="16">
        <v>0.21333333333333299</v>
      </c>
      <c r="Q13" s="16">
        <v>0.21052631578947401</v>
      </c>
      <c r="R13" s="16">
        <v>0.105263157894737</v>
      </c>
      <c r="S13" s="16"/>
      <c r="T13" s="16">
        <v>0.21330275229357801</v>
      </c>
      <c r="U13" s="16">
        <v>0.19178082191780799</v>
      </c>
      <c r="V13" s="16">
        <v>0.27966101694915302</v>
      </c>
      <c r="W13" s="16">
        <v>0.15503875968992201</v>
      </c>
      <c r="X13" s="16">
        <v>0.207792207792208</v>
      </c>
      <c r="Y13" s="16">
        <v>2.32558139534884E-2</v>
      </c>
      <c r="Z13" s="16"/>
      <c r="AA13" s="16">
        <v>0.177398160315375</v>
      </c>
      <c r="AB13" s="16">
        <v>0.26819923371647503</v>
      </c>
    </row>
    <row r="14" spans="2:28" ht="29" x14ac:dyDescent="0.35">
      <c r="B14" s="17" t="s">
        <v>237</v>
      </c>
      <c r="C14" s="16">
        <v>0.17123287671232901</v>
      </c>
      <c r="D14" s="16">
        <v>0.18666666666666701</v>
      </c>
      <c r="E14" s="16">
        <v>0.15836298932384299</v>
      </c>
      <c r="F14" s="16"/>
      <c r="G14" s="16">
        <v>0.24150943396226399</v>
      </c>
      <c r="H14" s="16">
        <v>0.158730158730159</v>
      </c>
      <c r="I14" s="16">
        <v>0.138461538461538</v>
      </c>
      <c r="J14" s="16">
        <v>0.114754098360656</v>
      </c>
      <c r="K14" s="16">
        <v>0.164383561643836</v>
      </c>
      <c r="L14" s="16">
        <v>0.15584415584415601</v>
      </c>
      <c r="M14" s="16">
        <v>0.15277777777777801</v>
      </c>
      <c r="N14" s="16">
        <v>0.11111111111111099</v>
      </c>
      <c r="O14" s="16">
        <v>0.11304347826087</v>
      </c>
      <c r="P14" s="16">
        <v>0.2</v>
      </c>
      <c r="Q14" s="16">
        <v>0.105263157894737</v>
      </c>
      <c r="R14" s="16">
        <v>0.21052631578947401</v>
      </c>
      <c r="S14" s="16"/>
      <c r="T14" s="16">
        <v>0.204128440366972</v>
      </c>
      <c r="U14" s="16">
        <v>0.150684931506849</v>
      </c>
      <c r="V14" s="16">
        <v>0.169491525423729</v>
      </c>
      <c r="W14" s="16">
        <v>0.14728682170542601</v>
      </c>
      <c r="X14" s="16">
        <v>9.0909090909090898E-2</v>
      </c>
      <c r="Y14" s="16">
        <v>0.162790697674419</v>
      </c>
      <c r="Z14" s="16"/>
      <c r="AA14" s="16">
        <v>0.16425755584756899</v>
      </c>
      <c r="AB14" s="16">
        <v>0.19157088122605401</v>
      </c>
    </row>
    <row r="15" spans="2:28" ht="43.5" x14ac:dyDescent="0.35">
      <c r="B15" s="17" t="s">
        <v>238</v>
      </c>
      <c r="C15" s="16">
        <v>0.15753424657534201</v>
      </c>
      <c r="D15" s="16">
        <v>0.18666666666666701</v>
      </c>
      <c r="E15" s="16">
        <v>0.13345195729537401</v>
      </c>
      <c r="F15" s="16"/>
      <c r="G15" s="16">
        <v>0.14716981132075499</v>
      </c>
      <c r="H15" s="16">
        <v>0.134920634920635</v>
      </c>
      <c r="I15" s="16">
        <v>0.123076923076923</v>
      </c>
      <c r="J15" s="16">
        <v>0.213114754098361</v>
      </c>
      <c r="K15" s="16">
        <v>0.20547945205479501</v>
      </c>
      <c r="L15" s="16">
        <v>0.18181818181818199</v>
      </c>
      <c r="M15" s="16">
        <v>0.180555555555556</v>
      </c>
      <c r="N15" s="16">
        <v>0.194444444444444</v>
      </c>
      <c r="O15" s="16">
        <v>0.173913043478261</v>
      </c>
      <c r="P15" s="16">
        <v>0.12</v>
      </c>
      <c r="Q15" s="16">
        <v>0.13157894736842099</v>
      </c>
      <c r="R15" s="16">
        <v>5.2631578947368397E-2</v>
      </c>
      <c r="S15" s="16"/>
      <c r="T15" s="16">
        <v>0.146788990825688</v>
      </c>
      <c r="U15" s="16">
        <v>0.19178082191780799</v>
      </c>
      <c r="V15" s="16">
        <v>0.144067796610169</v>
      </c>
      <c r="W15" s="16">
        <v>0.193798449612403</v>
      </c>
      <c r="X15" s="16">
        <v>7.7922077922077906E-2</v>
      </c>
      <c r="Y15" s="16">
        <v>0.162790697674419</v>
      </c>
      <c r="Z15" s="16"/>
      <c r="AA15" s="16">
        <v>0.1419185282523</v>
      </c>
      <c r="AB15" s="16">
        <v>0.20306513409961699</v>
      </c>
    </row>
    <row r="16" spans="2:28" ht="29" x14ac:dyDescent="0.35">
      <c r="B16" s="17" t="s">
        <v>239</v>
      </c>
      <c r="C16" s="16">
        <v>0.14677103718199599</v>
      </c>
      <c r="D16" s="16">
        <v>0.15333333333333299</v>
      </c>
      <c r="E16" s="16">
        <v>0.14412811387900401</v>
      </c>
      <c r="F16" s="16"/>
      <c r="G16" s="16">
        <v>0.13962264150943399</v>
      </c>
      <c r="H16" s="16">
        <v>0.11111111111111099</v>
      </c>
      <c r="I16" s="16">
        <v>0.123076923076923</v>
      </c>
      <c r="J16" s="16">
        <v>0.13114754098360701</v>
      </c>
      <c r="K16" s="16">
        <v>9.5890410958904104E-2</v>
      </c>
      <c r="L16" s="16">
        <v>0.14285714285714299</v>
      </c>
      <c r="M16" s="16">
        <v>0.16666666666666699</v>
      </c>
      <c r="N16" s="16">
        <v>0.22222222222222199</v>
      </c>
      <c r="O16" s="16">
        <v>0.19130434782608699</v>
      </c>
      <c r="P16" s="16">
        <v>0.133333333333333</v>
      </c>
      <c r="Q16" s="16">
        <v>0.157894736842105</v>
      </c>
      <c r="R16" s="16">
        <v>0.36842105263157898</v>
      </c>
      <c r="S16" s="16"/>
      <c r="T16" s="16">
        <v>0.153669724770642</v>
      </c>
      <c r="U16" s="16">
        <v>0.10958904109589</v>
      </c>
      <c r="V16" s="16">
        <v>0.169491525423729</v>
      </c>
      <c r="W16" s="16">
        <v>0.170542635658915</v>
      </c>
      <c r="X16" s="16">
        <v>0.15584415584415601</v>
      </c>
      <c r="Y16" s="16">
        <v>0.116279069767442</v>
      </c>
      <c r="Z16" s="16"/>
      <c r="AA16" s="16">
        <v>0.13929040735873799</v>
      </c>
      <c r="AB16" s="16">
        <v>0.16858237547892699</v>
      </c>
    </row>
    <row r="17" spans="2:28" ht="29" x14ac:dyDescent="0.35">
      <c r="B17" s="17" t="s">
        <v>240</v>
      </c>
      <c r="C17" s="16">
        <v>0.14187866927593001</v>
      </c>
      <c r="D17" s="16">
        <v>0.14888888888888899</v>
      </c>
      <c r="E17" s="16">
        <v>0.13701067615658399</v>
      </c>
      <c r="F17" s="16"/>
      <c r="G17" s="16">
        <v>0.13962264150943399</v>
      </c>
      <c r="H17" s="16">
        <v>0.15079365079365101</v>
      </c>
      <c r="I17" s="16">
        <v>0.107692307692308</v>
      </c>
      <c r="J17" s="16">
        <v>0.19672131147541</v>
      </c>
      <c r="K17" s="16">
        <v>0.150684931506849</v>
      </c>
      <c r="L17" s="16">
        <v>0.15584415584415601</v>
      </c>
      <c r="M17" s="16">
        <v>0.125</v>
      </c>
      <c r="N17" s="16">
        <v>0.22222222222222199</v>
      </c>
      <c r="O17" s="16">
        <v>0.11304347826087</v>
      </c>
      <c r="P17" s="16">
        <v>0.146666666666667</v>
      </c>
      <c r="Q17" s="16">
        <v>0.157894736842105</v>
      </c>
      <c r="R17" s="16">
        <v>0</v>
      </c>
      <c r="S17" s="16"/>
      <c r="T17" s="16">
        <v>0.142201834862385</v>
      </c>
      <c r="U17" s="16">
        <v>0.10958904109589</v>
      </c>
      <c r="V17" s="16">
        <v>0.13559322033898299</v>
      </c>
      <c r="W17" s="16">
        <v>0.178294573643411</v>
      </c>
      <c r="X17" s="16">
        <v>0.15584415584415601</v>
      </c>
      <c r="Y17" s="16">
        <v>0.186046511627907</v>
      </c>
      <c r="Z17" s="16"/>
      <c r="AA17" s="16">
        <v>0.136662286465177</v>
      </c>
      <c r="AB17" s="16">
        <v>0.15708812260536401</v>
      </c>
    </row>
    <row r="18" spans="2:28" ht="29" x14ac:dyDescent="0.35">
      <c r="B18" s="17" t="s">
        <v>241</v>
      </c>
      <c r="C18" s="16">
        <v>9.3933463796477504E-2</v>
      </c>
      <c r="D18" s="16">
        <v>9.7777777777777797E-2</v>
      </c>
      <c r="E18" s="16">
        <v>9.0747330960854106E-2</v>
      </c>
      <c r="F18" s="16"/>
      <c r="G18" s="16">
        <v>9.8113207547169803E-2</v>
      </c>
      <c r="H18" s="16">
        <v>8.7301587301587297E-2</v>
      </c>
      <c r="I18" s="16">
        <v>0.123076923076923</v>
      </c>
      <c r="J18" s="16">
        <v>8.1967213114754106E-2</v>
      </c>
      <c r="K18" s="16">
        <v>9.5890410958904104E-2</v>
      </c>
      <c r="L18" s="16">
        <v>0.103896103896104</v>
      </c>
      <c r="M18" s="16">
        <v>6.9444444444444406E-2</v>
      </c>
      <c r="N18" s="16">
        <v>0.13888888888888901</v>
      </c>
      <c r="O18" s="16">
        <v>6.9565217391304293E-2</v>
      </c>
      <c r="P18" s="16">
        <v>9.3333333333333296E-2</v>
      </c>
      <c r="Q18" s="16">
        <v>0.13157894736842099</v>
      </c>
      <c r="R18" s="16">
        <v>5.2631578947368397E-2</v>
      </c>
      <c r="S18" s="16"/>
      <c r="T18" s="16">
        <v>0.105504587155963</v>
      </c>
      <c r="U18" s="16">
        <v>5.9360730593607303E-2</v>
      </c>
      <c r="V18" s="16">
        <v>5.0847457627118599E-2</v>
      </c>
      <c r="W18" s="16">
        <v>0.14728682170542601</v>
      </c>
      <c r="X18" s="16">
        <v>9.0909090909090898E-2</v>
      </c>
      <c r="Y18" s="16">
        <v>0.116279069767442</v>
      </c>
      <c r="Z18" s="16"/>
      <c r="AA18" s="16">
        <v>8.9356110381077505E-2</v>
      </c>
      <c r="AB18" s="16">
        <v>0.10727969348659</v>
      </c>
    </row>
    <row r="19" spans="2:28" ht="29" x14ac:dyDescent="0.35">
      <c r="B19" s="17" t="s">
        <v>242</v>
      </c>
      <c r="C19" s="16">
        <v>7.7299412915851295E-2</v>
      </c>
      <c r="D19" s="16">
        <v>8.4444444444444405E-2</v>
      </c>
      <c r="E19" s="16">
        <v>7.2953736654804299E-2</v>
      </c>
      <c r="F19" s="16"/>
      <c r="G19" s="16">
        <v>8.3018867924528297E-2</v>
      </c>
      <c r="H19" s="16">
        <v>7.1428571428571397E-2</v>
      </c>
      <c r="I19" s="16">
        <v>4.6153846153846198E-2</v>
      </c>
      <c r="J19" s="16">
        <v>4.91803278688525E-2</v>
      </c>
      <c r="K19" s="16">
        <v>4.1095890410958902E-2</v>
      </c>
      <c r="L19" s="16">
        <v>0.12987012987013</v>
      </c>
      <c r="M19" s="16">
        <v>4.1666666666666699E-2</v>
      </c>
      <c r="N19" s="16">
        <v>2.7777777777777801E-2</v>
      </c>
      <c r="O19" s="16">
        <v>9.5652173913043495E-2</v>
      </c>
      <c r="P19" s="16">
        <v>9.3333333333333296E-2</v>
      </c>
      <c r="Q19" s="16">
        <v>5.2631578947368397E-2</v>
      </c>
      <c r="R19" s="16">
        <v>0.26315789473684198</v>
      </c>
      <c r="S19" s="16"/>
      <c r="T19" s="16">
        <v>9.4036697247706399E-2</v>
      </c>
      <c r="U19" s="16">
        <v>5.9360730593607303E-2</v>
      </c>
      <c r="V19" s="16">
        <v>8.4745762711864403E-2</v>
      </c>
      <c r="W19" s="16">
        <v>5.4263565891472902E-2</v>
      </c>
      <c r="X19" s="16">
        <v>9.0909090909090898E-2</v>
      </c>
      <c r="Y19" s="16">
        <v>2.32558139534884E-2</v>
      </c>
      <c r="Z19" s="16"/>
      <c r="AA19" s="16">
        <v>6.5703022339027597E-2</v>
      </c>
      <c r="AB19" s="16">
        <v>0.11111111111111099</v>
      </c>
    </row>
    <row r="20" spans="2:28" x14ac:dyDescent="0.35">
      <c r="B20" s="17" t="s">
        <v>101</v>
      </c>
      <c r="C20" s="16">
        <v>1.2720156555773E-2</v>
      </c>
      <c r="D20" s="16">
        <v>6.6666666666666697E-3</v>
      </c>
      <c r="E20" s="16">
        <v>1.7793594306049799E-2</v>
      </c>
      <c r="F20" s="16"/>
      <c r="G20" s="16">
        <v>1.13207547169811E-2</v>
      </c>
      <c r="H20" s="16">
        <v>1.58730158730159E-2</v>
      </c>
      <c r="I20" s="16">
        <v>0</v>
      </c>
      <c r="J20" s="16">
        <v>3.2786885245901599E-2</v>
      </c>
      <c r="K20" s="16">
        <v>4.1095890410958902E-2</v>
      </c>
      <c r="L20" s="16">
        <v>2.5974025974026E-2</v>
      </c>
      <c r="M20" s="16">
        <v>0</v>
      </c>
      <c r="N20" s="16">
        <v>0</v>
      </c>
      <c r="O20" s="16">
        <v>0</v>
      </c>
      <c r="P20" s="16">
        <v>0</v>
      </c>
      <c r="Q20" s="16">
        <v>2.6315789473684199E-2</v>
      </c>
      <c r="R20" s="16">
        <v>0</v>
      </c>
      <c r="S20" s="16"/>
      <c r="T20" s="16">
        <v>1.14678899082569E-2</v>
      </c>
      <c r="U20" s="16">
        <v>1.3698630136986301E-2</v>
      </c>
      <c r="V20" s="16">
        <v>8.4745762711864406E-3</v>
      </c>
      <c r="W20" s="16">
        <v>7.7519379844961196E-3</v>
      </c>
      <c r="X20" s="16">
        <v>3.8961038961039002E-2</v>
      </c>
      <c r="Y20" s="16">
        <v>0</v>
      </c>
      <c r="Z20" s="16"/>
      <c r="AA20" s="16">
        <v>1.3140604467805499E-2</v>
      </c>
      <c r="AB20" s="16">
        <v>1.1494252873563199E-2</v>
      </c>
    </row>
    <row r="21" spans="2:28" x14ac:dyDescent="0.35">
      <c r="B21" s="17" t="s">
        <v>61</v>
      </c>
      <c r="C21" s="18">
        <v>1.3698630136986301E-2</v>
      </c>
      <c r="D21" s="18">
        <v>1.7777777777777799E-2</v>
      </c>
      <c r="E21" s="18">
        <v>1.06761565836299E-2</v>
      </c>
      <c r="F21" s="18"/>
      <c r="G21" s="18">
        <v>7.5471698113207496E-3</v>
      </c>
      <c r="H21" s="18">
        <v>1.58730158730159E-2</v>
      </c>
      <c r="I21" s="18">
        <v>3.0769230769230799E-2</v>
      </c>
      <c r="J21" s="18">
        <v>1.63934426229508E-2</v>
      </c>
      <c r="K21" s="18">
        <v>1.3698630136986301E-2</v>
      </c>
      <c r="L21" s="18">
        <v>2.5974025974026E-2</v>
      </c>
      <c r="M21" s="18">
        <v>0</v>
      </c>
      <c r="N21" s="18">
        <v>5.5555555555555601E-2</v>
      </c>
      <c r="O21" s="18">
        <v>0</v>
      </c>
      <c r="P21" s="18">
        <v>0</v>
      </c>
      <c r="Q21" s="18">
        <v>2.6315789473684199E-2</v>
      </c>
      <c r="R21" s="18">
        <v>5.2631578947368397E-2</v>
      </c>
      <c r="S21" s="18"/>
      <c r="T21" s="18">
        <v>1.3761467889908299E-2</v>
      </c>
      <c r="U21" s="18">
        <v>1.3698630136986301E-2</v>
      </c>
      <c r="V21" s="18">
        <v>0</v>
      </c>
      <c r="W21" s="18">
        <v>1.5503875968992199E-2</v>
      </c>
      <c r="X21" s="18">
        <v>0</v>
      </c>
      <c r="Y21" s="18">
        <v>6.9767441860465101E-2</v>
      </c>
      <c r="Z21" s="18"/>
      <c r="AA21" s="18">
        <v>1.3140604467805499E-2</v>
      </c>
      <c r="AB21" s="18">
        <v>1.5325670498084301E-2</v>
      </c>
    </row>
    <row r="22" spans="2:28" x14ac:dyDescent="0.35">
      <c r="B22" s="15"/>
    </row>
    <row r="23" spans="2:28" x14ac:dyDescent="0.35">
      <c r="B23" t="s">
        <v>64</v>
      </c>
    </row>
    <row r="24" spans="2:28" x14ac:dyDescent="0.35">
      <c r="B24" t="s">
        <v>65</v>
      </c>
    </row>
    <row r="26" spans="2:28" x14ac:dyDescent="0.35">
      <c r="B26"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H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8" width="20.7265625" customWidth="1"/>
  </cols>
  <sheetData>
    <row r="2" spans="2:8" ht="40" customHeight="1" x14ac:dyDescent="0.35">
      <c r="D2" s="26" t="s">
        <v>254</v>
      </c>
      <c r="E2" s="22"/>
      <c r="F2" s="22"/>
      <c r="G2" s="22"/>
      <c r="H2" s="22"/>
    </row>
    <row r="6" spans="2:8" ht="50" customHeight="1" x14ac:dyDescent="0.35">
      <c r="B6" s="19" t="s">
        <v>15</v>
      </c>
      <c r="C6" s="19" t="s">
        <v>244</v>
      </c>
      <c r="D6" s="19" t="s">
        <v>245</v>
      </c>
      <c r="E6" s="19" t="s">
        <v>246</v>
      </c>
      <c r="F6" s="19" t="s">
        <v>247</v>
      </c>
      <c r="G6" s="19" t="s">
        <v>248</v>
      </c>
    </row>
    <row r="7" spans="2:8" x14ac:dyDescent="0.35">
      <c r="B7" s="17" t="s">
        <v>249</v>
      </c>
      <c r="C7" s="16">
        <v>0.22211350293542101</v>
      </c>
      <c r="D7" s="16">
        <v>0.27886497064579302</v>
      </c>
      <c r="E7" s="16">
        <v>0.39432485322896299</v>
      </c>
      <c r="F7" s="16">
        <v>0.36203522504892399</v>
      </c>
      <c r="G7" s="16">
        <v>0.47553816046966702</v>
      </c>
    </row>
    <row r="8" spans="2:8" x14ac:dyDescent="0.35">
      <c r="B8" s="17" t="s">
        <v>250</v>
      </c>
      <c r="C8" s="16">
        <v>0.36399217221135</v>
      </c>
      <c r="D8" s="16">
        <v>0.40900195694716202</v>
      </c>
      <c r="E8" s="16">
        <v>0.36203522504892399</v>
      </c>
      <c r="F8" s="16">
        <v>0.39334637964774899</v>
      </c>
      <c r="G8" s="16">
        <v>0.34344422700587102</v>
      </c>
    </row>
    <row r="9" spans="2:8" x14ac:dyDescent="0.35">
      <c r="B9" s="17" t="s">
        <v>251</v>
      </c>
      <c r="C9" s="16">
        <v>0.217221135029354</v>
      </c>
      <c r="D9" s="16">
        <v>0.17710371819960899</v>
      </c>
      <c r="E9" s="16">
        <v>0.13013698630136999</v>
      </c>
      <c r="F9" s="16">
        <v>0.12524461839530299</v>
      </c>
      <c r="G9" s="16">
        <v>0.12035225048923701</v>
      </c>
    </row>
    <row r="10" spans="2:8" x14ac:dyDescent="0.35">
      <c r="B10" s="17" t="s">
        <v>252</v>
      </c>
      <c r="C10" s="16">
        <v>0.11839530332681</v>
      </c>
      <c r="D10" s="16">
        <v>8.5127201565557697E-2</v>
      </c>
      <c r="E10" s="16">
        <v>8.5127201565557697E-2</v>
      </c>
      <c r="F10" s="16">
        <v>6.4579256360078302E-2</v>
      </c>
      <c r="G10" s="16">
        <v>3.2289628180039102E-2</v>
      </c>
    </row>
    <row r="11" spans="2:8" x14ac:dyDescent="0.35">
      <c r="B11" s="17" t="s">
        <v>253</v>
      </c>
      <c r="C11" s="16">
        <v>4.1095890410958902E-2</v>
      </c>
      <c r="D11" s="16">
        <v>1.7612524461839502E-2</v>
      </c>
      <c r="E11" s="16">
        <v>2.15264187866928E-2</v>
      </c>
      <c r="F11" s="16">
        <v>3.0332681017612498E-2</v>
      </c>
      <c r="G11" s="16">
        <v>6.8493150684931503E-3</v>
      </c>
    </row>
    <row r="12" spans="2:8" x14ac:dyDescent="0.35">
      <c r="B12" s="17" t="s">
        <v>101</v>
      </c>
      <c r="C12" s="16">
        <v>3.7181996086105701E-2</v>
      </c>
      <c r="D12" s="16">
        <v>3.2289628180039102E-2</v>
      </c>
      <c r="E12" s="16">
        <v>6.8493150684931503E-3</v>
      </c>
      <c r="F12" s="16">
        <v>2.44618395303327E-2</v>
      </c>
      <c r="G12" s="16">
        <v>2.15264187866928E-2</v>
      </c>
    </row>
    <row r="13" spans="2:8" x14ac:dyDescent="0.35">
      <c r="B13" s="15"/>
      <c r="C13" s="15"/>
      <c r="D13" s="15"/>
      <c r="E13" s="15"/>
      <c r="F13" s="15"/>
      <c r="G13" s="15"/>
    </row>
    <row r="14" spans="2:8" x14ac:dyDescent="0.35">
      <c r="B14" t="s">
        <v>64</v>
      </c>
    </row>
    <row r="15" spans="2:8" x14ac:dyDescent="0.35">
      <c r="B15" t="s">
        <v>65</v>
      </c>
    </row>
    <row r="19" spans="2:2" x14ac:dyDescent="0.35">
      <c r="B19"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255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0.22211350293542101</v>
      </c>
      <c r="D8" s="16">
        <v>0.18888888888888899</v>
      </c>
      <c r="E8" s="16">
        <v>0.245551601423488</v>
      </c>
      <c r="F8" s="16"/>
      <c r="G8" s="16">
        <v>0.20754716981132099</v>
      </c>
      <c r="H8" s="16">
        <v>0.30952380952380998</v>
      </c>
      <c r="I8" s="16">
        <v>0.138461538461538</v>
      </c>
      <c r="J8" s="16">
        <v>0.19672131147541</v>
      </c>
      <c r="K8" s="16">
        <v>0.19178082191780799</v>
      </c>
      <c r="L8" s="16">
        <v>0.25974025974025999</v>
      </c>
      <c r="M8" s="16">
        <v>0.26388888888888901</v>
      </c>
      <c r="N8" s="16">
        <v>0.16666666666666699</v>
      </c>
      <c r="O8" s="16">
        <v>0.217391304347826</v>
      </c>
      <c r="P8" s="16">
        <v>0.2</v>
      </c>
      <c r="Q8" s="16">
        <v>0.26315789473684198</v>
      </c>
      <c r="R8" s="16">
        <v>0.157894736842105</v>
      </c>
      <c r="S8" s="16"/>
      <c r="T8" s="16">
        <v>0.21559633027522901</v>
      </c>
      <c r="U8" s="16">
        <v>0.22831050228310501</v>
      </c>
      <c r="V8" s="16">
        <v>0.27118644067796599</v>
      </c>
      <c r="W8" s="16">
        <v>0.209302325581395</v>
      </c>
      <c r="X8" s="16">
        <v>0.19480519480519501</v>
      </c>
      <c r="Y8" s="16">
        <v>0.209302325581395</v>
      </c>
      <c r="Z8" s="16"/>
      <c r="AA8" s="16">
        <v>0.227332457293035</v>
      </c>
      <c r="AB8" s="16">
        <v>0.20689655172413801</v>
      </c>
    </row>
    <row r="9" spans="2:28" x14ac:dyDescent="0.35">
      <c r="B9" s="17" t="s">
        <v>250</v>
      </c>
      <c r="C9" s="16">
        <v>0.36399217221135</v>
      </c>
      <c r="D9" s="16">
        <v>0.34888888888888903</v>
      </c>
      <c r="E9" s="16">
        <v>0.37722419928825601</v>
      </c>
      <c r="F9" s="16"/>
      <c r="G9" s="16">
        <v>0.339622641509434</v>
      </c>
      <c r="H9" s="16">
        <v>0.32539682539682502</v>
      </c>
      <c r="I9" s="16">
        <v>0.33846153846153798</v>
      </c>
      <c r="J9" s="16">
        <v>0.45901639344262302</v>
      </c>
      <c r="K9" s="16">
        <v>0.38356164383561597</v>
      </c>
      <c r="L9" s="16">
        <v>0.35064935064935099</v>
      </c>
      <c r="M9" s="16">
        <v>0.43055555555555602</v>
      </c>
      <c r="N9" s="16">
        <v>0.38888888888888901</v>
      </c>
      <c r="O9" s="16">
        <v>0.34782608695652201</v>
      </c>
      <c r="P9" s="16">
        <v>0.42666666666666703</v>
      </c>
      <c r="Q9" s="16">
        <v>0.36842105263157898</v>
      </c>
      <c r="R9" s="16">
        <v>0.26315789473684198</v>
      </c>
      <c r="S9" s="16"/>
      <c r="T9" s="16">
        <v>0.36238532110091698</v>
      </c>
      <c r="U9" s="16">
        <v>0.38356164383561597</v>
      </c>
      <c r="V9" s="16">
        <v>0.28813559322033899</v>
      </c>
      <c r="W9" s="16">
        <v>0.372093023255814</v>
      </c>
      <c r="X9" s="16">
        <v>0.46753246753246802</v>
      </c>
      <c r="Y9" s="16">
        <v>0.27906976744186002</v>
      </c>
      <c r="Z9" s="16"/>
      <c r="AA9" s="16">
        <v>0.37056504599211598</v>
      </c>
      <c r="AB9" s="16">
        <v>0.34482758620689702</v>
      </c>
    </row>
    <row r="10" spans="2:28" x14ac:dyDescent="0.35">
      <c r="B10" s="17" t="s">
        <v>251</v>
      </c>
      <c r="C10" s="16">
        <v>0.217221135029354</v>
      </c>
      <c r="D10" s="16">
        <v>0.24444444444444399</v>
      </c>
      <c r="E10" s="16">
        <v>0.195729537366548</v>
      </c>
      <c r="F10" s="16"/>
      <c r="G10" s="16">
        <v>0.25660377358490599</v>
      </c>
      <c r="H10" s="16">
        <v>0.182539682539683</v>
      </c>
      <c r="I10" s="16">
        <v>0.29230769230769199</v>
      </c>
      <c r="J10" s="16">
        <v>0.14754098360655701</v>
      </c>
      <c r="K10" s="16">
        <v>0.13698630136986301</v>
      </c>
      <c r="L10" s="16">
        <v>0.22077922077922099</v>
      </c>
      <c r="M10" s="16">
        <v>0.194444444444444</v>
      </c>
      <c r="N10" s="16">
        <v>0.16666666666666699</v>
      </c>
      <c r="O10" s="16">
        <v>0.23478260869565201</v>
      </c>
      <c r="P10" s="16">
        <v>0.21333333333333299</v>
      </c>
      <c r="Q10" s="16">
        <v>0.18421052631578899</v>
      </c>
      <c r="R10" s="16">
        <v>0.31578947368421101</v>
      </c>
      <c r="S10" s="16"/>
      <c r="T10" s="16">
        <v>0.22247706422018301</v>
      </c>
      <c r="U10" s="16">
        <v>0.19178082191780799</v>
      </c>
      <c r="V10" s="16">
        <v>0.22881355932203401</v>
      </c>
      <c r="W10" s="16">
        <v>0.24806201550387599</v>
      </c>
      <c r="X10" s="16">
        <v>0.168831168831169</v>
      </c>
      <c r="Y10" s="16">
        <v>0.25581395348837199</v>
      </c>
      <c r="Z10" s="16"/>
      <c r="AA10" s="16">
        <v>0.21024967148488799</v>
      </c>
      <c r="AB10" s="16">
        <v>0.23754789272030699</v>
      </c>
    </row>
    <row r="11" spans="2:28" x14ac:dyDescent="0.35">
      <c r="B11" s="17" t="s">
        <v>252</v>
      </c>
      <c r="C11" s="16">
        <v>0.11839530332681</v>
      </c>
      <c r="D11" s="16">
        <v>0.122222222222222</v>
      </c>
      <c r="E11" s="16">
        <v>0.117437722419929</v>
      </c>
      <c r="F11" s="16"/>
      <c r="G11" s="16">
        <v>0.13207547169811301</v>
      </c>
      <c r="H11" s="16">
        <v>0.11111111111111099</v>
      </c>
      <c r="I11" s="16">
        <v>0.123076923076923</v>
      </c>
      <c r="J11" s="16">
        <v>0.114754098360656</v>
      </c>
      <c r="K11" s="16">
        <v>0.19178082191780799</v>
      </c>
      <c r="L11" s="16">
        <v>9.0909090909090898E-2</v>
      </c>
      <c r="M11" s="16">
        <v>5.5555555555555601E-2</v>
      </c>
      <c r="N11" s="16">
        <v>0.11111111111111099</v>
      </c>
      <c r="O11" s="16">
        <v>0.147826086956522</v>
      </c>
      <c r="P11" s="16">
        <v>0.10666666666666701</v>
      </c>
      <c r="Q11" s="16">
        <v>2.6315789473684199E-2</v>
      </c>
      <c r="R11" s="16">
        <v>0.105263157894737</v>
      </c>
      <c r="S11" s="16"/>
      <c r="T11" s="16">
        <v>0.12844036697247699</v>
      </c>
      <c r="U11" s="16">
        <v>0.11872146118721499</v>
      </c>
      <c r="V11" s="16">
        <v>0.11864406779661001</v>
      </c>
      <c r="W11" s="16">
        <v>0.124031007751938</v>
      </c>
      <c r="X11" s="16">
        <v>9.0909090909090898E-2</v>
      </c>
      <c r="Y11" s="16">
        <v>4.6511627906976702E-2</v>
      </c>
      <c r="Z11" s="16"/>
      <c r="AA11" s="16">
        <v>0.115637319316689</v>
      </c>
      <c r="AB11" s="16">
        <v>0.126436781609195</v>
      </c>
    </row>
    <row r="12" spans="2:28" x14ac:dyDescent="0.35">
      <c r="B12" s="17" t="s">
        <v>253</v>
      </c>
      <c r="C12" s="16">
        <v>4.1095890410958902E-2</v>
      </c>
      <c r="D12" s="16">
        <v>5.5555555555555601E-2</v>
      </c>
      <c r="E12" s="16">
        <v>3.0249110320284701E-2</v>
      </c>
      <c r="F12" s="16"/>
      <c r="G12" s="16">
        <v>3.3962264150943403E-2</v>
      </c>
      <c r="H12" s="16">
        <v>3.1746031746031703E-2</v>
      </c>
      <c r="I12" s="16">
        <v>9.2307692307692299E-2</v>
      </c>
      <c r="J12" s="16">
        <v>4.91803278688525E-2</v>
      </c>
      <c r="K12" s="16">
        <v>2.7397260273972601E-2</v>
      </c>
      <c r="L12" s="16">
        <v>3.8961038961039002E-2</v>
      </c>
      <c r="M12" s="16">
        <v>2.7777777777777801E-2</v>
      </c>
      <c r="N12" s="16">
        <v>8.3333333333333301E-2</v>
      </c>
      <c r="O12" s="16">
        <v>2.6086956521739101E-2</v>
      </c>
      <c r="P12" s="16">
        <v>2.66666666666667E-2</v>
      </c>
      <c r="Q12" s="16">
        <v>7.8947368421052599E-2</v>
      </c>
      <c r="R12" s="16">
        <v>0.105263157894737</v>
      </c>
      <c r="S12" s="16"/>
      <c r="T12" s="16">
        <v>4.8165137614678902E-2</v>
      </c>
      <c r="U12" s="16">
        <v>2.7397260273972601E-2</v>
      </c>
      <c r="V12" s="16">
        <v>5.0847457627118599E-2</v>
      </c>
      <c r="W12" s="16">
        <v>2.32558139534884E-2</v>
      </c>
      <c r="X12" s="16">
        <v>2.5974025974026E-2</v>
      </c>
      <c r="Y12" s="16">
        <v>9.3023255813953501E-2</v>
      </c>
      <c r="Z12" s="16"/>
      <c r="AA12" s="16">
        <v>3.6793692509855501E-2</v>
      </c>
      <c r="AB12" s="16">
        <v>5.3639846743295E-2</v>
      </c>
    </row>
    <row r="13" spans="2:28" x14ac:dyDescent="0.35">
      <c r="B13" s="17" t="s">
        <v>101</v>
      </c>
      <c r="C13" s="18">
        <v>3.7181996086105701E-2</v>
      </c>
      <c r="D13" s="18">
        <v>0.04</v>
      </c>
      <c r="E13" s="18">
        <v>3.3807829181494699E-2</v>
      </c>
      <c r="F13" s="18"/>
      <c r="G13" s="18">
        <v>3.0188679245282998E-2</v>
      </c>
      <c r="H13" s="18">
        <v>3.9682539682539701E-2</v>
      </c>
      <c r="I13" s="18">
        <v>1.5384615384615399E-2</v>
      </c>
      <c r="J13" s="18">
        <v>3.2786885245901599E-2</v>
      </c>
      <c r="K13" s="18">
        <v>6.8493150684931503E-2</v>
      </c>
      <c r="L13" s="18">
        <v>3.8961038961039002E-2</v>
      </c>
      <c r="M13" s="18">
        <v>2.7777777777777801E-2</v>
      </c>
      <c r="N13" s="18">
        <v>8.3333333333333301E-2</v>
      </c>
      <c r="O13" s="18">
        <v>2.6086956521739101E-2</v>
      </c>
      <c r="P13" s="18">
        <v>2.66666666666667E-2</v>
      </c>
      <c r="Q13" s="18">
        <v>7.8947368421052599E-2</v>
      </c>
      <c r="R13" s="18">
        <v>5.2631578947368397E-2</v>
      </c>
      <c r="S13" s="18"/>
      <c r="T13" s="18">
        <v>2.2935779816513801E-2</v>
      </c>
      <c r="U13" s="18">
        <v>5.0228310502283102E-2</v>
      </c>
      <c r="V13" s="18">
        <v>4.2372881355932202E-2</v>
      </c>
      <c r="W13" s="18">
        <v>2.32558139534884E-2</v>
      </c>
      <c r="X13" s="18">
        <v>5.1948051948052E-2</v>
      </c>
      <c r="Y13" s="18">
        <v>0.116279069767442</v>
      </c>
      <c r="Z13" s="18"/>
      <c r="AA13" s="18">
        <v>3.9421813403416599E-2</v>
      </c>
      <c r="AB13" s="18">
        <v>3.0651340996168602E-2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256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0.27886497064579302</v>
      </c>
      <c r="D8" s="16">
        <v>0.24222222222222201</v>
      </c>
      <c r="E8" s="16">
        <v>0.30604982206405701</v>
      </c>
      <c r="F8" s="16"/>
      <c r="G8" s="16">
        <v>0.24905660377358499</v>
      </c>
      <c r="H8" s="16">
        <v>0.38095238095238099</v>
      </c>
      <c r="I8" s="16">
        <v>0.2</v>
      </c>
      <c r="J8" s="16">
        <v>0.31147540983606598</v>
      </c>
      <c r="K8" s="16">
        <v>0.26027397260273999</v>
      </c>
      <c r="L8" s="16">
        <v>0.207792207792208</v>
      </c>
      <c r="M8" s="16">
        <v>0.26388888888888901</v>
      </c>
      <c r="N8" s="16">
        <v>0.25</v>
      </c>
      <c r="O8" s="16">
        <v>0.30434782608695699</v>
      </c>
      <c r="P8" s="16">
        <v>0.30666666666666698</v>
      </c>
      <c r="Q8" s="16">
        <v>0.36842105263157898</v>
      </c>
      <c r="R8" s="16">
        <v>0.21052631578947401</v>
      </c>
      <c r="S8" s="16"/>
      <c r="T8" s="16">
        <v>0.25229357798165097</v>
      </c>
      <c r="U8" s="16">
        <v>0.31050228310502298</v>
      </c>
      <c r="V8" s="16">
        <v>0.28813559322033899</v>
      </c>
      <c r="W8" s="16">
        <v>0.31007751937984501</v>
      </c>
      <c r="X8" s="16">
        <v>0.25974025974025999</v>
      </c>
      <c r="Y8" s="16">
        <v>0.30232558139534899</v>
      </c>
      <c r="Z8" s="16"/>
      <c r="AA8" s="16">
        <v>0.30091984231274599</v>
      </c>
      <c r="AB8" s="16">
        <v>0.21455938697318</v>
      </c>
    </row>
    <row r="9" spans="2:28" x14ac:dyDescent="0.35">
      <c r="B9" s="17" t="s">
        <v>250</v>
      </c>
      <c r="C9" s="16">
        <v>0.40900195694716202</v>
      </c>
      <c r="D9" s="16">
        <v>0.404444444444444</v>
      </c>
      <c r="E9" s="16">
        <v>0.41281138790035599</v>
      </c>
      <c r="F9" s="16"/>
      <c r="G9" s="16">
        <v>0.41886792452830202</v>
      </c>
      <c r="H9" s="16">
        <v>0.32539682539682502</v>
      </c>
      <c r="I9" s="16">
        <v>0.47692307692307701</v>
      </c>
      <c r="J9" s="16">
        <v>0.37704918032786899</v>
      </c>
      <c r="K9" s="16">
        <v>0.41095890410958902</v>
      </c>
      <c r="L9" s="16">
        <v>0.48051948051948101</v>
      </c>
      <c r="M9" s="16">
        <v>0.48611111111111099</v>
      </c>
      <c r="N9" s="16">
        <v>0.33333333333333298</v>
      </c>
      <c r="O9" s="16">
        <v>0.426086956521739</v>
      </c>
      <c r="P9" s="16">
        <v>0.413333333333333</v>
      </c>
      <c r="Q9" s="16">
        <v>0.26315789473684198</v>
      </c>
      <c r="R9" s="16">
        <v>0.42105263157894701</v>
      </c>
      <c r="S9" s="16"/>
      <c r="T9" s="16">
        <v>0.41513761467889898</v>
      </c>
      <c r="U9" s="16">
        <v>0.442922374429224</v>
      </c>
      <c r="V9" s="16">
        <v>0.39830508474576298</v>
      </c>
      <c r="W9" s="16">
        <v>0.34883720930232598</v>
      </c>
      <c r="X9" s="16">
        <v>0.46753246753246802</v>
      </c>
      <c r="Y9" s="16">
        <v>0.27906976744186002</v>
      </c>
      <c r="Z9" s="16"/>
      <c r="AA9" s="16">
        <v>0.40473061760841</v>
      </c>
      <c r="AB9" s="16">
        <v>0.42145593869731801</v>
      </c>
    </row>
    <row r="10" spans="2:28" x14ac:dyDescent="0.35">
      <c r="B10" s="17" t="s">
        <v>251</v>
      </c>
      <c r="C10" s="16">
        <v>0.17710371819960899</v>
      </c>
      <c r="D10" s="16">
        <v>0.2</v>
      </c>
      <c r="E10" s="16">
        <v>0.16014234875444799</v>
      </c>
      <c r="F10" s="16"/>
      <c r="G10" s="16">
        <v>0.20754716981132099</v>
      </c>
      <c r="H10" s="16">
        <v>0.16666666666666699</v>
      </c>
      <c r="I10" s="16">
        <v>0.16923076923076899</v>
      </c>
      <c r="J10" s="16">
        <v>0.19672131147541</v>
      </c>
      <c r="K10" s="16">
        <v>0.17808219178082199</v>
      </c>
      <c r="L10" s="16">
        <v>0.18181818181818199</v>
      </c>
      <c r="M10" s="16">
        <v>0.13888888888888901</v>
      </c>
      <c r="N10" s="16">
        <v>0.194444444444444</v>
      </c>
      <c r="O10" s="16">
        <v>0.11304347826087</v>
      </c>
      <c r="P10" s="16">
        <v>0.17333333333333301</v>
      </c>
      <c r="Q10" s="16">
        <v>0.157894736842105</v>
      </c>
      <c r="R10" s="16">
        <v>0.31578947368421101</v>
      </c>
      <c r="S10" s="16"/>
      <c r="T10" s="16">
        <v>0.17889908256880699</v>
      </c>
      <c r="U10" s="16">
        <v>0.17808219178082199</v>
      </c>
      <c r="V10" s="16">
        <v>0.169491525423729</v>
      </c>
      <c r="W10" s="16">
        <v>0.178294573643411</v>
      </c>
      <c r="X10" s="16">
        <v>0.15584415584415601</v>
      </c>
      <c r="Y10" s="16">
        <v>0.209302325581395</v>
      </c>
      <c r="Z10" s="16"/>
      <c r="AA10" s="16">
        <v>0.16294349540078801</v>
      </c>
      <c r="AB10" s="16">
        <v>0.21839080459770099</v>
      </c>
    </row>
    <row r="11" spans="2:28" x14ac:dyDescent="0.35">
      <c r="B11" s="17" t="s">
        <v>252</v>
      </c>
      <c r="C11" s="16">
        <v>8.5127201565557697E-2</v>
      </c>
      <c r="D11" s="16">
        <v>0.1</v>
      </c>
      <c r="E11" s="16">
        <v>7.4733096085409206E-2</v>
      </c>
      <c r="F11" s="16"/>
      <c r="G11" s="16">
        <v>9.0566037735849106E-2</v>
      </c>
      <c r="H11" s="16">
        <v>9.5238095238095205E-2</v>
      </c>
      <c r="I11" s="16">
        <v>0.107692307692308</v>
      </c>
      <c r="J11" s="16">
        <v>8.1967213114754106E-2</v>
      </c>
      <c r="K11" s="16">
        <v>8.2191780821917804E-2</v>
      </c>
      <c r="L11" s="16">
        <v>5.1948051948052E-2</v>
      </c>
      <c r="M11" s="16">
        <v>4.1666666666666699E-2</v>
      </c>
      <c r="N11" s="16">
        <v>8.3333333333333301E-2</v>
      </c>
      <c r="O11" s="16">
        <v>0.13043478260869601</v>
      </c>
      <c r="P11" s="16">
        <v>5.3333333333333302E-2</v>
      </c>
      <c r="Q11" s="16">
        <v>7.8947368421052599E-2</v>
      </c>
      <c r="R11" s="16">
        <v>5.2631578947368397E-2</v>
      </c>
      <c r="S11" s="16"/>
      <c r="T11" s="16">
        <v>0.103211009174312</v>
      </c>
      <c r="U11" s="16">
        <v>3.6529680365296802E-2</v>
      </c>
      <c r="V11" s="16">
        <v>8.4745762711864403E-2</v>
      </c>
      <c r="W11" s="16">
        <v>0.124031007751938</v>
      </c>
      <c r="X11" s="16">
        <v>6.4935064935064901E-2</v>
      </c>
      <c r="Y11" s="16">
        <v>6.9767441860465101E-2</v>
      </c>
      <c r="Z11" s="16"/>
      <c r="AA11" s="16">
        <v>8.2785808147174803E-2</v>
      </c>
      <c r="AB11" s="16">
        <v>9.1954022988505704E-2</v>
      </c>
    </row>
    <row r="12" spans="2:28" x14ac:dyDescent="0.35">
      <c r="B12" s="17" t="s">
        <v>253</v>
      </c>
      <c r="C12" s="16">
        <v>1.7612524461839502E-2</v>
      </c>
      <c r="D12" s="16">
        <v>2.66666666666667E-2</v>
      </c>
      <c r="E12" s="16">
        <v>1.06761565836299E-2</v>
      </c>
      <c r="F12" s="16"/>
      <c r="G12" s="16">
        <v>1.5094339622641499E-2</v>
      </c>
      <c r="H12" s="16">
        <v>7.9365079365079395E-3</v>
      </c>
      <c r="I12" s="16">
        <v>1.5384615384615399E-2</v>
      </c>
      <c r="J12" s="16">
        <v>0</v>
      </c>
      <c r="K12" s="16">
        <v>1.3698630136986301E-2</v>
      </c>
      <c r="L12" s="16">
        <v>3.8961038961039002E-2</v>
      </c>
      <c r="M12" s="16">
        <v>1.38888888888889E-2</v>
      </c>
      <c r="N12" s="16">
        <v>5.5555555555555601E-2</v>
      </c>
      <c r="O12" s="16">
        <v>8.6956521739130401E-3</v>
      </c>
      <c r="P12" s="16">
        <v>2.66666666666667E-2</v>
      </c>
      <c r="Q12" s="16">
        <v>5.2631578947368397E-2</v>
      </c>
      <c r="R12" s="16">
        <v>0</v>
      </c>
      <c r="S12" s="16"/>
      <c r="T12" s="16">
        <v>2.9816513761467899E-2</v>
      </c>
      <c r="U12" s="16">
        <v>0</v>
      </c>
      <c r="V12" s="16">
        <v>2.5423728813559299E-2</v>
      </c>
      <c r="W12" s="16">
        <v>7.7519379844961196E-3</v>
      </c>
      <c r="X12" s="16">
        <v>0</v>
      </c>
      <c r="Y12" s="16">
        <v>2.32558139534884E-2</v>
      </c>
      <c r="Z12" s="16"/>
      <c r="AA12" s="16">
        <v>1.3140604467805499E-2</v>
      </c>
      <c r="AB12" s="16">
        <v>3.0651340996168602E-2</v>
      </c>
    </row>
    <row r="13" spans="2:28" x14ac:dyDescent="0.35">
      <c r="B13" s="17" t="s">
        <v>101</v>
      </c>
      <c r="C13" s="18">
        <v>3.2289628180039102E-2</v>
      </c>
      <c r="D13" s="18">
        <v>2.66666666666667E-2</v>
      </c>
      <c r="E13" s="18">
        <v>3.5587188612099599E-2</v>
      </c>
      <c r="F13" s="18"/>
      <c r="G13" s="18">
        <v>1.88679245283019E-2</v>
      </c>
      <c r="H13" s="18">
        <v>2.3809523809523801E-2</v>
      </c>
      <c r="I13" s="18">
        <v>3.0769230769230799E-2</v>
      </c>
      <c r="J13" s="18">
        <v>3.2786885245901599E-2</v>
      </c>
      <c r="K13" s="18">
        <v>5.4794520547945202E-2</v>
      </c>
      <c r="L13" s="18">
        <v>3.8961038961039002E-2</v>
      </c>
      <c r="M13" s="18">
        <v>5.5555555555555601E-2</v>
      </c>
      <c r="N13" s="18">
        <v>8.3333333333333301E-2</v>
      </c>
      <c r="O13" s="18">
        <v>1.7391304347826101E-2</v>
      </c>
      <c r="P13" s="18">
        <v>2.66666666666667E-2</v>
      </c>
      <c r="Q13" s="18">
        <v>7.8947368421052599E-2</v>
      </c>
      <c r="R13" s="18">
        <v>0</v>
      </c>
      <c r="S13" s="18"/>
      <c r="T13" s="18">
        <v>2.06422018348624E-2</v>
      </c>
      <c r="U13" s="18">
        <v>3.1963470319634701E-2</v>
      </c>
      <c r="V13" s="18">
        <v>3.3898305084745797E-2</v>
      </c>
      <c r="W13" s="18">
        <v>3.1007751937984499E-2</v>
      </c>
      <c r="X13" s="18">
        <v>5.1948051948052E-2</v>
      </c>
      <c r="Y13" s="18">
        <v>0.116279069767442</v>
      </c>
      <c r="Z13" s="18"/>
      <c r="AA13" s="18">
        <v>3.5479632063074897E-2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257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0.39432485322896299</v>
      </c>
      <c r="D8" s="16">
        <v>0.39111111111111102</v>
      </c>
      <c r="E8" s="16">
        <v>0.39857651245551601</v>
      </c>
      <c r="F8" s="16"/>
      <c r="G8" s="16">
        <v>0.35849056603773599</v>
      </c>
      <c r="H8" s="16">
        <v>0.44444444444444398</v>
      </c>
      <c r="I8" s="16">
        <v>0.41538461538461502</v>
      </c>
      <c r="J8" s="16">
        <v>0.42622950819672101</v>
      </c>
      <c r="K8" s="16">
        <v>0.36986301369863001</v>
      </c>
      <c r="L8" s="16">
        <v>0.25974025974025999</v>
      </c>
      <c r="M8" s="16">
        <v>0.41666666666666702</v>
      </c>
      <c r="N8" s="16">
        <v>0.41666666666666702</v>
      </c>
      <c r="O8" s="16">
        <v>0.45217391304347798</v>
      </c>
      <c r="P8" s="16">
        <v>0.4</v>
      </c>
      <c r="Q8" s="16">
        <v>0.5</v>
      </c>
      <c r="R8" s="16">
        <v>0.31578947368421101</v>
      </c>
      <c r="S8" s="16"/>
      <c r="T8" s="16">
        <v>0.39220183486238502</v>
      </c>
      <c r="U8" s="16">
        <v>0.43835616438356201</v>
      </c>
      <c r="V8" s="16">
        <v>0.34745762711864397</v>
      </c>
      <c r="W8" s="16">
        <v>0.37984496124030998</v>
      </c>
      <c r="X8" s="16">
        <v>0.40259740259740301</v>
      </c>
      <c r="Y8" s="16">
        <v>0.34883720930232598</v>
      </c>
      <c r="Z8" s="16"/>
      <c r="AA8" s="16">
        <v>0.40867279894875203</v>
      </c>
      <c r="AB8" s="16">
        <v>0.35249042145593901</v>
      </c>
    </row>
    <row r="9" spans="2:28" x14ac:dyDescent="0.35">
      <c r="B9" s="17" t="s">
        <v>250</v>
      </c>
      <c r="C9" s="16">
        <v>0.36203522504892399</v>
      </c>
      <c r="D9" s="16">
        <v>0.32888888888888901</v>
      </c>
      <c r="E9" s="16">
        <v>0.38434163701067597</v>
      </c>
      <c r="F9" s="16"/>
      <c r="G9" s="16">
        <v>0.407547169811321</v>
      </c>
      <c r="H9" s="16">
        <v>0.35714285714285698</v>
      </c>
      <c r="I9" s="16">
        <v>0.43076923076923102</v>
      </c>
      <c r="J9" s="16">
        <v>0.27868852459016402</v>
      </c>
      <c r="K9" s="16">
        <v>0.36986301369863001</v>
      </c>
      <c r="L9" s="16">
        <v>0.46753246753246802</v>
      </c>
      <c r="M9" s="16">
        <v>0.31944444444444398</v>
      </c>
      <c r="N9" s="16">
        <v>0.30555555555555602</v>
      </c>
      <c r="O9" s="16">
        <v>0.31304347826086998</v>
      </c>
      <c r="P9" s="16">
        <v>0.32</v>
      </c>
      <c r="Q9" s="16">
        <v>0.23684210526315799</v>
      </c>
      <c r="R9" s="16">
        <v>0.31578947368421101</v>
      </c>
      <c r="S9" s="16"/>
      <c r="T9" s="16">
        <v>0.355504587155963</v>
      </c>
      <c r="U9" s="16">
        <v>0.34703196347032</v>
      </c>
      <c r="V9" s="16">
        <v>0.41525423728813599</v>
      </c>
      <c r="W9" s="16">
        <v>0.35658914728682201</v>
      </c>
      <c r="X9" s="16">
        <v>0.40259740259740301</v>
      </c>
      <c r="Y9" s="16">
        <v>0.30232558139534899</v>
      </c>
      <c r="Z9" s="16"/>
      <c r="AA9" s="16">
        <v>0.35085413929040699</v>
      </c>
      <c r="AB9" s="16">
        <v>0.39463601532567</v>
      </c>
    </row>
    <row r="10" spans="2:28" x14ac:dyDescent="0.35">
      <c r="B10" s="17" t="s">
        <v>251</v>
      </c>
      <c r="C10" s="16">
        <v>0.13013698630136999</v>
      </c>
      <c r="D10" s="16">
        <v>0.14444444444444399</v>
      </c>
      <c r="E10" s="16">
        <v>0.11921708185053401</v>
      </c>
      <c r="F10" s="16"/>
      <c r="G10" s="16">
        <v>0.13207547169811301</v>
      </c>
      <c r="H10" s="16">
        <v>0.119047619047619</v>
      </c>
      <c r="I10" s="16">
        <v>9.2307692307692299E-2</v>
      </c>
      <c r="J10" s="16">
        <v>0.213114754098361</v>
      </c>
      <c r="K10" s="16">
        <v>0.10958904109589</v>
      </c>
      <c r="L10" s="16">
        <v>0.14285714285714299</v>
      </c>
      <c r="M10" s="16">
        <v>0.13888888888888901</v>
      </c>
      <c r="N10" s="16">
        <v>0.13888888888888901</v>
      </c>
      <c r="O10" s="16">
        <v>0.104347826086957</v>
      </c>
      <c r="P10" s="16">
        <v>0.133333333333333</v>
      </c>
      <c r="Q10" s="16">
        <v>0.13157894736842099</v>
      </c>
      <c r="R10" s="16">
        <v>0.157894736842105</v>
      </c>
      <c r="S10" s="16"/>
      <c r="T10" s="16">
        <v>0.119266055045872</v>
      </c>
      <c r="U10" s="16">
        <v>0.123287671232877</v>
      </c>
      <c r="V10" s="16">
        <v>0.152542372881356</v>
      </c>
      <c r="W10" s="16">
        <v>0.13178294573643401</v>
      </c>
      <c r="X10" s="16">
        <v>0.11688311688311701</v>
      </c>
      <c r="Y10" s="16">
        <v>0.232558139534884</v>
      </c>
      <c r="Z10" s="16"/>
      <c r="AA10" s="16">
        <v>0.136662286465177</v>
      </c>
      <c r="AB10" s="16">
        <v>0.11111111111111099</v>
      </c>
    </row>
    <row r="11" spans="2:28" x14ac:dyDescent="0.35">
      <c r="B11" s="17" t="s">
        <v>252</v>
      </c>
      <c r="C11" s="16">
        <v>8.5127201565557697E-2</v>
      </c>
      <c r="D11" s="16">
        <v>9.5555555555555602E-2</v>
      </c>
      <c r="E11" s="16">
        <v>7.8291814946619201E-2</v>
      </c>
      <c r="F11" s="16"/>
      <c r="G11" s="16">
        <v>7.5471698113207503E-2</v>
      </c>
      <c r="H11" s="16">
        <v>7.9365079365079402E-2</v>
      </c>
      <c r="I11" s="16">
        <v>6.15384615384615E-2</v>
      </c>
      <c r="J11" s="16">
        <v>8.1967213114754106E-2</v>
      </c>
      <c r="K11" s="16">
        <v>9.5890410958904104E-2</v>
      </c>
      <c r="L11" s="16">
        <v>0.103896103896104</v>
      </c>
      <c r="M11" s="16">
        <v>8.3333333333333301E-2</v>
      </c>
      <c r="N11" s="16">
        <v>0.11111111111111099</v>
      </c>
      <c r="O11" s="16">
        <v>9.5652173913043495E-2</v>
      </c>
      <c r="P11" s="16">
        <v>0.10666666666666701</v>
      </c>
      <c r="Q11" s="16">
        <v>7.8947368421052599E-2</v>
      </c>
      <c r="R11" s="16">
        <v>5.2631578947368397E-2</v>
      </c>
      <c r="S11" s="16"/>
      <c r="T11" s="16">
        <v>9.1743119266055106E-2</v>
      </c>
      <c r="U11" s="16">
        <v>7.7625570776255703E-2</v>
      </c>
      <c r="V11" s="16">
        <v>7.6271186440677999E-2</v>
      </c>
      <c r="W11" s="16">
        <v>0.108527131782946</v>
      </c>
      <c r="X11" s="16">
        <v>2.5974025974026E-2</v>
      </c>
      <c r="Y11" s="16">
        <v>0.116279069767442</v>
      </c>
      <c r="Z11" s="16"/>
      <c r="AA11" s="16">
        <v>8.1471747700394198E-2</v>
      </c>
      <c r="AB11" s="16">
        <v>9.5785440613026795E-2</v>
      </c>
    </row>
    <row r="12" spans="2:28" x14ac:dyDescent="0.35">
      <c r="B12" s="17" t="s">
        <v>253</v>
      </c>
      <c r="C12" s="16">
        <v>2.15264187866928E-2</v>
      </c>
      <c r="D12" s="16">
        <v>3.11111111111111E-2</v>
      </c>
      <c r="E12" s="16">
        <v>1.42348754448399E-2</v>
      </c>
      <c r="F12" s="16"/>
      <c r="G12" s="16">
        <v>2.2641509433962301E-2</v>
      </c>
      <c r="H12" s="16">
        <v>0</v>
      </c>
      <c r="I12" s="16">
        <v>0</v>
      </c>
      <c r="J12" s="16">
        <v>0</v>
      </c>
      <c r="K12" s="16">
        <v>2.7397260273972601E-2</v>
      </c>
      <c r="L12" s="16">
        <v>1.2987012987013E-2</v>
      </c>
      <c r="M12" s="16">
        <v>4.1666666666666699E-2</v>
      </c>
      <c r="N12" s="16">
        <v>2.7777777777777801E-2</v>
      </c>
      <c r="O12" s="16">
        <v>3.4782608695652202E-2</v>
      </c>
      <c r="P12" s="16">
        <v>1.3333333333333299E-2</v>
      </c>
      <c r="Q12" s="16">
        <v>2.6315789473684199E-2</v>
      </c>
      <c r="R12" s="16">
        <v>0.157894736842105</v>
      </c>
      <c r="S12" s="16"/>
      <c r="T12" s="16">
        <v>3.2110091743119303E-2</v>
      </c>
      <c r="U12" s="16">
        <v>9.1324200913242004E-3</v>
      </c>
      <c r="V12" s="16">
        <v>8.4745762711864406E-3</v>
      </c>
      <c r="W12" s="16">
        <v>1.5503875968992199E-2</v>
      </c>
      <c r="X12" s="16">
        <v>3.8961038961039002E-2</v>
      </c>
      <c r="Y12" s="16">
        <v>0</v>
      </c>
      <c r="Z12" s="16"/>
      <c r="AA12" s="16">
        <v>1.8396846254927698E-2</v>
      </c>
      <c r="AB12" s="16">
        <v>3.0651340996168602E-2</v>
      </c>
    </row>
    <row r="13" spans="2:28" x14ac:dyDescent="0.35">
      <c r="B13" s="17" t="s">
        <v>101</v>
      </c>
      <c r="C13" s="18">
        <v>6.8493150684931503E-3</v>
      </c>
      <c r="D13" s="18">
        <v>8.8888888888888906E-3</v>
      </c>
      <c r="E13" s="18">
        <v>5.3380782918149502E-3</v>
      </c>
      <c r="F13" s="18"/>
      <c r="G13" s="18">
        <v>3.77358490566038E-3</v>
      </c>
      <c r="H13" s="18">
        <v>0</v>
      </c>
      <c r="I13" s="18">
        <v>0</v>
      </c>
      <c r="J13" s="18">
        <v>0</v>
      </c>
      <c r="K13" s="18">
        <v>2.7397260273972601E-2</v>
      </c>
      <c r="L13" s="18">
        <v>1.2987012987013E-2</v>
      </c>
      <c r="M13" s="18">
        <v>0</v>
      </c>
      <c r="N13" s="18">
        <v>0</v>
      </c>
      <c r="O13" s="18">
        <v>0</v>
      </c>
      <c r="P13" s="18">
        <v>2.66666666666667E-2</v>
      </c>
      <c r="Q13" s="18">
        <v>2.6315789473684199E-2</v>
      </c>
      <c r="R13" s="18">
        <v>0</v>
      </c>
      <c r="S13" s="18"/>
      <c r="T13" s="18">
        <v>9.1743119266055103E-3</v>
      </c>
      <c r="U13" s="18">
        <v>4.5662100456621002E-3</v>
      </c>
      <c r="V13" s="18">
        <v>0</v>
      </c>
      <c r="W13" s="18">
        <v>7.7519379844961196E-3</v>
      </c>
      <c r="X13" s="18">
        <v>1.2987012987013E-2</v>
      </c>
      <c r="Y13" s="18">
        <v>0</v>
      </c>
      <c r="Z13" s="18"/>
      <c r="AA13" s="18">
        <v>3.9421813403416597E-3</v>
      </c>
      <c r="AB13" s="18">
        <v>1.5325670498084301E-2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258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0.36203522504892399</v>
      </c>
      <c r="D8" s="16">
        <v>0.34888888888888903</v>
      </c>
      <c r="E8" s="16">
        <v>0.36832740213523102</v>
      </c>
      <c r="F8" s="16"/>
      <c r="G8" s="16">
        <v>0.271698113207547</v>
      </c>
      <c r="H8" s="16">
        <v>0.42063492063492097</v>
      </c>
      <c r="I8" s="16">
        <v>0.36923076923076897</v>
      </c>
      <c r="J8" s="16">
        <v>0.31147540983606598</v>
      </c>
      <c r="K8" s="16">
        <v>0.35616438356164398</v>
      </c>
      <c r="L8" s="16">
        <v>0.37662337662337703</v>
      </c>
      <c r="M8" s="16">
        <v>0.43055555555555602</v>
      </c>
      <c r="N8" s="16">
        <v>0.41666666666666702</v>
      </c>
      <c r="O8" s="16">
        <v>0.36521739130434799</v>
      </c>
      <c r="P8" s="16">
        <v>0.413333333333333</v>
      </c>
      <c r="Q8" s="16">
        <v>0.52631578947368396</v>
      </c>
      <c r="R8" s="16">
        <v>0.42105263157894701</v>
      </c>
      <c r="S8" s="16"/>
      <c r="T8" s="16">
        <v>0.32568807339449501</v>
      </c>
      <c r="U8" s="16">
        <v>0.41095890410958902</v>
      </c>
      <c r="V8" s="16">
        <v>0.29661016949152502</v>
      </c>
      <c r="W8" s="16">
        <v>0.372093023255814</v>
      </c>
      <c r="X8" s="16">
        <v>0.46753246753246802</v>
      </c>
      <c r="Y8" s="16">
        <v>0.44186046511627902</v>
      </c>
      <c r="Z8" s="16"/>
      <c r="AA8" s="16">
        <v>0.39159001314060399</v>
      </c>
      <c r="AB8" s="16">
        <v>0.27586206896551702</v>
      </c>
    </row>
    <row r="9" spans="2:28" x14ac:dyDescent="0.35">
      <c r="B9" s="17" t="s">
        <v>250</v>
      </c>
      <c r="C9" s="16">
        <v>0.39334637964774899</v>
      </c>
      <c r="D9" s="16">
        <v>0.38</v>
      </c>
      <c r="E9" s="16">
        <v>0.40569395017793602</v>
      </c>
      <c r="F9" s="16"/>
      <c r="G9" s="16">
        <v>0.41886792452830202</v>
      </c>
      <c r="H9" s="16">
        <v>0.365079365079365</v>
      </c>
      <c r="I9" s="16">
        <v>0.44615384615384601</v>
      </c>
      <c r="J9" s="16">
        <v>0.32786885245901598</v>
      </c>
      <c r="K9" s="16">
        <v>0.49315068493150699</v>
      </c>
      <c r="L9" s="16">
        <v>0.42857142857142899</v>
      </c>
      <c r="M9" s="16">
        <v>0.375</v>
      </c>
      <c r="N9" s="16">
        <v>0.33333333333333298</v>
      </c>
      <c r="O9" s="16">
        <v>0.356521739130435</v>
      </c>
      <c r="P9" s="16">
        <v>0.34666666666666701</v>
      </c>
      <c r="Q9" s="16">
        <v>0.31578947368421101</v>
      </c>
      <c r="R9" s="16">
        <v>0.47368421052631599</v>
      </c>
      <c r="S9" s="16"/>
      <c r="T9" s="16">
        <v>0.39220183486238502</v>
      </c>
      <c r="U9" s="16">
        <v>0.37442922374429199</v>
      </c>
      <c r="V9" s="16">
        <v>0.46610169491525399</v>
      </c>
      <c r="W9" s="16">
        <v>0.36434108527131798</v>
      </c>
      <c r="X9" s="16">
        <v>0.38961038961039002</v>
      </c>
      <c r="Y9" s="16">
        <v>0.39534883720930197</v>
      </c>
      <c r="Z9" s="16"/>
      <c r="AA9" s="16">
        <v>0.38501971090670201</v>
      </c>
      <c r="AB9" s="16">
        <v>0.41762452107279702</v>
      </c>
    </row>
    <row r="10" spans="2:28" x14ac:dyDescent="0.35">
      <c r="B10" s="17" t="s">
        <v>251</v>
      </c>
      <c r="C10" s="16">
        <v>0.12524461839530299</v>
      </c>
      <c r="D10" s="16">
        <v>0.12666666666666701</v>
      </c>
      <c r="E10" s="16">
        <v>0.12455516014234901</v>
      </c>
      <c r="F10" s="16"/>
      <c r="G10" s="16">
        <v>0.18490566037735801</v>
      </c>
      <c r="H10" s="16">
        <v>7.1428571428571397E-2</v>
      </c>
      <c r="I10" s="16">
        <v>0.107692307692308</v>
      </c>
      <c r="J10" s="16">
        <v>0.213114754098361</v>
      </c>
      <c r="K10" s="16">
        <v>8.2191780821917804E-2</v>
      </c>
      <c r="L10" s="16">
        <v>9.0909090909090898E-2</v>
      </c>
      <c r="M10" s="16">
        <v>6.9444444444444406E-2</v>
      </c>
      <c r="N10" s="16">
        <v>8.3333333333333301E-2</v>
      </c>
      <c r="O10" s="16">
        <v>0.13043478260869601</v>
      </c>
      <c r="P10" s="16">
        <v>0.16</v>
      </c>
      <c r="Q10" s="16">
        <v>5.2631578947368397E-2</v>
      </c>
      <c r="R10" s="16">
        <v>0</v>
      </c>
      <c r="S10" s="16"/>
      <c r="T10" s="16">
        <v>0.13302752293577999</v>
      </c>
      <c r="U10" s="16">
        <v>0.13698630136986301</v>
      </c>
      <c r="V10" s="16">
        <v>0.110169491525424</v>
      </c>
      <c r="W10" s="16">
        <v>0.13953488372093001</v>
      </c>
      <c r="X10" s="16">
        <v>9.0909090909090898E-2</v>
      </c>
      <c r="Y10" s="16">
        <v>4.6511627906976702E-2</v>
      </c>
      <c r="Z10" s="16"/>
      <c r="AA10" s="16">
        <v>0.11826544021025</v>
      </c>
      <c r="AB10" s="16">
        <v>0.145593869731801</v>
      </c>
    </row>
    <row r="11" spans="2:28" x14ac:dyDescent="0.35">
      <c r="B11" s="17" t="s">
        <v>252</v>
      </c>
      <c r="C11" s="16">
        <v>6.4579256360078302E-2</v>
      </c>
      <c r="D11" s="16">
        <v>8.6666666666666697E-2</v>
      </c>
      <c r="E11" s="16">
        <v>4.8042704626334497E-2</v>
      </c>
      <c r="F11" s="16"/>
      <c r="G11" s="16">
        <v>6.4150943396226401E-2</v>
      </c>
      <c r="H11" s="16">
        <v>8.7301587301587297E-2</v>
      </c>
      <c r="I11" s="16">
        <v>4.6153846153846198E-2</v>
      </c>
      <c r="J11" s="16">
        <v>8.1967213114754106E-2</v>
      </c>
      <c r="K11" s="16">
        <v>2.7397260273972601E-2</v>
      </c>
      <c r="L11" s="16">
        <v>7.7922077922077906E-2</v>
      </c>
      <c r="M11" s="16">
        <v>6.9444444444444406E-2</v>
      </c>
      <c r="N11" s="16">
        <v>0.11111111111111099</v>
      </c>
      <c r="O11" s="16">
        <v>7.8260869565217397E-2</v>
      </c>
      <c r="P11" s="16">
        <v>2.66666666666667E-2</v>
      </c>
      <c r="Q11" s="16">
        <v>2.6315789473684199E-2</v>
      </c>
      <c r="R11" s="16">
        <v>5.2631578947368397E-2</v>
      </c>
      <c r="S11" s="16"/>
      <c r="T11" s="16">
        <v>8.9449541284403702E-2</v>
      </c>
      <c r="U11" s="16">
        <v>3.6529680365296802E-2</v>
      </c>
      <c r="V11" s="16">
        <v>5.0847457627118599E-2</v>
      </c>
      <c r="W11" s="16">
        <v>6.9767441860465101E-2</v>
      </c>
      <c r="X11" s="16">
        <v>3.8961038961039002E-2</v>
      </c>
      <c r="Y11" s="16">
        <v>2.32558139534884E-2</v>
      </c>
      <c r="Z11" s="16"/>
      <c r="AA11" s="16">
        <v>5.5190538764783199E-2</v>
      </c>
      <c r="AB11" s="16">
        <v>9.1954022988505704E-2</v>
      </c>
    </row>
    <row r="12" spans="2:28" x14ac:dyDescent="0.35">
      <c r="B12" s="17" t="s">
        <v>253</v>
      </c>
      <c r="C12" s="16">
        <v>3.0332681017612498E-2</v>
      </c>
      <c r="D12" s="16">
        <v>3.3333333333333298E-2</v>
      </c>
      <c r="E12" s="16">
        <v>2.84697508896797E-2</v>
      </c>
      <c r="F12" s="16"/>
      <c r="G12" s="16">
        <v>3.0188679245282998E-2</v>
      </c>
      <c r="H12" s="16">
        <v>3.9682539682539701E-2</v>
      </c>
      <c r="I12" s="16">
        <v>1.5384615384615399E-2</v>
      </c>
      <c r="J12" s="16">
        <v>1.63934426229508E-2</v>
      </c>
      <c r="K12" s="16">
        <v>2.7397260273972601E-2</v>
      </c>
      <c r="L12" s="16">
        <v>2.5974025974026E-2</v>
      </c>
      <c r="M12" s="16">
        <v>2.7777777777777801E-2</v>
      </c>
      <c r="N12" s="16">
        <v>2.7777777777777801E-2</v>
      </c>
      <c r="O12" s="16">
        <v>3.4782608695652202E-2</v>
      </c>
      <c r="P12" s="16">
        <v>2.66666666666667E-2</v>
      </c>
      <c r="Q12" s="16">
        <v>5.2631578947368397E-2</v>
      </c>
      <c r="R12" s="16">
        <v>5.2631578947368397E-2</v>
      </c>
      <c r="S12" s="16"/>
      <c r="T12" s="16">
        <v>3.6697247706422E-2</v>
      </c>
      <c r="U12" s="16">
        <v>1.3698630136986301E-2</v>
      </c>
      <c r="V12" s="16">
        <v>4.2372881355932202E-2</v>
      </c>
      <c r="W12" s="16">
        <v>3.8759689922480599E-2</v>
      </c>
      <c r="X12" s="16">
        <v>0</v>
      </c>
      <c r="Y12" s="16">
        <v>4.6511627906976702E-2</v>
      </c>
      <c r="Z12" s="16"/>
      <c r="AA12" s="16">
        <v>2.4967148488830498E-2</v>
      </c>
      <c r="AB12" s="16">
        <v>4.5977011494252901E-2</v>
      </c>
    </row>
    <row r="13" spans="2:28" x14ac:dyDescent="0.35">
      <c r="B13" s="17" t="s">
        <v>101</v>
      </c>
      <c r="C13" s="18">
        <v>2.44618395303327E-2</v>
      </c>
      <c r="D13" s="18">
        <v>2.4444444444444401E-2</v>
      </c>
      <c r="E13" s="18">
        <v>2.4911032028469799E-2</v>
      </c>
      <c r="F13" s="18"/>
      <c r="G13" s="18">
        <v>3.0188679245282998E-2</v>
      </c>
      <c r="H13" s="18">
        <v>1.58730158730159E-2</v>
      </c>
      <c r="I13" s="18">
        <v>1.5384615384615399E-2</v>
      </c>
      <c r="J13" s="18">
        <v>4.91803278688525E-2</v>
      </c>
      <c r="K13" s="18">
        <v>1.3698630136986301E-2</v>
      </c>
      <c r="L13" s="18">
        <v>0</v>
      </c>
      <c r="M13" s="18">
        <v>2.7777777777777801E-2</v>
      </c>
      <c r="N13" s="18">
        <v>2.7777777777777801E-2</v>
      </c>
      <c r="O13" s="18">
        <v>3.4782608695652202E-2</v>
      </c>
      <c r="P13" s="18">
        <v>2.66666666666667E-2</v>
      </c>
      <c r="Q13" s="18">
        <v>2.6315789473684199E-2</v>
      </c>
      <c r="R13" s="18">
        <v>0</v>
      </c>
      <c r="S13" s="18"/>
      <c r="T13" s="18">
        <v>2.2935779816513801E-2</v>
      </c>
      <c r="U13" s="18">
        <v>2.7397260273972601E-2</v>
      </c>
      <c r="V13" s="18">
        <v>3.3898305084745797E-2</v>
      </c>
      <c r="W13" s="18">
        <v>1.5503875968992199E-2</v>
      </c>
      <c r="X13" s="18">
        <v>1.2987012987013E-2</v>
      </c>
      <c r="Y13" s="18">
        <v>4.6511627906976702E-2</v>
      </c>
      <c r="Z13" s="18"/>
      <c r="AA13" s="18">
        <v>2.4967148488830498E-2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259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0.47553816046966702</v>
      </c>
      <c r="D8" s="16">
        <v>0.45333333333333298</v>
      </c>
      <c r="E8" s="16">
        <v>0.48932384341636997</v>
      </c>
      <c r="F8" s="16"/>
      <c r="G8" s="16">
        <v>0.36226415094339598</v>
      </c>
      <c r="H8" s="16">
        <v>0.46031746031746001</v>
      </c>
      <c r="I8" s="16">
        <v>0.58461538461538498</v>
      </c>
      <c r="J8" s="16">
        <v>0.34426229508196698</v>
      </c>
      <c r="K8" s="16">
        <v>0.63013698630137005</v>
      </c>
      <c r="L8" s="16">
        <v>0.53246753246753198</v>
      </c>
      <c r="M8" s="16">
        <v>0.52777777777777801</v>
      </c>
      <c r="N8" s="16">
        <v>0.41666666666666702</v>
      </c>
      <c r="O8" s="16">
        <v>0.565217391304348</v>
      </c>
      <c r="P8" s="16">
        <v>0.46666666666666701</v>
      </c>
      <c r="Q8" s="16">
        <v>0.60526315789473695</v>
      </c>
      <c r="R8" s="16">
        <v>0.52631578947368396</v>
      </c>
      <c r="S8" s="16"/>
      <c r="T8" s="16">
        <v>0.47018348623853201</v>
      </c>
      <c r="U8" s="16">
        <v>0.50684931506849296</v>
      </c>
      <c r="V8" s="16">
        <v>0.44915254237288099</v>
      </c>
      <c r="W8" s="16">
        <v>0.39534883720930197</v>
      </c>
      <c r="X8" s="16">
        <v>0.54545454545454497</v>
      </c>
      <c r="Y8" s="16">
        <v>0.55813953488372103</v>
      </c>
      <c r="Z8" s="16"/>
      <c r="AA8" s="16">
        <v>0.49145860709592598</v>
      </c>
      <c r="AB8" s="16">
        <v>0.42911877394636</v>
      </c>
    </row>
    <row r="9" spans="2:28" x14ac:dyDescent="0.35">
      <c r="B9" s="17" t="s">
        <v>250</v>
      </c>
      <c r="C9" s="16">
        <v>0.34344422700587102</v>
      </c>
      <c r="D9" s="16">
        <v>0.353333333333333</v>
      </c>
      <c r="E9" s="16">
        <v>0.336298932384342</v>
      </c>
      <c r="F9" s="16"/>
      <c r="G9" s="16">
        <v>0.40377358490566001</v>
      </c>
      <c r="H9" s="16">
        <v>0.38888888888888901</v>
      </c>
      <c r="I9" s="16">
        <v>0.30769230769230799</v>
      </c>
      <c r="J9" s="16">
        <v>0.42622950819672101</v>
      </c>
      <c r="K9" s="16">
        <v>0.232876712328767</v>
      </c>
      <c r="L9" s="16">
        <v>0.207792207792208</v>
      </c>
      <c r="M9" s="16">
        <v>0.34722222222222199</v>
      </c>
      <c r="N9" s="16">
        <v>0.36111111111111099</v>
      </c>
      <c r="O9" s="16">
        <v>0.27826086956521701</v>
      </c>
      <c r="P9" s="16">
        <v>0.33333333333333298</v>
      </c>
      <c r="Q9" s="16">
        <v>0.31578947368421101</v>
      </c>
      <c r="R9" s="16">
        <v>0.47368421052631599</v>
      </c>
      <c r="S9" s="16"/>
      <c r="T9" s="16">
        <v>0.341743119266055</v>
      </c>
      <c r="U9" s="16">
        <v>0.33333333333333298</v>
      </c>
      <c r="V9" s="16">
        <v>0.322033898305085</v>
      </c>
      <c r="W9" s="16">
        <v>0.37984496124030998</v>
      </c>
      <c r="X9" s="16">
        <v>0.37662337662337703</v>
      </c>
      <c r="Y9" s="16">
        <v>0.30232558139534899</v>
      </c>
      <c r="Z9" s="16"/>
      <c r="AA9" s="16">
        <v>0.34954007884362698</v>
      </c>
      <c r="AB9" s="16">
        <v>0.32567049808429099</v>
      </c>
    </row>
    <row r="10" spans="2:28" x14ac:dyDescent="0.35">
      <c r="B10" s="17" t="s">
        <v>251</v>
      </c>
      <c r="C10" s="16">
        <v>0.12035225048923701</v>
      </c>
      <c r="D10" s="16">
        <v>0.133333333333333</v>
      </c>
      <c r="E10" s="16">
        <v>0.112099644128114</v>
      </c>
      <c r="F10" s="16"/>
      <c r="G10" s="16">
        <v>0.15471698113207499</v>
      </c>
      <c r="H10" s="16">
        <v>0.103174603174603</v>
      </c>
      <c r="I10" s="16">
        <v>7.69230769230769E-2</v>
      </c>
      <c r="J10" s="16">
        <v>0.14754098360655701</v>
      </c>
      <c r="K10" s="16">
        <v>9.5890410958904104E-2</v>
      </c>
      <c r="L10" s="16">
        <v>0.168831168831169</v>
      </c>
      <c r="M10" s="16">
        <v>0.11111111111111099</v>
      </c>
      <c r="N10" s="16">
        <v>0.11111111111111099</v>
      </c>
      <c r="O10" s="16">
        <v>0.121739130434783</v>
      </c>
      <c r="P10" s="16">
        <v>0.10666666666666701</v>
      </c>
      <c r="Q10" s="16">
        <v>2.6315789473684199E-2</v>
      </c>
      <c r="R10" s="16">
        <v>0</v>
      </c>
      <c r="S10" s="16"/>
      <c r="T10" s="16">
        <v>0.119266055045872</v>
      </c>
      <c r="U10" s="16">
        <v>0.114155251141553</v>
      </c>
      <c r="V10" s="16">
        <v>0.152542372881356</v>
      </c>
      <c r="W10" s="16">
        <v>0.15503875968992201</v>
      </c>
      <c r="X10" s="16">
        <v>3.8961038961039002E-2</v>
      </c>
      <c r="Y10" s="16">
        <v>0.116279069767442</v>
      </c>
      <c r="Z10" s="16"/>
      <c r="AA10" s="16">
        <v>0.111695137976347</v>
      </c>
      <c r="AB10" s="16">
        <v>0.145593869731801</v>
      </c>
    </row>
    <row r="11" spans="2:28" x14ac:dyDescent="0.35">
      <c r="B11" s="17" t="s">
        <v>252</v>
      </c>
      <c r="C11" s="16">
        <v>3.2289628180039102E-2</v>
      </c>
      <c r="D11" s="16">
        <v>2.66666666666667E-2</v>
      </c>
      <c r="E11" s="16">
        <v>3.7366548042704603E-2</v>
      </c>
      <c r="F11" s="16"/>
      <c r="G11" s="16">
        <v>4.5283018867924497E-2</v>
      </c>
      <c r="H11" s="16">
        <v>2.3809523809523801E-2</v>
      </c>
      <c r="I11" s="16">
        <v>0</v>
      </c>
      <c r="J11" s="16">
        <v>4.91803278688525E-2</v>
      </c>
      <c r="K11" s="16">
        <v>0</v>
      </c>
      <c r="L11" s="16">
        <v>6.4935064935064901E-2</v>
      </c>
      <c r="M11" s="16">
        <v>1.38888888888889E-2</v>
      </c>
      <c r="N11" s="16">
        <v>5.5555555555555601E-2</v>
      </c>
      <c r="O11" s="16">
        <v>1.7391304347826101E-2</v>
      </c>
      <c r="P11" s="16">
        <v>5.3333333333333302E-2</v>
      </c>
      <c r="Q11" s="16">
        <v>2.6315789473684199E-2</v>
      </c>
      <c r="R11" s="16">
        <v>0</v>
      </c>
      <c r="S11" s="16"/>
      <c r="T11" s="16">
        <v>3.6697247706422E-2</v>
      </c>
      <c r="U11" s="16">
        <v>9.1324200913242004E-3</v>
      </c>
      <c r="V11" s="16">
        <v>4.2372881355932202E-2</v>
      </c>
      <c r="W11" s="16">
        <v>6.2015503875968998E-2</v>
      </c>
      <c r="X11" s="16">
        <v>2.5974025974026E-2</v>
      </c>
      <c r="Y11" s="16">
        <v>0</v>
      </c>
      <c r="Z11" s="16"/>
      <c r="AA11" s="16">
        <v>2.3653088042049901E-2</v>
      </c>
      <c r="AB11" s="16">
        <v>5.7471264367816098E-2</v>
      </c>
    </row>
    <row r="12" spans="2:28" x14ac:dyDescent="0.35">
      <c r="B12" s="17" t="s">
        <v>253</v>
      </c>
      <c r="C12" s="16">
        <v>6.8493150684931503E-3</v>
      </c>
      <c r="D12" s="16">
        <v>1.1111111111111099E-2</v>
      </c>
      <c r="E12" s="16">
        <v>3.5587188612099599E-3</v>
      </c>
      <c r="F12" s="16"/>
      <c r="G12" s="16">
        <v>1.13207547169811E-2</v>
      </c>
      <c r="H12" s="16">
        <v>0</v>
      </c>
      <c r="I12" s="16">
        <v>0</v>
      </c>
      <c r="J12" s="16">
        <v>0</v>
      </c>
      <c r="K12" s="16">
        <v>1.3698630136986301E-2</v>
      </c>
      <c r="L12" s="16">
        <v>1.2987012987013E-2</v>
      </c>
      <c r="M12" s="16">
        <v>0</v>
      </c>
      <c r="N12" s="16">
        <v>2.7777777777777801E-2</v>
      </c>
      <c r="O12" s="16">
        <v>8.6956521739130401E-3</v>
      </c>
      <c r="P12" s="16">
        <v>0</v>
      </c>
      <c r="Q12" s="16">
        <v>0</v>
      </c>
      <c r="R12" s="16">
        <v>0</v>
      </c>
      <c r="S12" s="16"/>
      <c r="T12" s="16">
        <v>1.3761467889908299E-2</v>
      </c>
      <c r="U12" s="16">
        <v>0</v>
      </c>
      <c r="V12" s="16">
        <v>8.4745762711864406E-3</v>
      </c>
      <c r="W12" s="16">
        <v>0</v>
      </c>
      <c r="X12" s="16">
        <v>0</v>
      </c>
      <c r="Y12" s="16">
        <v>0</v>
      </c>
      <c r="Z12" s="16"/>
      <c r="AA12" s="16">
        <v>5.2562417871222103E-3</v>
      </c>
      <c r="AB12" s="16">
        <v>1.1494252873563199E-2</v>
      </c>
    </row>
    <row r="13" spans="2:28" x14ac:dyDescent="0.35">
      <c r="B13" s="17" t="s">
        <v>101</v>
      </c>
      <c r="C13" s="18">
        <v>2.15264187866928E-2</v>
      </c>
      <c r="D13" s="18">
        <v>2.2222222222222199E-2</v>
      </c>
      <c r="E13" s="18">
        <v>2.1352313167259801E-2</v>
      </c>
      <c r="F13" s="18"/>
      <c r="G13" s="18">
        <v>2.2641509433962301E-2</v>
      </c>
      <c r="H13" s="18">
        <v>2.3809523809523801E-2</v>
      </c>
      <c r="I13" s="18">
        <v>3.0769230769230799E-2</v>
      </c>
      <c r="J13" s="18">
        <v>3.2786885245901599E-2</v>
      </c>
      <c r="K13" s="18">
        <v>2.7397260273972601E-2</v>
      </c>
      <c r="L13" s="18">
        <v>1.2987012987013E-2</v>
      </c>
      <c r="M13" s="18">
        <v>0</v>
      </c>
      <c r="N13" s="18">
        <v>2.7777777777777801E-2</v>
      </c>
      <c r="O13" s="18">
        <v>8.6956521739130401E-3</v>
      </c>
      <c r="P13" s="18">
        <v>0.04</v>
      </c>
      <c r="Q13" s="18">
        <v>2.6315789473684199E-2</v>
      </c>
      <c r="R13" s="18">
        <v>0</v>
      </c>
      <c r="S13" s="18"/>
      <c r="T13" s="18">
        <v>1.8348623853211E-2</v>
      </c>
      <c r="U13" s="18">
        <v>3.6529680365296802E-2</v>
      </c>
      <c r="V13" s="18">
        <v>2.5423728813559299E-2</v>
      </c>
      <c r="W13" s="18">
        <v>7.7519379844961196E-3</v>
      </c>
      <c r="X13" s="18">
        <v>1.2987012987013E-2</v>
      </c>
      <c r="Y13" s="18">
        <v>2.32558139534884E-2</v>
      </c>
      <c r="Z13" s="18"/>
      <c r="AA13" s="18">
        <v>1.8396846254927698E-2</v>
      </c>
      <c r="AB13" s="18">
        <v>3.0651340996168602E-2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AB42"/>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288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20</v>
      </c>
      <c r="C8" s="16">
        <v>0.82778864970645805</v>
      </c>
      <c r="D8" s="16">
        <v>0.80888888888888899</v>
      </c>
      <c r="E8" s="16">
        <v>0.84163701067615704</v>
      </c>
      <c r="F8" s="16"/>
      <c r="G8" s="16">
        <v>0.88301886792452799</v>
      </c>
      <c r="H8" s="16">
        <v>0.87301587301587302</v>
      </c>
      <c r="I8" s="16">
        <v>0.8</v>
      </c>
      <c r="J8" s="16">
        <v>0.83606557377049195</v>
      </c>
      <c r="K8" s="16">
        <v>0.75342465753424703</v>
      </c>
      <c r="L8" s="16">
        <v>0.75324675324675305</v>
      </c>
      <c r="M8" s="16">
        <v>0.79166666666666696</v>
      </c>
      <c r="N8" s="16">
        <v>0.72222222222222199</v>
      </c>
      <c r="O8" s="16">
        <v>0.83478260869565202</v>
      </c>
      <c r="P8" s="16">
        <v>0.77333333333333298</v>
      </c>
      <c r="Q8" s="16">
        <v>0.81578947368421095</v>
      </c>
      <c r="R8" s="16">
        <v>0.94736842105263197</v>
      </c>
      <c r="S8" s="16"/>
      <c r="T8" s="16">
        <v>0.83944954128440397</v>
      </c>
      <c r="U8" s="16">
        <v>0.84474885844748904</v>
      </c>
      <c r="V8" s="16">
        <v>0.74576271186440701</v>
      </c>
      <c r="W8" s="16">
        <v>0.82945736434108497</v>
      </c>
      <c r="X8" s="16">
        <v>0.84415584415584399</v>
      </c>
      <c r="Y8" s="16">
        <v>0.81395348837209303</v>
      </c>
      <c r="Z8" s="16"/>
      <c r="AA8" s="16">
        <v>0.83574244415243104</v>
      </c>
      <c r="AB8" s="16">
        <v>0.80459770114942497</v>
      </c>
    </row>
    <row r="9" spans="2:28" x14ac:dyDescent="0.35">
      <c r="B9" s="17" t="s">
        <v>260</v>
      </c>
      <c r="C9" s="16">
        <v>0.61056751467710402</v>
      </c>
      <c r="D9" s="16">
        <v>0.63333333333333297</v>
      </c>
      <c r="E9" s="16">
        <v>0.592526690391459</v>
      </c>
      <c r="F9" s="16"/>
      <c r="G9" s="16">
        <v>0.57358490566037701</v>
      </c>
      <c r="H9" s="16">
        <v>0.59523809523809501</v>
      </c>
      <c r="I9" s="16">
        <v>0.52307692307692299</v>
      </c>
      <c r="J9" s="16">
        <v>0.47540983606557402</v>
      </c>
      <c r="K9" s="16">
        <v>0.57534246575342496</v>
      </c>
      <c r="L9" s="16">
        <v>0.61038961038961004</v>
      </c>
      <c r="M9" s="16">
        <v>0.72222222222222199</v>
      </c>
      <c r="N9" s="16">
        <v>0.58333333333333304</v>
      </c>
      <c r="O9" s="16">
        <v>0.82608695652173902</v>
      </c>
      <c r="P9" s="16">
        <v>0.54666666666666697</v>
      </c>
      <c r="Q9" s="16">
        <v>0.65789473684210498</v>
      </c>
      <c r="R9" s="16">
        <v>0.57894736842105299</v>
      </c>
      <c r="S9" s="16"/>
      <c r="T9" s="16">
        <v>0.62844036697247696</v>
      </c>
      <c r="U9" s="16">
        <v>0.61187214611872098</v>
      </c>
      <c r="V9" s="16">
        <v>0.54237288135593198</v>
      </c>
      <c r="W9" s="16">
        <v>0.612403100775194</v>
      </c>
      <c r="X9" s="16">
        <v>0.67532467532467499</v>
      </c>
      <c r="Y9" s="16">
        <v>0.48837209302325602</v>
      </c>
      <c r="Z9" s="16"/>
      <c r="AA9" s="16">
        <v>0.62286465177398198</v>
      </c>
      <c r="AB9" s="16">
        <v>0.57471264367816099</v>
      </c>
    </row>
    <row r="10" spans="2:28" x14ac:dyDescent="0.35">
      <c r="B10" s="17" t="s">
        <v>261</v>
      </c>
      <c r="C10" s="16">
        <v>0.31017612524461802</v>
      </c>
      <c r="D10" s="16">
        <v>0.27333333333333298</v>
      </c>
      <c r="E10" s="16">
        <v>0.33807829181494697</v>
      </c>
      <c r="F10" s="16"/>
      <c r="G10" s="16">
        <v>0.271698113207547</v>
      </c>
      <c r="H10" s="16">
        <v>0.30952380952380998</v>
      </c>
      <c r="I10" s="16">
        <v>0.27692307692307699</v>
      </c>
      <c r="J10" s="16">
        <v>0.27868852459016402</v>
      </c>
      <c r="K10" s="16">
        <v>0.301369863013699</v>
      </c>
      <c r="L10" s="16">
        <v>0.35064935064935099</v>
      </c>
      <c r="M10" s="16">
        <v>0.31944444444444398</v>
      </c>
      <c r="N10" s="16">
        <v>0.194444444444444</v>
      </c>
      <c r="O10" s="16">
        <v>0.26956521739130401</v>
      </c>
      <c r="P10" s="16">
        <v>0.54666666666666697</v>
      </c>
      <c r="Q10" s="16">
        <v>0.31578947368421101</v>
      </c>
      <c r="R10" s="16">
        <v>0.42105263157894701</v>
      </c>
      <c r="S10" s="16"/>
      <c r="T10" s="16">
        <v>0.27293577981651401</v>
      </c>
      <c r="U10" s="16">
        <v>0.38356164383561597</v>
      </c>
      <c r="V10" s="16">
        <v>0.322033898305085</v>
      </c>
      <c r="W10" s="16">
        <v>0.28682170542635699</v>
      </c>
      <c r="X10" s="16">
        <v>0.32467532467532501</v>
      </c>
      <c r="Y10" s="16">
        <v>0.32558139534883701</v>
      </c>
      <c r="Z10" s="16"/>
      <c r="AA10" s="16">
        <v>0.33245729303547999</v>
      </c>
      <c r="AB10" s="16">
        <v>0.24521072796934901</v>
      </c>
    </row>
    <row r="11" spans="2:28" x14ac:dyDescent="0.35">
      <c r="B11" s="17" t="s">
        <v>262</v>
      </c>
      <c r="C11" s="16">
        <v>0.27690802348336602</v>
      </c>
      <c r="D11" s="16">
        <v>0.31111111111111101</v>
      </c>
      <c r="E11" s="16">
        <v>0.25266903914590699</v>
      </c>
      <c r="F11" s="16"/>
      <c r="G11" s="16">
        <v>0.26415094339622602</v>
      </c>
      <c r="H11" s="16">
        <v>0.26190476190476197</v>
      </c>
      <c r="I11" s="16">
        <v>0.18461538461538499</v>
      </c>
      <c r="J11" s="16">
        <v>0.19672131147541</v>
      </c>
      <c r="K11" s="16">
        <v>0.35616438356164398</v>
      </c>
      <c r="L11" s="16">
        <v>0.29870129870129902</v>
      </c>
      <c r="M11" s="16">
        <v>0.23611111111111099</v>
      </c>
      <c r="N11" s="16">
        <v>0.22222222222222199</v>
      </c>
      <c r="O11" s="16">
        <v>0.434782608695652</v>
      </c>
      <c r="P11" s="16">
        <v>0.24</v>
      </c>
      <c r="Q11" s="16">
        <v>0.26315789473684198</v>
      </c>
      <c r="R11" s="16">
        <v>0.21052631578947401</v>
      </c>
      <c r="S11" s="16"/>
      <c r="T11" s="16">
        <v>0.28211009174311902</v>
      </c>
      <c r="U11" s="16">
        <v>0.28310502283104999</v>
      </c>
      <c r="V11" s="16">
        <v>0.28813559322033899</v>
      </c>
      <c r="W11" s="16">
        <v>0.31782945736434098</v>
      </c>
      <c r="X11" s="16">
        <v>0.15584415584415601</v>
      </c>
      <c r="Y11" s="16">
        <v>0.25581395348837199</v>
      </c>
      <c r="Z11" s="16"/>
      <c r="AA11" s="16">
        <v>0.28120893561103799</v>
      </c>
      <c r="AB11" s="16">
        <v>0.26436781609195398</v>
      </c>
    </row>
    <row r="12" spans="2:28" x14ac:dyDescent="0.35">
      <c r="B12" s="17" t="s">
        <v>263</v>
      </c>
      <c r="C12" s="16">
        <v>0.22407045009784701</v>
      </c>
      <c r="D12" s="16">
        <v>0.23111111111111099</v>
      </c>
      <c r="E12" s="16">
        <v>0.21708185053380799</v>
      </c>
      <c r="F12" s="16"/>
      <c r="G12" s="16">
        <v>0.252830188679245</v>
      </c>
      <c r="H12" s="16">
        <v>0.30952380952380998</v>
      </c>
      <c r="I12" s="16">
        <v>0.53846153846153799</v>
      </c>
      <c r="J12" s="16">
        <v>0.18032786885245899</v>
      </c>
      <c r="K12" s="16">
        <v>0.164383561643836</v>
      </c>
      <c r="L12" s="16">
        <v>0.12987012987013</v>
      </c>
      <c r="M12" s="16">
        <v>0.11111111111111099</v>
      </c>
      <c r="N12" s="16">
        <v>0.16666666666666699</v>
      </c>
      <c r="O12" s="16">
        <v>0.15652173913043499</v>
      </c>
      <c r="P12" s="16">
        <v>0.133333333333333</v>
      </c>
      <c r="Q12" s="16">
        <v>0.31578947368421101</v>
      </c>
      <c r="R12" s="16">
        <v>5.2631578947368397E-2</v>
      </c>
      <c r="S12" s="16"/>
      <c r="T12" s="16">
        <v>0.22477064220183501</v>
      </c>
      <c r="U12" s="16">
        <v>0.25114155251141601</v>
      </c>
      <c r="V12" s="16">
        <v>0.20338983050847501</v>
      </c>
      <c r="W12" s="16">
        <v>0.178294573643411</v>
      </c>
      <c r="X12" s="16">
        <v>0.27272727272727298</v>
      </c>
      <c r="Y12" s="16">
        <v>0.186046511627907</v>
      </c>
      <c r="Z12" s="16"/>
      <c r="AA12" s="16">
        <v>0.247043363994744</v>
      </c>
      <c r="AB12" s="16">
        <v>0.15708812260536401</v>
      </c>
    </row>
    <row r="13" spans="2:28" x14ac:dyDescent="0.35">
      <c r="B13" s="17" t="s">
        <v>264</v>
      </c>
      <c r="C13" s="16">
        <v>0.19667318982387499</v>
      </c>
      <c r="D13" s="16">
        <v>0.21333333333333299</v>
      </c>
      <c r="E13" s="16">
        <v>0.186832740213523</v>
      </c>
      <c r="F13" s="16"/>
      <c r="G13" s="16">
        <v>0.16603773584905701</v>
      </c>
      <c r="H13" s="16">
        <v>0.126984126984127</v>
      </c>
      <c r="I13" s="16">
        <v>0.21538461538461501</v>
      </c>
      <c r="J13" s="16">
        <v>0.213114754098361</v>
      </c>
      <c r="K13" s="16">
        <v>0.301369863013699</v>
      </c>
      <c r="L13" s="16">
        <v>0.48051948051948101</v>
      </c>
      <c r="M13" s="16">
        <v>9.7222222222222196E-2</v>
      </c>
      <c r="N13" s="16">
        <v>0.11111111111111099</v>
      </c>
      <c r="O13" s="16">
        <v>0.173913043478261</v>
      </c>
      <c r="P13" s="16">
        <v>0.146666666666667</v>
      </c>
      <c r="Q13" s="16">
        <v>0.26315789473684198</v>
      </c>
      <c r="R13" s="16">
        <v>0.157894736842105</v>
      </c>
      <c r="S13" s="16"/>
      <c r="T13" s="16">
        <v>0.20871559633027501</v>
      </c>
      <c r="U13" s="16">
        <v>0.18264840182648401</v>
      </c>
      <c r="V13" s="16">
        <v>0.177966101694915</v>
      </c>
      <c r="W13" s="16">
        <v>0.25581395348837199</v>
      </c>
      <c r="X13" s="16">
        <v>0.12987012987013</v>
      </c>
      <c r="Y13" s="16">
        <v>0.13953488372093001</v>
      </c>
      <c r="Z13" s="16"/>
      <c r="AA13" s="16">
        <v>0.17345597897503301</v>
      </c>
      <c r="AB13" s="16">
        <v>0.26436781609195398</v>
      </c>
    </row>
    <row r="14" spans="2:28" x14ac:dyDescent="0.35">
      <c r="B14" s="17" t="s">
        <v>265</v>
      </c>
      <c r="C14" s="16">
        <v>0.19080234833659501</v>
      </c>
      <c r="D14" s="16">
        <v>0.19555555555555601</v>
      </c>
      <c r="E14" s="16">
        <v>0.186832740213523</v>
      </c>
      <c r="F14" s="16"/>
      <c r="G14" s="16">
        <v>0.16603773584905701</v>
      </c>
      <c r="H14" s="16">
        <v>0.182539682539683</v>
      </c>
      <c r="I14" s="16">
        <v>0.138461538461538</v>
      </c>
      <c r="J14" s="16">
        <v>6.5573770491803296E-2</v>
      </c>
      <c r="K14" s="16">
        <v>0.164383561643836</v>
      </c>
      <c r="L14" s="16">
        <v>0.12987012987013</v>
      </c>
      <c r="M14" s="16">
        <v>0.16666666666666699</v>
      </c>
      <c r="N14" s="16">
        <v>0.194444444444444</v>
      </c>
      <c r="O14" s="16">
        <v>0.173913043478261</v>
      </c>
      <c r="P14" s="16">
        <v>0.57333333333333303</v>
      </c>
      <c r="Q14" s="16">
        <v>0.18421052631578899</v>
      </c>
      <c r="R14" s="16">
        <v>0.21052631578947401</v>
      </c>
      <c r="S14" s="16"/>
      <c r="T14" s="16">
        <v>0.21788990825688101</v>
      </c>
      <c r="U14" s="16">
        <v>0.18264840182648401</v>
      </c>
      <c r="V14" s="16">
        <v>0.177966101694915</v>
      </c>
      <c r="W14" s="16">
        <v>0.178294573643411</v>
      </c>
      <c r="X14" s="16">
        <v>0.12987012987013</v>
      </c>
      <c r="Y14" s="16">
        <v>0.13953488372093001</v>
      </c>
      <c r="Z14" s="16"/>
      <c r="AA14" s="16">
        <v>0.207621550591327</v>
      </c>
      <c r="AB14" s="16">
        <v>0.14176245210728</v>
      </c>
    </row>
    <row r="15" spans="2:28" x14ac:dyDescent="0.35">
      <c r="B15" s="17" t="s">
        <v>266</v>
      </c>
      <c r="C15" s="16">
        <v>0.152641878669276</v>
      </c>
      <c r="D15" s="16">
        <v>9.5555555555555602E-2</v>
      </c>
      <c r="E15" s="16">
        <v>0.195729537366548</v>
      </c>
      <c r="F15" s="16"/>
      <c r="G15" s="16">
        <v>0.162264150943396</v>
      </c>
      <c r="H15" s="16">
        <v>0.26190476190476197</v>
      </c>
      <c r="I15" s="16">
        <v>0.15384615384615399</v>
      </c>
      <c r="J15" s="16">
        <v>0.14754098360655701</v>
      </c>
      <c r="K15" s="16">
        <v>0.17808219178082199</v>
      </c>
      <c r="L15" s="16">
        <v>0.168831168831169</v>
      </c>
      <c r="M15" s="16">
        <v>0.15277777777777801</v>
      </c>
      <c r="N15" s="16">
        <v>0.11111111111111099</v>
      </c>
      <c r="O15" s="16">
        <v>8.6956521739130405E-2</v>
      </c>
      <c r="P15" s="16">
        <v>6.6666666666666693E-2</v>
      </c>
      <c r="Q15" s="16">
        <v>7.8947368421052599E-2</v>
      </c>
      <c r="R15" s="16">
        <v>0.105263157894737</v>
      </c>
      <c r="S15" s="16"/>
      <c r="T15" s="16">
        <v>0.13532110091743099</v>
      </c>
      <c r="U15" s="16">
        <v>0.210045662100457</v>
      </c>
      <c r="V15" s="16">
        <v>0.12711864406779699</v>
      </c>
      <c r="W15" s="16">
        <v>0.162790697674419</v>
      </c>
      <c r="X15" s="16">
        <v>0.14285714285714299</v>
      </c>
      <c r="Y15" s="16">
        <v>9.3023255813953501E-2</v>
      </c>
      <c r="Z15" s="16"/>
      <c r="AA15" s="16">
        <v>0.16819973718791101</v>
      </c>
      <c r="AB15" s="16">
        <v>0.10727969348659</v>
      </c>
    </row>
    <row r="16" spans="2:28" x14ac:dyDescent="0.35">
      <c r="B16" s="17" t="s">
        <v>267</v>
      </c>
      <c r="C16" s="16">
        <v>0.14579256360078299</v>
      </c>
      <c r="D16" s="16">
        <v>0.142222222222222</v>
      </c>
      <c r="E16" s="16">
        <v>0.14768683274021399</v>
      </c>
      <c r="F16" s="16"/>
      <c r="G16" s="16">
        <v>0.11698113207547201</v>
      </c>
      <c r="H16" s="16">
        <v>0.11111111111111099</v>
      </c>
      <c r="I16" s="16">
        <v>7.69230769230769E-2</v>
      </c>
      <c r="J16" s="16">
        <v>0.13114754098360701</v>
      </c>
      <c r="K16" s="16">
        <v>0.123287671232877</v>
      </c>
      <c r="L16" s="16">
        <v>5.1948051948052E-2</v>
      </c>
      <c r="M16" s="16">
        <v>0.54166666666666696</v>
      </c>
      <c r="N16" s="16">
        <v>0.13888888888888901</v>
      </c>
      <c r="O16" s="16">
        <v>0.217391304347826</v>
      </c>
      <c r="P16" s="16">
        <v>9.3333333333333296E-2</v>
      </c>
      <c r="Q16" s="16">
        <v>5.2631578947368397E-2</v>
      </c>
      <c r="R16" s="16">
        <v>0</v>
      </c>
      <c r="S16" s="16"/>
      <c r="T16" s="16">
        <v>0.146788990825688</v>
      </c>
      <c r="U16" s="16">
        <v>0.14611872146118701</v>
      </c>
      <c r="V16" s="16">
        <v>0.110169491525424</v>
      </c>
      <c r="W16" s="16">
        <v>0.14728682170542601</v>
      </c>
      <c r="X16" s="16">
        <v>0.22077922077922099</v>
      </c>
      <c r="Y16" s="16">
        <v>9.3023255813953501E-2</v>
      </c>
      <c r="Z16" s="16"/>
      <c r="AA16" s="16">
        <v>0.156373193166886</v>
      </c>
      <c r="AB16" s="16">
        <v>0.114942528735632</v>
      </c>
    </row>
    <row r="17" spans="2:28" x14ac:dyDescent="0.35">
      <c r="B17" s="17" t="s">
        <v>268</v>
      </c>
      <c r="C17" s="16">
        <v>0.105675146771037</v>
      </c>
      <c r="D17" s="16">
        <v>0.124444444444444</v>
      </c>
      <c r="E17" s="16">
        <v>9.2526690391459096E-2</v>
      </c>
      <c r="F17" s="16"/>
      <c r="G17" s="16">
        <v>0.11698113207547201</v>
      </c>
      <c r="H17" s="16">
        <v>0.16666666666666699</v>
      </c>
      <c r="I17" s="16">
        <v>0.138461538461538</v>
      </c>
      <c r="J17" s="16">
        <v>0.14754098360655701</v>
      </c>
      <c r="K17" s="16">
        <v>9.5890410958904104E-2</v>
      </c>
      <c r="L17" s="16">
        <v>9.0909090909090898E-2</v>
      </c>
      <c r="M17" s="16">
        <v>2.7777777777777801E-2</v>
      </c>
      <c r="N17" s="16">
        <v>5.5555555555555601E-2</v>
      </c>
      <c r="O17" s="16">
        <v>0.121739130434783</v>
      </c>
      <c r="P17" s="16">
        <v>5.3333333333333302E-2</v>
      </c>
      <c r="Q17" s="16">
        <v>0</v>
      </c>
      <c r="R17" s="16">
        <v>0.105263157894737</v>
      </c>
      <c r="S17" s="16"/>
      <c r="T17" s="16">
        <v>0.13302752293577999</v>
      </c>
      <c r="U17" s="16">
        <v>8.6757990867579904E-2</v>
      </c>
      <c r="V17" s="16">
        <v>0.110169491525424</v>
      </c>
      <c r="W17" s="16">
        <v>8.5271317829457405E-2</v>
      </c>
      <c r="X17" s="16">
        <v>6.4935064935064901E-2</v>
      </c>
      <c r="Y17" s="16">
        <v>4.6511627906976702E-2</v>
      </c>
      <c r="Z17" s="16"/>
      <c r="AA17" s="16">
        <v>7.4901445466491495E-2</v>
      </c>
      <c r="AB17" s="16">
        <v>0.195402298850575</v>
      </c>
    </row>
    <row r="18" spans="2:28" x14ac:dyDescent="0.35">
      <c r="B18" s="17" t="s">
        <v>269</v>
      </c>
      <c r="C18" s="16">
        <v>0.10371819960861101</v>
      </c>
      <c r="D18" s="16">
        <v>8.8888888888888906E-2</v>
      </c>
      <c r="E18" s="16">
        <v>0.115658362989324</v>
      </c>
      <c r="F18" s="16"/>
      <c r="G18" s="16">
        <v>9.8113207547169803E-2</v>
      </c>
      <c r="H18" s="16">
        <v>9.5238095238095205E-2</v>
      </c>
      <c r="I18" s="16">
        <v>0.2</v>
      </c>
      <c r="J18" s="16">
        <v>6.5573770491803296E-2</v>
      </c>
      <c r="K18" s="16">
        <v>2.7397260273972601E-2</v>
      </c>
      <c r="L18" s="16">
        <v>0.11688311688311701</v>
      </c>
      <c r="M18" s="16">
        <v>8.3333333333333301E-2</v>
      </c>
      <c r="N18" s="16">
        <v>0</v>
      </c>
      <c r="O18" s="16">
        <v>7.8260869565217397E-2</v>
      </c>
      <c r="P18" s="16">
        <v>6.6666666666666693E-2</v>
      </c>
      <c r="Q18" s="16">
        <v>0.47368421052631599</v>
      </c>
      <c r="R18" s="16">
        <v>0.105263157894737</v>
      </c>
      <c r="S18" s="16"/>
      <c r="T18" s="16">
        <v>8.4862385321100894E-2</v>
      </c>
      <c r="U18" s="16">
        <v>0.11872146118721499</v>
      </c>
      <c r="V18" s="16">
        <v>0.144067796610169</v>
      </c>
      <c r="W18" s="16">
        <v>9.3023255813953501E-2</v>
      </c>
      <c r="X18" s="16">
        <v>0.11688311688311701</v>
      </c>
      <c r="Y18" s="16">
        <v>0.116279069767442</v>
      </c>
      <c r="Z18" s="16"/>
      <c r="AA18" s="16">
        <v>0.110381077529566</v>
      </c>
      <c r="AB18" s="16">
        <v>8.4291187739463605E-2</v>
      </c>
    </row>
    <row r="19" spans="2:28" x14ac:dyDescent="0.35">
      <c r="B19" s="17" t="s">
        <v>270</v>
      </c>
      <c r="C19" s="16">
        <v>0.102739726027397</v>
      </c>
      <c r="D19" s="16">
        <v>9.5555555555555602E-2</v>
      </c>
      <c r="E19" s="16">
        <v>0.110320284697509</v>
      </c>
      <c r="F19" s="16"/>
      <c r="G19" s="16">
        <v>0.10188679245283</v>
      </c>
      <c r="H19" s="16">
        <v>9.5238095238095205E-2</v>
      </c>
      <c r="I19" s="16">
        <v>0.123076923076923</v>
      </c>
      <c r="J19" s="16">
        <v>0.34426229508196698</v>
      </c>
      <c r="K19" s="16">
        <v>0.13698630136986301</v>
      </c>
      <c r="L19" s="16">
        <v>6.4935064935064901E-2</v>
      </c>
      <c r="M19" s="16">
        <v>6.9444444444444406E-2</v>
      </c>
      <c r="N19" s="16">
        <v>2.7777777777777801E-2</v>
      </c>
      <c r="O19" s="16">
        <v>0.11304347826087</v>
      </c>
      <c r="P19" s="16">
        <v>2.66666666666667E-2</v>
      </c>
      <c r="Q19" s="16">
        <v>2.6315789473684199E-2</v>
      </c>
      <c r="R19" s="16">
        <v>0</v>
      </c>
      <c r="S19" s="16"/>
      <c r="T19" s="16">
        <v>0.105504587155963</v>
      </c>
      <c r="U19" s="16">
        <v>8.6757990867579904E-2</v>
      </c>
      <c r="V19" s="16">
        <v>0.152542372881356</v>
      </c>
      <c r="W19" s="16">
        <v>0.10077519379845</v>
      </c>
      <c r="X19" s="16">
        <v>5.1948051948052E-2</v>
      </c>
      <c r="Y19" s="16">
        <v>0.116279069767442</v>
      </c>
      <c r="Z19" s="16"/>
      <c r="AA19" s="16">
        <v>8.4099868593955296E-2</v>
      </c>
      <c r="AB19" s="16">
        <v>0.15708812260536401</v>
      </c>
    </row>
    <row r="20" spans="2:28" x14ac:dyDescent="0.35">
      <c r="B20" s="17" t="s">
        <v>271</v>
      </c>
      <c r="C20" s="16">
        <v>6.2622309197651702E-2</v>
      </c>
      <c r="D20" s="16">
        <v>8.6666666666666697E-2</v>
      </c>
      <c r="E20" s="16">
        <v>4.4483985765124599E-2</v>
      </c>
      <c r="F20" s="16"/>
      <c r="G20" s="16">
        <v>4.5283018867924497E-2</v>
      </c>
      <c r="H20" s="16">
        <v>6.3492063492063502E-2</v>
      </c>
      <c r="I20" s="16">
        <v>4.6153846153846198E-2</v>
      </c>
      <c r="J20" s="16">
        <v>1.63934426229508E-2</v>
      </c>
      <c r="K20" s="16">
        <v>0.219178082191781</v>
      </c>
      <c r="L20" s="16">
        <v>6.4935064935064901E-2</v>
      </c>
      <c r="M20" s="16">
        <v>2.7777777777777801E-2</v>
      </c>
      <c r="N20" s="16">
        <v>0.11111111111111099</v>
      </c>
      <c r="O20" s="16">
        <v>5.21739130434783E-2</v>
      </c>
      <c r="P20" s="16">
        <v>5.3333333333333302E-2</v>
      </c>
      <c r="Q20" s="16">
        <v>5.2631578947368397E-2</v>
      </c>
      <c r="R20" s="16">
        <v>5.2631578947368397E-2</v>
      </c>
      <c r="S20" s="16"/>
      <c r="T20" s="16">
        <v>6.6513761467889898E-2</v>
      </c>
      <c r="U20" s="16">
        <v>5.0228310502283102E-2</v>
      </c>
      <c r="V20" s="16">
        <v>0.11864406779661001</v>
      </c>
      <c r="W20" s="16">
        <v>3.8759689922480599E-2</v>
      </c>
      <c r="X20" s="16">
        <v>3.8961038961039002E-2</v>
      </c>
      <c r="Y20" s="16">
        <v>4.6511627906976702E-2</v>
      </c>
      <c r="Z20" s="16"/>
      <c r="AA20" s="16">
        <v>5.1248357424441497E-2</v>
      </c>
      <c r="AB20" s="16">
        <v>9.5785440613026795E-2</v>
      </c>
    </row>
    <row r="21" spans="2:28" x14ac:dyDescent="0.35">
      <c r="B21" s="17" t="s">
        <v>272</v>
      </c>
      <c r="C21" s="16">
        <v>5.3816046966731902E-2</v>
      </c>
      <c r="D21" s="16">
        <v>5.11111111111111E-2</v>
      </c>
      <c r="E21" s="16">
        <v>5.69395017793594E-2</v>
      </c>
      <c r="F21" s="16"/>
      <c r="G21" s="16">
        <v>3.77358490566038E-2</v>
      </c>
      <c r="H21" s="16">
        <v>4.7619047619047603E-2</v>
      </c>
      <c r="I21" s="16">
        <v>3.0769230769230799E-2</v>
      </c>
      <c r="J21" s="16">
        <v>4.91803278688525E-2</v>
      </c>
      <c r="K21" s="16">
        <v>6.8493150684931503E-2</v>
      </c>
      <c r="L21" s="16">
        <v>9.0909090909090898E-2</v>
      </c>
      <c r="M21" s="16">
        <v>5.5555555555555601E-2</v>
      </c>
      <c r="N21" s="16">
        <v>0.16666666666666699</v>
      </c>
      <c r="O21" s="16">
        <v>2.6086956521739101E-2</v>
      </c>
      <c r="P21" s="16">
        <v>0.08</v>
      </c>
      <c r="Q21" s="16">
        <v>2.6315789473684199E-2</v>
      </c>
      <c r="R21" s="16">
        <v>0.105263157894737</v>
      </c>
      <c r="S21" s="16"/>
      <c r="T21" s="16">
        <v>7.3394495412843999E-2</v>
      </c>
      <c r="U21" s="16">
        <v>2.7397260273972601E-2</v>
      </c>
      <c r="V21" s="16">
        <v>5.93220338983051E-2</v>
      </c>
      <c r="W21" s="16">
        <v>4.6511627906976702E-2</v>
      </c>
      <c r="X21" s="16">
        <v>2.5974025974026E-2</v>
      </c>
      <c r="Y21" s="16">
        <v>4.6511627906976702E-2</v>
      </c>
      <c r="Z21" s="16"/>
      <c r="AA21" s="16">
        <v>4.3363994743758197E-2</v>
      </c>
      <c r="AB21" s="16">
        <v>8.4291187739463605E-2</v>
      </c>
    </row>
    <row r="22" spans="2:28" x14ac:dyDescent="0.35">
      <c r="B22" s="17" t="s">
        <v>273</v>
      </c>
      <c r="C22" s="16">
        <v>5.0880626223092001E-2</v>
      </c>
      <c r="D22" s="16">
        <v>3.5555555555555597E-2</v>
      </c>
      <c r="E22" s="16">
        <v>6.2277580071174399E-2</v>
      </c>
      <c r="F22" s="16"/>
      <c r="G22" s="16">
        <v>6.7924528301886805E-2</v>
      </c>
      <c r="H22" s="16">
        <v>3.9682539682539701E-2</v>
      </c>
      <c r="I22" s="16">
        <v>4.6153846153846198E-2</v>
      </c>
      <c r="J22" s="16">
        <v>1.63934426229508E-2</v>
      </c>
      <c r="K22" s="16">
        <v>2.7397260273972601E-2</v>
      </c>
      <c r="L22" s="16">
        <v>3.8961038961039002E-2</v>
      </c>
      <c r="M22" s="16">
        <v>0.11111111111111099</v>
      </c>
      <c r="N22" s="16">
        <v>2.7777777777777801E-2</v>
      </c>
      <c r="O22" s="16">
        <v>5.21739130434783E-2</v>
      </c>
      <c r="P22" s="16">
        <v>2.66666666666667E-2</v>
      </c>
      <c r="Q22" s="16">
        <v>2.6315789473684199E-2</v>
      </c>
      <c r="R22" s="16">
        <v>0.105263157894737</v>
      </c>
      <c r="S22" s="16"/>
      <c r="T22" s="16">
        <v>4.8165137614678902E-2</v>
      </c>
      <c r="U22" s="16">
        <v>6.3926940639269403E-2</v>
      </c>
      <c r="V22" s="16">
        <v>9.3220338983050793E-2</v>
      </c>
      <c r="W22" s="16">
        <v>1.5503875968992199E-2</v>
      </c>
      <c r="X22" s="16">
        <v>3.8961038961039002E-2</v>
      </c>
      <c r="Y22" s="16">
        <v>2.32558139534884E-2</v>
      </c>
      <c r="Z22" s="16"/>
      <c r="AA22" s="16">
        <v>4.8620236530880399E-2</v>
      </c>
      <c r="AB22" s="16">
        <v>5.7471264367816098E-2</v>
      </c>
    </row>
    <row r="23" spans="2:28" x14ac:dyDescent="0.35">
      <c r="B23" s="17" t="s">
        <v>274</v>
      </c>
      <c r="C23" s="16">
        <v>4.9902152641878701E-2</v>
      </c>
      <c r="D23" s="16">
        <v>4.4444444444444398E-2</v>
      </c>
      <c r="E23" s="16">
        <v>5.51601423487545E-2</v>
      </c>
      <c r="F23" s="16"/>
      <c r="G23" s="16">
        <v>6.7924528301886805E-2</v>
      </c>
      <c r="H23" s="16">
        <v>5.5555555555555601E-2</v>
      </c>
      <c r="I23" s="16">
        <v>3.0769230769230799E-2</v>
      </c>
      <c r="J23" s="16">
        <v>4.91803278688525E-2</v>
      </c>
      <c r="K23" s="16">
        <v>9.5890410958904104E-2</v>
      </c>
      <c r="L23" s="16">
        <v>3.8961038961039002E-2</v>
      </c>
      <c r="M23" s="16">
        <v>1.38888888888889E-2</v>
      </c>
      <c r="N23" s="16">
        <v>5.5555555555555601E-2</v>
      </c>
      <c r="O23" s="16">
        <v>4.3478260869565202E-2</v>
      </c>
      <c r="P23" s="16">
        <v>1.3333333333333299E-2</v>
      </c>
      <c r="Q23" s="16">
        <v>0</v>
      </c>
      <c r="R23" s="16">
        <v>0.105263157894737</v>
      </c>
      <c r="S23" s="16"/>
      <c r="T23" s="16">
        <v>6.6513761467889898E-2</v>
      </c>
      <c r="U23" s="16">
        <v>2.2831050228310501E-2</v>
      </c>
      <c r="V23" s="16">
        <v>7.6271186440677999E-2</v>
      </c>
      <c r="W23" s="16">
        <v>5.4263565891472902E-2</v>
      </c>
      <c r="X23" s="16">
        <v>1.2987012987013E-2</v>
      </c>
      <c r="Y23" s="16">
        <v>0</v>
      </c>
      <c r="Z23" s="16"/>
      <c r="AA23" s="16">
        <v>3.6793692509855501E-2</v>
      </c>
      <c r="AB23" s="16">
        <v>8.8122605363984696E-2</v>
      </c>
    </row>
    <row r="24" spans="2:28" x14ac:dyDescent="0.35">
      <c r="B24" s="17" t="s">
        <v>275</v>
      </c>
      <c r="C24" s="16">
        <v>3.7181996086105701E-2</v>
      </c>
      <c r="D24" s="16">
        <v>4.6666666666666697E-2</v>
      </c>
      <c r="E24" s="16">
        <v>2.84697508896797E-2</v>
      </c>
      <c r="F24" s="16"/>
      <c r="G24" s="16">
        <v>2.2641509433962301E-2</v>
      </c>
      <c r="H24" s="16">
        <v>0</v>
      </c>
      <c r="I24" s="16">
        <v>3.0769230769230799E-2</v>
      </c>
      <c r="J24" s="16">
        <v>0</v>
      </c>
      <c r="K24" s="16">
        <v>4.1095890410958902E-2</v>
      </c>
      <c r="L24" s="16">
        <v>2.5974025974026E-2</v>
      </c>
      <c r="M24" s="16">
        <v>8.3333333333333301E-2</v>
      </c>
      <c r="N24" s="16">
        <v>0.30555555555555602</v>
      </c>
      <c r="O24" s="16">
        <v>5.21739130434783E-2</v>
      </c>
      <c r="P24" s="16">
        <v>0</v>
      </c>
      <c r="Q24" s="16">
        <v>2.6315789473684199E-2</v>
      </c>
      <c r="R24" s="16">
        <v>5.2631578947368397E-2</v>
      </c>
      <c r="S24" s="16"/>
      <c r="T24" s="16">
        <v>4.1284403669724801E-2</v>
      </c>
      <c r="U24" s="16">
        <v>2.7397260273972601E-2</v>
      </c>
      <c r="V24" s="16">
        <v>5.0847457627118599E-2</v>
      </c>
      <c r="W24" s="16">
        <v>3.1007751937984499E-2</v>
      </c>
      <c r="X24" s="16">
        <v>3.8961038961039002E-2</v>
      </c>
      <c r="Y24" s="16">
        <v>2.32558139534884E-2</v>
      </c>
      <c r="Z24" s="16"/>
      <c r="AA24" s="16">
        <v>3.9421813403416599E-2</v>
      </c>
      <c r="AB24" s="16">
        <v>3.0651340996168602E-2</v>
      </c>
    </row>
    <row r="25" spans="2:28" x14ac:dyDescent="0.35">
      <c r="B25" s="17" t="s">
        <v>276</v>
      </c>
      <c r="C25" s="16">
        <v>3.52250489236791E-2</v>
      </c>
      <c r="D25" s="16">
        <v>2.66666666666667E-2</v>
      </c>
      <c r="E25" s="16">
        <v>4.0925266903914598E-2</v>
      </c>
      <c r="F25" s="16"/>
      <c r="G25" s="16">
        <v>2.2641509433962301E-2</v>
      </c>
      <c r="H25" s="16">
        <v>6.3492063492063502E-2</v>
      </c>
      <c r="I25" s="16">
        <v>7.69230769230769E-2</v>
      </c>
      <c r="J25" s="16">
        <v>1.63934426229508E-2</v>
      </c>
      <c r="K25" s="16">
        <v>2.7397260273972601E-2</v>
      </c>
      <c r="L25" s="16">
        <v>6.4935064935064901E-2</v>
      </c>
      <c r="M25" s="16">
        <v>0</v>
      </c>
      <c r="N25" s="16">
        <v>5.5555555555555601E-2</v>
      </c>
      <c r="O25" s="16">
        <v>3.4782608695652202E-2</v>
      </c>
      <c r="P25" s="16">
        <v>0.04</v>
      </c>
      <c r="Q25" s="16">
        <v>0</v>
      </c>
      <c r="R25" s="16">
        <v>0</v>
      </c>
      <c r="S25" s="16"/>
      <c r="T25" s="16">
        <v>2.5229357798165101E-2</v>
      </c>
      <c r="U25" s="16">
        <v>4.1095890410958902E-2</v>
      </c>
      <c r="V25" s="16">
        <v>5.93220338983051E-2</v>
      </c>
      <c r="W25" s="16">
        <v>2.32558139534884E-2</v>
      </c>
      <c r="X25" s="16">
        <v>5.1948051948052E-2</v>
      </c>
      <c r="Y25" s="16">
        <v>4.6511627906976702E-2</v>
      </c>
      <c r="Z25" s="16"/>
      <c r="AA25" s="16">
        <v>3.2851511169513799E-2</v>
      </c>
      <c r="AB25" s="16">
        <v>4.2145593869731802E-2</v>
      </c>
    </row>
    <row r="26" spans="2:28" x14ac:dyDescent="0.35">
      <c r="B26" s="17" t="s">
        <v>277</v>
      </c>
      <c r="C26" s="16">
        <v>3.1311154598825802E-2</v>
      </c>
      <c r="D26" s="16">
        <v>3.5555555555555597E-2</v>
      </c>
      <c r="E26" s="16">
        <v>2.84697508896797E-2</v>
      </c>
      <c r="F26" s="16"/>
      <c r="G26" s="16">
        <v>3.3962264150943403E-2</v>
      </c>
      <c r="H26" s="16">
        <v>3.1746031746031703E-2</v>
      </c>
      <c r="I26" s="16">
        <v>0</v>
      </c>
      <c r="J26" s="16">
        <v>0</v>
      </c>
      <c r="K26" s="16">
        <v>1.3698630136986301E-2</v>
      </c>
      <c r="L26" s="16">
        <v>2.5974025974026E-2</v>
      </c>
      <c r="M26" s="16">
        <v>1.38888888888889E-2</v>
      </c>
      <c r="N26" s="16">
        <v>0</v>
      </c>
      <c r="O26" s="16">
        <v>4.3478260869565202E-2</v>
      </c>
      <c r="P26" s="16">
        <v>6.6666666666666693E-2</v>
      </c>
      <c r="Q26" s="16">
        <v>0</v>
      </c>
      <c r="R26" s="16">
        <v>0.26315789473684198</v>
      </c>
      <c r="S26" s="16"/>
      <c r="T26" s="16">
        <v>2.9816513761467899E-2</v>
      </c>
      <c r="U26" s="16">
        <v>2.7397260273972601E-2</v>
      </c>
      <c r="V26" s="16">
        <v>4.2372881355932202E-2</v>
      </c>
      <c r="W26" s="16">
        <v>2.32558139534884E-2</v>
      </c>
      <c r="X26" s="16">
        <v>3.8961038961039002E-2</v>
      </c>
      <c r="Y26" s="16">
        <v>4.6511627906976702E-2</v>
      </c>
      <c r="Z26" s="16"/>
      <c r="AA26" s="16">
        <v>2.89093298291721E-2</v>
      </c>
      <c r="AB26" s="16">
        <v>3.8314176245210697E-2</v>
      </c>
    </row>
    <row r="27" spans="2:28" x14ac:dyDescent="0.35">
      <c r="B27" s="17" t="s">
        <v>278</v>
      </c>
      <c r="C27" s="16">
        <v>2.9354207436399202E-2</v>
      </c>
      <c r="D27" s="16">
        <v>3.7777777777777799E-2</v>
      </c>
      <c r="E27" s="16">
        <v>2.3131672597864798E-2</v>
      </c>
      <c r="F27" s="16"/>
      <c r="G27" s="16">
        <v>2.6415094339622601E-2</v>
      </c>
      <c r="H27" s="16">
        <v>7.1428571428571397E-2</v>
      </c>
      <c r="I27" s="16">
        <v>3.0769230769230799E-2</v>
      </c>
      <c r="J27" s="16">
        <v>4.91803278688525E-2</v>
      </c>
      <c r="K27" s="16">
        <v>0</v>
      </c>
      <c r="L27" s="16">
        <v>1.2987012987013E-2</v>
      </c>
      <c r="M27" s="16">
        <v>4.1666666666666699E-2</v>
      </c>
      <c r="N27" s="16">
        <v>2.7777777777777801E-2</v>
      </c>
      <c r="O27" s="16">
        <v>8.6956521739130401E-3</v>
      </c>
      <c r="P27" s="16">
        <v>2.66666666666667E-2</v>
      </c>
      <c r="Q27" s="16">
        <v>2.6315789473684199E-2</v>
      </c>
      <c r="R27" s="16">
        <v>0</v>
      </c>
      <c r="S27" s="16"/>
      <c r="T27" s="16">
        <v>3.8990825688073397E-2</v>
      </c>
      <c r="U27" s="16">
        <v>2.2831050228310501E-2</v>
      </c>
      <c r="V27" s="16">
        <v>3.3898305084745797E-2</v>
      </c>
      <c r="W27" s="16">
        <v>2.32558139534884E-2</v>
      </c>
      <c r="X27" s="16">
        <v>1.2987012987013E-2</v>
      </c>
      <c r="Y27" s="16">
        <v>0</v>
      </c>
      <c r="Z27" s="16"/>
      <c r="AA27" s="16">
        <v>1.9710906701708299E-2</v>
      </c>
      <c r="AB27" s="16">
        <v>5.7471264367816098E-2</v>
      </c>
    </row>
    <row r="28" spans="2:28" x14ac:dyDescent="0.35">
      <c r="B28" s="17" t="s">
        <v>279</v>
      </c>
      <c r="C28" s="16">
        <v>2.8375733855185901E-2</v>
      </c>
      <c r="D28" s="16">
        <v>3.3333333333333298E-2</v>
      </c>
      <c r="E28" s="16">
        <v>2.4911032028469799E-2</v>
      </c>
      <c r="F28" s="16"/>
      <c r="G28" s="16">
        <v>1.88679245283019E-2</v>
      </c>
      <c r="H28" s="16">
        <v>3.9682539682539701E-2</v>
      </c>
      <c r="I28" s="16">
        <v>3.0769230769230799E-2</v>
      </c>
      <c r="J28" s="16">
        <v>1.63934426229508E-2</v>
      </c>
      <c r="K28" s="16">
        <v>0</v>
      </c>
      <c r="L28" s="16">
        <v>0</v>
      </c>
      <c r="M28" s="16">
        <v>1.38888888888889E-2</v>
      </c>
      <c r="N28" s="16">
        <v>2.7777777777777801E-2</v>
      </c>
      <c r="O28" s="16">
        <v>0</v>
      </c>
      <c r="P28" s="16">
        <v>0.17333333333333301</v>
      </c>
      <c r="Q28" s="16">
        <v>2.6315789473684199E-2</v>
      </c>
      <c r="R28" s="16">
        <v>0</v>
      </c>
      <c r="S28" s="16"/>
      <c r="T28" s="16">
        <v>3.2110091743119303E-2</v>
      </c>
      <c r="U28" s="16">
        <v>1.3698630136986301E-2</v>
      </c>
      <c r="V28" s="16">
        <v>3.3898305084745797E-2</v>
      </c>
      <c r="W28" s="16">
        <v>2.32558139534884E-2</v>
      </c>
      <c r="X28" s="16">
        <v>2.5974025974026E-2</v>
      </c>
      <c r="Y28" s="16">
        <v>6.9767441860465101E-2</v>
      </c>
      <c r="Z28" s="16"/>
      <c r="AA28" s="16">
        <v>3.1537450722733201E-2</v>
      </c>
      <c r="AB28" s="16">
        <v>1.9157088122605401E-2</v>
      </c>
    </row>
    <row r="29" spans="2:28" x14ac:dyDescent="0.35">
      <c r="B29" s="17" t="s">
        <v>280</v>
      </c>
      <c r="C29" s="16">
        <v>2.5440313111546001E-2</v>
      </c>
      <c r="D29" s="16">
        <v>1.7777777777777799E-2</v>
      </c>
      <c r="E29" s="16">
        <v>3.2028469750889701E-2</v>
      </c>
      <c r="F29" s="16"/>
      <c r="G29" s="16">
        <v>3.77358490566038E-2</v>
      </c>
      <c r="H29" s="16">
        <v>1.58730158730159E-2</v>
      </c>
      <c r="I29" s="16">
        <v>0</v>
      </c>
      <c r="J29" s="16">
        <v>0.13114754098360701</v>
      </c>
      <c r="K29" s="16">
        <v>0</v>
      </c>
      <c r="L29" s="16">
        <v>2.5974025974026E-2</v>
      </c>
      <c r="M29" s="16">
        <v>1.38888888888889E-2</v>
      </c>
      <c r="N29" s="16">
        <v>0</v>
      </c>
      <c r="O29" s="16">
        <v>1.7391304347826101E-2</v>
      </c>
      <c r="P29" s="16">
        <v>1.3333333333333299E-2</v>
      </c>
      <c r="Q29" s="16">
        <v>0</v>
      </c>
      <c r="R29" s="16">
        <v>0</v>
      </c>
      <c r="S29" s="16"/>
      <c r="T29" s="16">
        <v>2.9816513761467899E-2</v>
      </c>
      <c r="U29" s="16">
        <v>9.1324200913242004E-3</v>
      </c>
      <c r="V29" s="16">
        <v>3.3898305084745797E-2</v>
      </c>
      <c r="W29" s="16">
        <v>2.32558139534884E-2</v>
      </c>
      <c r="X29" s="16">
        <v>1.2987012987013E-2</v>
      </c>
      <c r="Y29" s="16">
        <v>6.9767441860465101E-2</v>
      </c>
      <c r="Z29" s="16"/>
      <c r="AA29" s="16">
        <v>2.3653088042049901E-2</v>
      </c>
      <c r="AB29" s="16">
        <v>3.0651340996168602E-2</v>
      </c>
    </row>
    <row r="30" spans="2:28" x14ac:dyDescent="0.35">
      <c r="B30" s="17" t="s">
        <v>281</v>
      </c>
      <c r="C30" s="16">
        <v>2.15264187866928E-2</v>
      </c>
      <c r="D30" s="16">
        <v>2.4444444444444401E-2</v>
      </c>
      <c r="E30" s="16">
        <v>1.7793594306049799E-2</v>
      </c>
      <c r="F30" s="16"/>
      <c r="G30" s="16">
        <v>2.6415094339622601E-2</v>
      </c>
      <c r="H30" s="16">
        <v>5.5555555555555601E-2</v>
      </c>
      <c r="I30" s="16">
        <v>0</v>
      </c>
      <c r="J30" s="16">
        <v>1.63934426229508E-2</v>
      </c>
      <c r="K30" s="16">
        <v>2.7397260273972601E-2</v>
      </c>
      <c r="L30" s="16">
        <v>1.2987012987013E-2</v>
      </c>
      <c r="M30" s="16">
        <v>0</v>
      </c>
      <c r="N30" s="16">
        <v>0</v>
      </c>
      <c r="O30" s="16">
        <v>2.6086956521739101E-2</v>
      </c>
      <c r="P30" s="16">
        <v>1.3333333333333299E-2</v>
      </c>
      <c r="Q30" s="16">
        <v>0</v>
      </c>
      <c r="R30" s="16">
        <v>0</v>
      </c>
      <c r="S30" s="16"/>
      <c r="T30" s="16">
        <v>1.8348623853211E-2</v>
      </c>
      <c r="U30" s="16">
        <v>1.3698630136986301E-2</v>
      </c>
      <c r="V30" s="16">
        <v>2.5423728813559299E-2</v>
      </c>
      <c r="W30" s="16">
        <v>1.5503875968992199E-2</v>
      </c>
      <c r="X30" s="16">
        <v>1.2987012987013E-2</v>
      </c>
      <c r="Y30" s="16">
        <v>0.116279069767442</v>
      </c>
      <c r="Z30" s="16"/>
      <c r="AA30" s="16">
        <v>2.10249671484888E-2</v>
      </c>
      <c r="AB30" s="16">
        <v>2.2988505747126398E-2</v>
      </c>
    </row>
    <row r="31" spans="2:28" x14ac:dyDescent="0.35">
      <c r="B31" s="17" t="s">
        <v>282</v>
      </c>
      <c r="C31" s="16">
        <v>2.0547945205479499E-2</v>
      </c>
      <c r="D31" s="16">
        <v>2.8888888888888901E-2</v>
      </c>
      <c r="E31" s="16">
        <v>1.42348754448399E-2</v>
      </c>
      <c r="F31" s="16"/>
      <c r="G31" s="16">
        <v>2.2641509433962301E-2</v>
      </c>
      <c r="H31" s="16">
        <v>2.3809523809523801E-2</v>
      </c>
      <c r="I31" s="16">
        <v>3.0769230769230799E-2</v>
      </c>
      <c r="J31" s="16">
        <v>0</v>
      </c>
      <c r="K31" s="16">
        <v>1.3698630136986301E-2</v>
      </c>
      <c r="L31" s="16">
        <v>2.5974025974026E-2</v>
      </c>
      <c r="M31" s="16">
        <v>1.38888888888889E-2</v>
      </c>
      <c r="N31" s="16">
        <v>2.7777777777777801E-2</v>
      </c>
      <c r="O31" s="16">
        <v>1.7391304347826101E-2</v>
      </c>
      <c r="P31" s="16">
        <v>0.04</v>
      </c>
      <c r="Q31" s="16">
        <v>0</v>
      </c>
      <c r="R31" s="16">
        <v>0</v>
      </c>
      <c r="S31" s="16"/>
      <c r="T31" s="16">
        <v>2.06422018348624E-2</v>
      </c>
      <c r="U31" s="16">
        <v>1.8264840182648401E-2</v>
      </c>
      <c r="V31" s="16">
        <v>2.5423728813559299E-2</v>
      </c>
      <c r="W31" s="16">
        <v>7.7519379844961196E-3</v>
      </c>
      <c r="X31" s="16">
        <v>1.2987012987013E-2</v>
      </c>
      <c r="Y31" s="16">
        <v>6.9767441860465101E-2</v>
      </c>
      <c r="Z31" s="16"/>
      <c r="AA31" s="16">
        <v>2.2339027595269401E-2</v>
      </c>
      <c r="AB31" s="16">
        <v>1.5325670498084301E-2</v>
      </c>
    </row>
    <row r="32" spans="2:28" x14ac:dyDescent="0.35">
      <c r="B32" s="17" t="s">
        <v>283</v>
      </c>
      <c r="C32" s="16">
        <v>2.0547945205479499E-2</v>
      </c>
      <c r="D32" s="16">
        <v>2.2222222222222199E-2</v>
      </c>
      <c r="E32" s="16">
        <v>1.95729537366548E-2</v>
      </c>
      <c r="F32" s="16"/>
      <c r="G32" s="16">
        <v>3.3962264150943403E-2</v>
      </c>
      <c r="H32" s="16">
        <v>1.58730158730159E-2</v>
      </c>
      <c r="I32" s="16">
        <v>0</v>
      </c>
      <c r="J32" s="16">
        <v>3.2786885245901599E-2</v>
      </c>
      <c r="K32" s="16">
        <v>0</v>
      </c>
      <c r="L32" s="16">
        <v>2.5974025974026E-2</v>
      </c>
      <c r="M32" s="16">
        <v>2.7777777777777801E-2</v>
      </c>
      <c r="N32" s="16">
        <v>0</v>
      </c>
      <c r="O32" s="16">
        <v>1.7391304347826101E-2</v>
      </c>
      <c r="P32" s="16">
        <v>1.3333333333333299E-2</v>
      </c>
      <c r="Q32" s="16">
        <v>0</v>
      </c>
      <c r="R32" s="16">
        <v>5.2631578947368397E-2</v>
      </c>
      <c r="S32" s="16"/>
      <c r="T32" s="16">
        <v>2.2935779816513801E-2</v>
      </c>
      <c r="U32" s="16">
        <v>0</v>
      </c>
      <c r="V32" s="16">
        <v>5.0847457627118599E-2</v>
      </c>
      <c r="W32" s="16">
        <v>0</v>
      </c>
      <c r="X32" s="16">
        <v>5.1948051948052E-2</v>
      </c>
      <c r="Y32" s="16">
        <v>2.32558139534884E-2</v>
      </c>
      <c r="Z32" s="16"/>
      <c r="AA32" s="16">
        <v>1.5768725361366601E-2</v>
      </c>
      <c r="AB32" s="16">
        <v>3.4482758620689703E-2</v>
      </c>
    </row>
    <row r="33" spans="2:28" x14ac:dyDescent="0.35">
      <c r="B33" s="17" t="s">
        <v>284</v>
      </c>
      <c r="C33" s="16">
        <v>1.3698630136986301E-2</v>
      </c>
      <c r="D33" s="16">
        <v>2.2222222222222199E-2</v>
      </c>
      <c r="E33" s="16">
        <v>7.1174377224199302E-3</v>
      </c>
      <c r="F33" s="16"/>
      <c r="G33" s="16">
        <v>1.13207547169811E-2</v>
      </c>
      <c r="H33" s="16">
        <v>2.3809523809523801E-2</v>
      </c>
      <c r="I33" s="16">
        <v>1.5384615384615399E-2</v>
      </c>
      <c r="J33" s="16">
        <v>0</v>
      </c>
      <c r="K33" s="16">
        <v>0</v>
      </c>
      <c r="L33" s="16">
        <v>1.2987012987013E-2</v>
      </c>
      <c r="M33" s="16">
        <v>6.9444444444444406E-2</v>
      </c>
      <c r="N33" s="16">
        <v>0</v>
      </c>
      <c r="O33" s="16">
        <v>8.6956521739130401E-3</v>
      </c>
      <c r="P33" s="16">
        <v>0</v>
      </c>
      <c r="Q33" s="16">
        <v>0</v>
      </c>
      <c r="R33" s="16">
        <v>0</v>
      </c>
      <c r="S33" s="16"/>
      <c r="T33" s="16">
        <v>1.14678899082569E-2</v>
      </c>
      <c r="U33" s="16">
        <v>9.1324200913242004E-3</v>
      </c>
      <c r="V33" s="16">
        <v>3.3898305084745797E-2</v>
      </c>
      <c r="W33" s="16">
        <v>2.32558139534884E-2</v>
      </c>
      <c r="X33" s="16">
        <v>0</v>
      </c>
      <c r="Y33" s="16">
        <v>0</v>
      </c>
      <c r="Z33" s="16"/>
      <c r="AA33" s="16">
        <v>1.44546649145861E-2</v>
      </c>
      <c r="AB33" s="16">
        <v>1.1494252873563199E-2</v>
      </c>
    </row>
    <row r="34" spans="2:28" x14ac:dyDescent="0.35">
      <c r="B34" s="17" t="s">
        <v>285</v>
      </c>
      <c r="C34" s="16">
        <v>1.3698630136986301E-2</v>
      </c>
      <c r="D34" s="16">
        <v>1.3333333333333299E-2</v>
      </c>
      <c r="E34" s="16">
        <v>1.42348754448399E-2</v>
      </c>
      <c r="F34" s="16"/>
      <c r="G34" s="16">
        <v>1.13207547169811E-2</v>
      </c>
      <c r="H34" s="16">
        <v>2.3809523809523801E-2</v>
      </c>
      <c r="I34" s="16">
        <v>0</v>
      </c>
      <c r="J34" s="16">
        <v>0</v>
      </c>
      <c r="K34" s="16">
        <v>0</v>
      </c>
      <c r="L34" s="16">
        <v>3.8961038961039002E-2</v>
      </c>
      <c r="M34" s="16">
        <v>0</v>
      </c>
      <c r="N34" s="16">
        <v>2.7777777777777801E-2</v>
      </c>
      <c r="O34" s="16">
        <v>1.7391304347826101E-2</v>
      </c>
      <c r="P34" s="16">
        <v>1.3333333333333299E-2</v>
      </c>
      <c r="Q34" s="16">
        <v>2.6315789473684199E-2</v>
      </c>
      <c r="R34" s="16">
        <v>0</v>
      </c>
      <c r="S34" s="16"/>
      <c r="T34" s="16">
        <v>2.06422018348624E-2</v>
      </c>
      <c r="U34" s="16">
        <v>9.1324200913242004E-3</v>
      </c>
      <c r="V34" s="16">
        <v>1.6949152542372899E-2</v>
      </c>
      <c r="W34" s="16">
        <v>7.7519379844961196E-3</v>
      </c>
      <c r="X34" s="16">
        <v>0</v>
      </c>
      <c r="Y34" s="16">
        <v>0</v>
      </c>
      <c r="Z34" s="16"/>
      <c r="AA34" s="16">
        <v>1.3140604467805499E-2</v>
      </c>
      <c r="AB34" s="16">
        <v>1.5325670498084301E-2</v>
      </c>
    </row>
    <row r="35" spans="2:28" x14ac:dyDescent="0.35">
      <c r="B35" s="17" t="s">
        <v>286</v>
      </c>
      <c r="C35" s="16">
        <v>1.07632093933464E-2</v>
      </c>
      <c r="D35" s="16">
        <v>1.55555555555556E-2</v>
      </c>
      <c r="E35" s="16">
        <v>7.1174377224199302E-3</v>
      </c>
      <c r="F35" s="16"/>
      <c r="G35" s="16">
        <v>3.77358490566038E-3</v>
      </c>
      <c r="H35" s="16">
        <v>1.58730158730159E-2</v>
      </c>
      <c r="I35" s="16">
        <v>1.5384615384615399E-2</v>
      </c>
      <c r="J35" s="16">
        <v>0</v>
      </c>
      <c r="K35" s="16">
        <v>0</v>
      </c>
      <c r="L35" s="16">
        <v>2.5974025974026E-2</v>
      </c>
      <c r="M35" s="16">
        <v>1.38888888888889E-2</v>
      </c>
      <c r="N35" s="16">
        <v>2.7777777777777801E-2</v>
      </c>
      <c r="O35" s="16">
        <v>8.6956521739130401E-3</v>
      </c>
      <c r="P35" s="16">
        <v>2.66666666666667E-2</v>
      </c>
      <c r="Q35" s="16">
        <v>0</v>
      </c>
      <c r="R35" s="16">
        <v>0</v>
      </c>
      <c r="S35" s="16"/>
      <c r="T35" s="16">
        <v>4.5871559633027499E-3</v>
      </c>
      <c r="U35" s="16">
        <v>1.3698630136986301E-2</v>
      </c>
      <c r="V35" s="16">
        <v>8.4745762711864406E-3</v>
      </c>
      <c r="W35" s="16">
        <v>1.5503875968992199E-2</v>
      </c>
      <c r="X35" s="16">
        <v>1.2987012987013E-2</v>
      </c>
      <c r="Y35" s="16">
        <v>4.6511627906976702E-2</v>
      </c>
      <c r="Z35" s="16"/>
      <c r="AA35" s="16">
        <v>1.44546649145861E-2</v>
      </c>
      <c r="AB35" s="16">
        <v>0</v>
      </c>
    </row>
    <row r="36" spans="2:28" x14ac:dyDescent="0.35">
      <c r="B36" s="17" t="s">
        <v>61</v>
      </c>
      <c r="C36" s="16">
        <v>3.9138943248532296E-3</v>
      </c>
      <c r="D36" s="16">
        <v>4.4444444444444401E-3</v>
      </c>
      <c r="E36" s="16">
        <v>3.5587188612099599E-3</v>
      </c>
      <c r="F36" s="16"/>
      <c r="G36" s="16">
        <v>0</v>
      </c>
      <c r="H36" s="16">
        <v>7.9365079365079395E-3</v>
      </c>
      <c r="I36" s="16">
        <v>0</v>
      </c>
      <c r="J36" s="16">
        <v>1.63934426229508E-2</v>
      </c>
      <c r="K36" s="16">
        <v>0</v>
      </c>
      <c r="L36" s="16">
        <v>0</v>
      </c>
      <c r="M36" s="16">
        <v>0</v>
      </c>
      <c r="N36" s="16">
        <v>0</v>
      </c>
      <c r="O36" s="16">
        <v>8.6956521739130401E-3</v>
      </c>
      <c r="P36" s="16">
        <v>1.3333333333333299E-2</v>
      </c>
      <c r="Q36" s="16">
        <v>0</v>
      </c>
      <c r="R36" s="16">
        <v>0</v>
      </c>
      <c r="S36" s="16"/>
      <c r="T36" s="16">
        <v>0</v>
      </c>
      <c r="U36" s="16">
        <v>0</v>
      </c>
      <c r="V36" s="16">
        <v>2.5423728813559299E-2</v>
      </c>
      <c r="W36" s="16">
        <v>7.7519379844961196E-3</v>
      </c>
      <c r="X36" s="16">
        <v>0</v>
      </c>
      <c r="Y36" s="16">
        <v>0</v>
      </c>
      <c r="Z36" s="16"/>
      <c r="AA36" s="16">
        <v>5.2562417871222103E-3</v>
      </c>
      <c r="AB36" s="16">
        <v>0</v>
      </c>
    </row>
    <row r="37" spans="2:28" x14ac:dyDescent="0.35">
      <c r="B37" s="17" t="s">
        <v>287</v>
      </c>
      <c r="C37" s="18">
        <v>1.4677103718199601E-2</v>
      </c>
      <c r="D37" s="18">
        <v>1.3333333333333299E-2</v>
      </c>
      <c r="E37" s="18">
        <v>1.6014234875444799E-2</v>
      </c>
      <c r="F37" s="18"/>
      <c r="G37" s="18">
        <v>7.5471698113207496E-3</v>
      </c>
      <c r="H37" s="18">
        <v>7.9365079365079395E-3</v>
      </c>
      <c r="I37" s="18">
        <v>3.0769230769230799E-2</v>
      </c>
      <c r="J37" s="18">
        <v>1.63934426229508E-2</v>
      </c>
      <c r="K37" s="18">
        <v>5.4794520547945202E-2</v>
      </c>
      <c r="L37" s="18">
        <v>2.5974025974026E-2</v>
      </c>
      <c r="M37" s="18">
        <v>1.38888888888889E-2</v>
      </c>
      <c r="N37" s="18">
        <v>0</v>
      </c>
      <c r="O37" s="18">
        <v>8.6956521739130401E-3</v>
      </c>
      <c r="P37" s="18">
        <v>0</v>
      </c>
      <c r="Q37" s="18">
        <v>2.6315789473684199E-2</v>
      </c>
      <c r="R37" s="18">
        <v>0</v>
      </c>
      <c r="S37" s="18"/>
      <c r="T37" s="18">
        <v>2.2935779816513802E-3</v>
      </c>
      <c r="U37" s="18">
        <v>2.2831050228310501E-2</v>
      </c>
      <c r="V37" s="18">
        <v>1.6949152542372899E-2</v>
      </c>
      <c r="W37" s="18">
        <v>2.32558139534884E-2</v>
      </c>
      <c r="X37" s="18">
        <v>5.1948051948052E-2</v>
      </c>
      <c r="Y37" s="18">
        <v>0</v>
      </c>
      <c r="Z37" s="18"/>
      <c r="AA37" s="18">
        <v>1.1826544021025001E-2</v>
      </c>
      <c r="AB37" s="18">
        <v>2.2988505747126398E-2</v>
      </c>
    </row>
    <row r="38" spans="2:28" x14ac:dyDescent="0.35">
      <c r="B38" s="15"/>
    </row>
    <row r="39" spans="2:28" x14ac:dyDescent="0.35">
      <c r="B39" t="s">
        <v>64</v>
      </c>
    </row>
    <row r="40" spans="2:28" x14ac:dyDescent="0.35">
      <c r="B40" t="s">
        <v>65</v>
      </c>
    </row>
    <row r="42" spans="2:28" x14ac:dyDescent="0.35">
      <c r="B42"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295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289</v>
      </c>
      <c r="C8" s="16">
        <v>0.44716242661448102</v>
      </c>
      <c r="D8" s="16">
        <v>0.42666666666666703</v>
      </c>
      <c r="E8" s="16">
        <v>0.46263345195729499</v>
      </c>
      <c r="F8" s="16"/>
      <c r="G8" s="16">
        <v>0.52075471698113196</v>
      </c>
      <c r="H8" s="16">
        <v>0.46031746031746001</v>
      </c>
      <c r="I8" s="16">
        <v>0.43076923076923102</v>
      </c>
      <c r="J8" s="16">
        <v>0.49180327868852503</v>
      </c>
      <c r="K8" s="16">
        <v>0.42465753424657499</v>
      </c>
      <c r="L8" s="16">
        <v>0.415584415584416</v>
      </c>
      <c r="M8" s="16">
        <v>0.34722222222222199</v>
      </c>
      <c r="N8" s="16">
        <v>0.52777777777777801</v>
      </c>
      <c r="O8" s="16">
        <v>0.37391304347826099</v>
      </c>
      <c r="P8" s="16">
        <v>0.413333333333333</v>
      </c>
      <c r="Q8" s="16">
        <v>0.34210526315789502</v>
      </c>
      <c r="R8" s="16">
        <v>0.47368421052631599</v>
      </c>
      <c r="S8" s="16"/>
      <c r="T8" s="16">
        <v>0.47247706422018299</v>
      </c>
      <c r="U8" s="16">
        <v>0.41552511415525101</v>
      </c>
      <c r="V8" s="16">
        <v>0.43220338983050799</v>
      </c>
      <c r="W8" s="16">
        <v>0.418604651162791</v>
      </c>
      <c r="X8" s="16">
        <v>0.42857142857142899</v>
      </c>
      <c r="Y8" s="16">
        <v>0.51162790697674398</v>
      </c>
      <c r="Z8" s="16"/>
      <c r="AA8" s="16">
        <v>0.433639947437582</v>
      </c>
      <c r="AB8" s="16">
        <v>0.48659003831417602</v>
      </c>
    </row>
    <row r="9" spans="2:28" x14ac:dyDescent="0.35">
      <c r="B9" s="17" t="s">
        <v>290</v>
      </c>
      <c r="C9" s="16">
        <v>0.36301369863013699</v>
      </c>
      <c r="D9" s="16">
        <v>0.371111111111111</v>
      </c>
      <c r="E9" s="16">
        <v>0.35587188612099602</v>
      </c>
      <c r="F9" s="16"/>
      <c r="G9" s="16">
        <v>0.31320754716981097</v>
      </c>
      <c r="H9" s="16">
        <v>0.37301587301587302</v>
      </c>
      <c r="I9" s="16">
        <v>0.41538461538461502</v>
      </c>
      <c r="J9" s="16">
        <v>0.32786885245901598</v>
      </c>
      <c r="K9" s="16">
        <v>0.36986301369863001</v>
      </c>
      <c r="L9" s="16">
        <v>0.337662337662338</v>
      </c>
      <c r="M9" s="16">
        <v>0.43055555555555602</v>
      </c>
      <c r="N9" s="16">
        <v>0.33333333333333298</v>
      </c>
      <c r="O9" s="16">
        <v>0.426086956521739</v>
      </c>
      <c r="P9" s="16">
        <v>0.30666666666666698</v>
      </c>
      <c r="Q9" s="16">
        <v>0.5</v>
      </c>
      <c r="R9" s="16">
        <v>0.36842105263157898</v>
      </c>
      <c r="S9" s="16"/>
      <c r="T9" s="16">
        <v>0.33256880733944999</v>
      </c>
      <c r="U9" s="16">
        <v>0.39269406392694101</v>
      </c>
      <c r="V9" s="16">
        <v>0.31355932203389802</v>
      </c>
      <c r="W9" s="16">
        <v>0.47286821705426402</v>
      </c>
      <c r="X9" s="16">
        <v>0.37662337662337703</v>
      </c>
      <c r="Y9" s="16">
        <v>0.30232558139534899</v>
      </c>
      <c r="Z9" s="16"/>
      <c r="AA9" s="16">
        <v>0.38107752956635998</v>
      </c>
      <c r="AB9" s="16">
        <v>0.31034482758620702</v>
      </c>
    </row>
    <row r="10" spans="2:28" ht="29" x14ac:dyDescent="0.35">
      <c r="B10" s="17" t="s">
        <v>291</v>
      </c>
      <c r="C10" s="16">
        <v>8.9041095890410996E-2</v>
      </c>
      <c r="D10" s="16">
        <v>9.7777777777777797E-2</v>
      </c>
      <c r="E10" s="16">
        <v>8.36298932384342E-2</v>
      </c>
      <c r="F10" s="16"/>
      <c r="G10" s="16">
        <v>7.1698113207547196E-2</v>
      </c>
      <c r="H10" s="16">
        <v>0.103174603174603</v>
      </c>
      <c r="I10" s="16">
        <v>7.69230769230769E-2</v>
      </c>
      <c r="J10" s="16">
        <v>0.114754098360656</v>
      </c>
      <c r="K10" s="16">
        <v>5.4794520547945202E-2</v>
      </c>
      <c r="L10" s="16">
        <v>0.15584415584415601</v>
      </c>
      <c r="M10" s="16">
        <v>9.7222222222222196E-2</v>
      </c>
      <c r="N10" s="16">
        <v>2.7777777777777801E-2</v>
      </c>
      <c r="O10" s="16">
        <v>0.121739130434783</v>
      </c>
      <c r="P10" s="16">
        <v>6.6666666666666693E-2</v>
      </c>
      <c r="Q10" s="16">
        <v>7.8947368421052599E-2</v>
      </c>
      <c r="R10" s="16">
        <v>5.2631578947368397E-2</v>
      </c>
      <c r="S10" s="16"/>
      <c r="T10" s="16">
        <v>8.4862385321100894E-2</v>
      </c>
      <c r="U10" s="16">
        <v>7.3059360730593603E-2</v>
      </c>
      <c r="V10" s="16">
        <v>0.169491525423729</v>
      </c>
      <c r="W10" s="16">
        <v>5.4263565891472902E-2</v>
      </c>
      <c r="X10" s="16">
        <v>9.0909090909090898E-2</v>
      </c>
      <c r="Y10" s="16">
        <v>9.3023255813953501E-2</v>
      </c>
      <c r="Z10" s="16"/>
      <c r="AA10" s="16">
        <v>9.4612352168199701E-2</v>
      </c>
      <c r="AB10" s="16">
        <v>7.2796934865900401E-2</v>
      </c>
    </row>
    <row r="11" spans="2:28" x14ac:dyDescent="0.35">
      <c r="B11" s="17" t="s">
        <v>292</v>
      </c>
      <c r="C11" s="16">
        <v>5.3816046966731902E-2</v>
      </c>
      <c r="D11" s="16">
        <v>6.22222222222222E-2</v>
      </c>
      <c r="E11" s="16">
        <v>4.6263345195729499E-2</v>
      </c>
      <c r="F11" s="16"/>
      <c r="G11" s="16">
        <v>5.2830188679245299E-2</v>
      </c>
      <c r="H11" s="16">
        <v>2.3809523809523801E-2</v>
      </c>
      <c r="I11" s="16">
        <v>6.15384615384615E-2</v>
      </c>
      <c r="J11" s="16">
        <v>3.2786885245901599E-2</v>
      </c>
      <c r="K11" s="16">
        <v>8.2191780821917804E-2</v>
      </c>
      <c r="L11" s="16">
        <v>3.8961038961039002E-2</v>
      </c>
      <c r="M11" s="16">
        <v>9.7222222222222196E-2</v>
      </c>
      <c r="N11" s="16">
        <v>8.3333333333333301E-2</v>
      </c>
      <c r="O11" s="16">
        <v>6.08695652173913E-2</v>
      </c>
      <c r="P11" s="16">
        <v>0.08</v>
      </c>
      <c r="Q11" s="16">
        <v>0</v>
      </c>
      <c r="R11" s="16">
        <v>0</v>
      </c>
      <c r="S11" s="16"/>
      <c r="T11" s="16">
        <v>7.5688073394495403E-2</v>
      </c>
      <c r="U11" s="16">
        <v>3.6529680365296802E-2</v>
      </c>
      <c r="V11" s="16">
        <v>3.3898305084745797E-2</v>
      </c>
      <c r="W11" s="16">
        <v>3.8759689922480599E-2</v>
      </c>
      <c r="X11" s="16">
        <v>6.4935064935064901E-2</v>
      </c>
      <c r="Y11" s="16">
        <v>0</v>
      </c>
      <c r="Z11" s="16"/>
      <c r="AA11" s="16">
        <v>4.3363994743758197E-2</v>
      </c>
      <c r="AB11" s="16">
        <v>8.4291187739463605E-2</v>
      </c>
    </row>
    <row r="12" spans="2:28" x14ac:dyDescent="0.35">
      <c r="B12" s="17" t="s">
        <v>293</v>
      </c>
      <c r="C12" s="16">
        <v>1.2720156555773E-2</v>
      </c>
      <c r="D12" s="16">
        <v>1.3333333333333299E-2</v>
      </c>
      <c r="E12" s="16">
        <v>1.24555160142349E-2</v>
      </c>
      <c r="F12" s="16"/>
      <c r="G12" s="16">
        <v>1.5094339622641499E-2</v>
      </c>
      <c r="H12" s="16">
        <v>7.9365079365079395E-3</v>
      </c>
      <c r="I12" s="16">
        <v>0</v>
      </c>
      <c r="J12" s="16">
        <v>0</v>
      </c>
      <c r="K12" s="16">
        <v>0</v>
      </c>
      <c r="L12" s="16">
        <v>1.2987012987013E-2</v>
      </c>
      <c r="M12" s="16">
        <v>1.38888888888889E-2</v>
      </c>
      <c r="N12" s="16">
        <v>0</v>
      </c>
      <c r="O12" s="16">
        <v>8.6956521739130401E-3</v>
      </c>
      <c r="P12" s="16">
        <v>0.04</v>
      </c>
      <c r="Q12" s="16">
        <v>2.6315789473684199E-2</v>
      </c>
      <c r="R12" s="16">
        <v>5.2631578947368397E-2</v>
      </c>
      <c r="S12" s="16"/>
      <c r="T12" s="16">
        <v>1.6055045871559599E-2</v>
      </c>
      <c r="U12" s="16">
        <v>1.3698630136986301E-2</v>
      </c>
      <c r="V12" s="16">
        <v>8.4745762711864406E-3</v>
      </c>
      <c r="W12" s="16">
        <v>7.7519379844961196E-3</v>
      </c>
      <c r="X12" s="16">
        <v>1.2987012987013E-2</v>
      </c>
      <c r="Y12" s="16">
        <v>0</v>
      </c>
      <c r="Z12" s="16"/>
      <c r="AA12" s="16">
        <v>1.05124835742444E-2</v>
      </c>
      <c r="AB12" s="16">
        <v>1.9157088122605401E-2</v>
      </c>
    </row>
    <row r="13" spans="2:28" x14ac:dyDescent="0.35">
      <c r="B13" s="17" t="s">
        <v>294</v>
      </c>
      <c r="C13" s="18">
        <v>3.42465753424658E-2</v>
      </c>
      <c r="D13" s="18">
        <v>2.8888888888888901E-2</v>
      </c>
      <c r="E13" s="18">
        <v>3.91459074733096E-2</v>
      </c>
      <c r="F13" s="18"/>
      <c r="G13" s="18">
        <v>2.6415094339622601E-2</v>
      </c>
      <c r="H13" s="18">
        <v>3.1746031746031703E-2</v>
      </c>
      <c r="I13" s="18">
        <v>1.5384615384615399E-2</v>
      </c>
      <c r="J13" s="18">
        <v>3.2786885245901599E-2</v>
      </c>
      <c r="K13" s="18">
        <v>6.8493150684931503E-2</v>
      </c>
      <c r="L13" s="18">
        <v>3.8961038961039002E-2</v>
      </c>
      <c r="M13" s="18">
        <v>1.38888888888889E-2</v>
      </c>
      <c r="N13" s="18">
        <v>2.7777777777777801E-2</v>
      </c>
      <c r="O13" s="18">
        <v>8.6956521739130401E-3</v>
      </c>
      <c r="P13" s="18">
        <v>9.3333333333333296E-2</v>
      </c>
      <c r="Q13" s="18">
        <v>5.2631578947368397E-2</v>
      </c>
      <c r="R13" s="18">
        <v>5.2631578947368397E-2</v>
      </c>
      <c r="S13" s="18"/>
      <c r="T13" s="18">
        <v>1.8348623853211E-2</v>
      </c>
      <c r="U13" s="18">
        <v>6.8493150684931503E-2</v>
      </c>
      <c r="V13" s="18">
        <v>4.2372881355932202E-2</v>
      </c>
      <c r="W13" s="18">
        <v>7.7519379844961196E-3</v>
      </c>
      <c r="X13" s="18">
        <v>2.5974025974026E-2</v>
      </c>
      <c r="Y13" s="18">
        <v>9.3023255813953501E-2</v>
      </c>
      <c r="Z13" s="18"/>
      <c r="AA13" s="18">
        <v>3.6793692509855501E-2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300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296</v>
      </c>
      <c r="C8" s="16">
        <v>0.48140900195694702</v>
      </c>
      <c r="D8" s="16">
        <v>0.48666666666666702</v>
      </c>
      <c r="E8" s="16">
        <v>0.47864768683274</v>
      </c>
      <c r="F8" s="16"/>
      <c r="G8" s="16">
        <v>0.46037735849056599</v>
      </c>
      <c r="H8" s="16">
        <v>0.38095238095238099</v>
      </c>
      <c r="I8" s="16">
        <v>0.52307692307692299</v>
      </c>
      <c r="J8" s="16">
        <v>0.50819672131147497</v>
      </c>
      <c r="K8" s="16">
        <v>0.54794520547945202</v>
      </c>
      <c r="L8" s="16">
        <v>0.506493506493506</v>
      </c>
      <c r="M8" s="16">
        <v>0.5</v>
      </c>
      <c r="N8" s="16">
        <v>0.41666666666666702</v>
      </c>
      <c r="O8" s="16">
        <v>0.51304347826087005</v>
      </c>
      <c r="P8" s="16">
        <v>0.50666666666666704</v>
      </c>
      <c r="Q8" s="16">
        <v>0.5</v>
      </c>
      <c r="R8" s="16">
        <v>0.57894736842105299</v>
      </c>
      <c r="S8" s="16"/>
      <c r="T8" s="16">
        <v>0.50458715596330295</v>
      </c>
      <c r="U8" s="16">
        <v>0.46118721461187201</v>
      </c>
      <c r="V8" s="16">
        <v>0.46610169491525399</v>
      </c>
      <c r="W8" s="16">
        <v>0.42635658914728702</v>
      </c>
      <c r="X8" s="16">
        <v>0.55844155844155796</v>
      </c>
      <c r="Y8" s="16">
        <v>0.418604651162791</v>
      </c>
      <c r="Z8" s="16"/>
      <c r="AA8" s="16">
        <v>0.48357424441524299</v>
      </c>
      <c r="AB8" s="16">
        <v>0.47509578544061298</v>
      </c>
    </row>
    <row r="9" spans="2:28" ht="29" x14ac:dyDescent="0.35">
      <c r="B9" s="17" t="s">
        <v>297</v>
      </c>
      <c r="C9" s="16">
        <v>0.35127201565557697</v>
      </c>
      <c r="D9" s="16">
        <v>0.353333333333333</v>
      </c>
      <c r="E9" s="16">
        <v>0.34697508896797202</v>
      </c>
      <c r="F9" s="16"/>
      <c r="G9" s="16">
        <v>0.36981132075471701</v>
      </c>
      <c r="H9" s="16">
        <v>0.46031746031746001</v>
      </c>
      <c r="I9" s="16">
        <v>0.30769230769230799</v>
      </c>
      <c r="J9" s="16">
        <v>0.31147540983606598</v>
      </c>
      <c r="K9" s="16">
        <v>0.32876712328767099</v>
      </c>
      <c r="L9" s="16">
        <v>0.32467532467532501</v>
      </c>
      <c r="M9" s="16">
        <v>0.34722222222222199</v>
      </c>
      <c r="N9" s="16">
        <v>0.47222222222222199</v>
      </c>
      <c r="O9" s="16">
        <v>0.31304347826086998</v>
      </c>
      <c r="P9" s="16">
        <v>0.24</v>
      </c>
      <c r="Q9" s="16">
        <v>0.34210526315789502</v>
      </c>
      <c r="R9" s="16">
        <v>0.31578947368421101</v>
      </c>
      <c r="S9" s="16"/>
      <c r="T9" s="16">
        <v>0.34862385321100903</v>
      </c>
      <c r="U9" s="16">
        <v>0.34246575342465801</v>
      </c>
      <c r="V9" s="16">
        <v>0.34745762711864397</v>
      </c>
      <c r="W9" s="16">
        <v>0.387596899224806</v>
      </c>
      <c r="X9" s="16">
        <v>0.35064935064935099</v>
      </c>
      <c r="Y9" s="16">
        <v>0.32558139534883701</v>
      </c>
      <c r="Z9" s="16"/>
      <c r="AA9" s="16">
        <v>0.35479632063074901</v>
      </c>
      <c r="AB9" s="16">
        <v>0.34099616858237503</v>
      </c>
    </row>
    <row r="10" spans="2:28" ht="29" x14ac:dyDescent="0.35">
      <c r="B10" s="17" t="s">
        <v>291</v>
      </c>
      <c r="C10" s="16">
        <v>8.7084148727984298E-2</v>
      </c>
      <c r="D10" s="16">
        <v>9.3333333333333296E-2</v>
      </c>
      <c r="E10" s="16">
        <v>8.36298932384342E-2</v>
      </c>
      <c r="F10" s="16"/>
      <c r="G10" s="16">
        <v>0.10188679245283</v>
      </c>
      <c r="H10" s="16">
        <v>9.5238095238095205E-2</v>
      </c>
      <c r="I10" s="16">
        <v>7.69230769230769E-2</v>
      </c>
      <c r="J10" s="16">
        <v>0.114754098360656</v>
      </c>
      <c r="K10" s="16">
        <v>2.7397260273972601E-2</v>
      </c>
      <c r="L10" s="16">
        <v>0.11688311688311701</v>
      </c>
      <c r="M10" s="16">
        <v>6.9444444444444406E-2</v>
      </c>
      <c r="N10" s="16">
        <v>2.7777777777777801E-2</v>
      </c>
      <c r="O10" s="16">
        <v>7.8260869565217397E-2</v>
      </c>
      <c r="P10" s="16">
        <v>9.3333333333333296E-2</v>
      </c>
      <c r="Q10" s="16">
        <v>7.8947368421052599E-2</v>
      </c>
      <c r="R10" s="16">
        <v>0.105263157894737</v>
      </c>
      <c r="S10" s="16"/>
      <c r="T10" s="16">
        <v>8.4862385321100894E-2</v>
      </c>
      <c r="U10" s="16">
        <v>8.2191780821917804E-2</v>
      </c>
      <c r="V10" s="16">
        <v>0.101694915254237</v>
      </c>
      <c r="W10" s="16">
        <v>0.124031007751938</v>
      </c>
      <c r="X10" s="16">
        <v>5.1948051948052E-2</v>
      </c>
      <c r="Y10" s="16">
        <v>4.6511627906976702E-2</v>
      </c>
      <c r="Z10" s="16"/>
      <c r="AA10" s="16">
        <v>8.0157687253613705E-2</v>
      </c>
      <c r="AB10" s="16">
        <v>0.10727969348659</v>
      </c>
    </row>
    <row r="11" spans="2:28" ht="29" x14ac:dyDescent="0.35">
      <c r="B11" s="17" t="s">
        <v>298</v>
      </c>
      <c r="C11" s="16">
        <v>2.0547945205479499E-2</v>
      </c>
      <c r="D11" s="16">
        <v>1.7777777777777799E-2</v>
      </c>
      <c r="E11" s="16">
        <v>2.3131672597864798E-2</v>
      </c>
      <c r="F11" s="16"/>
      <c r="G11" s="16">
        <v>2.6415094339622601E-2</v>
      </c>
      <c r="H11" s="16">
        <v>0</v>
      </c>
      <c r="I11" s="16">
        <v>1.5384615384615399E-2</v>
      </c>
      <c r="J11" s="16">
        <v>0</v>
      </c>
      <c r="K11" s="16">
        <v>2.7397260273972601E-2</v>
      </c>
      <c r="L11" s="16">
        <v>0</v>
      </c>
      <c r="M11" s="16">
        <v>0</v>
      </c>
      <c r="N11" s="16">
        <v>2.7777777777777801E-2</v>
      </c>
      <c r="O11" s="16">
        <v>3.4782608695652202E-2</v>
      </c>
      <c r="P11" s="16">
        <v>0.08</v>
      </c>
      <c r="Q11" s="16">
        <v>0</v>
      </c>
      <c r="R11" s="16">
        <v>0</v>
      </c>
      <c r="S11" s="16"/>
      <c r="T11" s="16">
        <v>2.06422018348624E-2</v>
      </c>
      <c r="U11" s="16">
        <v>1.3698630136986301E-2</v>
      </c>
      <c r="V11" s="16">
        <v>3.3898305084745797E-2</v>
      </c>
      <c r="W11" s="16">
        <v>3.8759689922480599E-2</v>
      </c>
      <c r="X11" s="16">
        <v>0</v>
      </c>
      <c r="Y11" s="16">
        <v>0</v>
      </c>
      <c r="Z11" s="16"/>
      <c r="AA11" s="16">
        <v>1.3140604467805499E-2</v>
      </c>
      <c r="AB11" s="16">
        <v>4.2145593869731802E-2</v>
      </c>
    </row>
    <row r="12" spans="2:28" ht="29" x14ac:dyDescent="0.35">
      <c r="B12" s="17" t="s">
        <v>299</v>
      </c>
      <c r="C12" s="16">
        <v>6.8493150684931503E-3</v>
      </c>
      <c r="D12" s="16">
        <v>4.4444444444444401E-3</v>
      </c>
      <c r="E12" s="16">
        <v>8.8967971530249101E-3</v>
      </c>
      <c r="F12" s="16"/>
      <c r="G12" s="16">
        <v>1.13207547169811E-2</v>
      </c>
      <c r="H12" s="16">
        <v>0</v>
      </c>
      <c r="I12" s="16">
        <v>0</v>
      </c>
      <c r="J12" s="16">
        <v>0</v>
      </c>
      <c r="K12" s="16">
        <v>0</v>
      </c>
      <c r="L12" s="16">
        <v>2.5974025974026E-2</v>
      </c>
      <c r="M12" s="16">
        <v>1.38888888888889E-2</v>
      </c>
      <c r="N12" s="16">
        <v>0</v>
      </c>
      <c r="O12" s="16">
        <v>0</v>
      </c>
      <c r="P12" s="16">
        <v>1.3333333333333299E-2</v>
      </c>
      <c r="Q12" s="16">
        <v>0</v>
      </c>
      <c r="R12" s="16">
        <v>0</v>
      </c>
      <c r="S12" s="16"/>
      <c r="T12" s="16">
        <v>9.1743119266055103E-3</v>
      </c>
      <c r="U12" s="16">
        <v>9.1324200913242004E-3</v>
      </c>
      <c r="V12" s="16">
        <v>8.4745762711864406E-3</v>
      </c>
      <c r="W12" s="16">
        <v>0</v>
      </c>
      <c r="X12" s="16">
        <v>0</v>
      </c>
      <c r="Y12" s="16">
        <v>0</v>
      </c>
      <c r="Z12" s="16"/>
      <c r="AA12" s="16">
        <v>5.2562417871222103E-3</v>
      </c>
      <c r="AB12" s="16">
        <v>1.1494252873563199E-2</v>
      </c>
    </row>
    <row r="13" spans="2:28" x14ac:dyDescent="0.35">
      <c r="B13" s="17" t="s">
        <v>294</v>
      </c>
      <c r="C13" s="18">
        <v>5.2837573385518602E-2</v>
      </c>
      <c r="D13" s="18">
        <v>4.4444444444444398E-2</v>
      </c>
      <c r="E13" s="18">
        <v>5.8718861209964397E-2</v>
      </c>
      <c r="F13" s="18"/>
      <c r="G13" s="18">
        <v>3.0188679245282998E-2</v>
      </c>
      <c r="H13" s="18">
        <v>6.3492063492063502E-2</v>
      </c>
      <c r="I13" s="18">
        <v>7.69230769230769E-2</v>
      </c>
      <c r="J13" s="18">
        <v>6.5573770491803296E-2</v>
      </c>
      <c r="K13" s="18">
        <v>6.8493150684931503E-2</v>
      </c>
      <c r="L13" s="18">
        <v>2.5974025974026E-2</v>
      </c>
      <c r="M13" s="18">
        <v>6.9444444444444406E-2</v>
      </c>
      <c r="N13" s="18">
        <v>5.5555555555555601E-2</v>
      </c>
      <c r="O13" s="18">
        <v>6.08695652173913E-2</v>
      </c>
      <c r="P13" s="18">
        <v>6.6666666666666693E-2</v>
      </c>
      <c r="Q13" s="18">
        <v>7.8947368421052599E-2</v>
      </c>
      <c r="R13" s="18">
        <v>0</v>
      </c>
      <c r="S13" s="18"/>
      <c r="T13" s="18">
        <v>3.2110091743119303E-2</v>
      </c>
      <c r="U13" s="18">
        <v>9.1324200913242004E-2</v>
      </c>
      <c r="V13" s="18">
        <v>4.2372881355932202E-2</v>
      </c>
      <c r="W13" s="18">
        <v>2.32558139534884E-2</v>
      </c>
      <c r="X13" s="18">
        <v>3.8961038961039002E-2</v>
      </c>
      <c r="Y13" s="18">
        <v>0.209302325581395</v>
      </c>
      <c r="Z13" s="18"/>
      <c r="AA13" s="18">
        <v>6.30749014454665E-2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8" width="20.7265625" customWidth="1"/>
  </cols>
  <sheetData>
    <row r="2" spans="2:8" ht="40" customHeight="1" x14ac:dyDescent="0.35">
      <c r="D2" s="26" t="s">
        <v>93</v>
      </c>
      <c r="E2" s="22"/>
      <c r="F2" s="22"/>
      <c r="G2" s="22"/>
      <c r="H2" s="22"/>
    </row>
    <row r="6" spans="2:8" ht="50" customHeight="1" x14ac:dyDescent="0.35">
      <c r="B6" s="19" t="s">
        <v>15</v>
      </c>
      <c r="C6" s="19" t="s">
        <v>83</v>
      </c>
      <c r="D6" s="19" t="s">
        <v>84</v>
      </c>
      <c r="E6" s="19" t="s">
        <v>85</v>
      </c>
      <c r="F6" s="19" t="s">
        <v>86</v>
      </c>
      <c r="G6" s="19" t="s">
        <v>87</v>
      </c>
    </row>
    <row r="7" spans="2:8" x14ac:dyDescent="0.35">
      <c r="B7" s="17" t="s">
        <v>88</v>
      </c>
      <c r="C7" s="16">
        <v>4.2074363992172202E-2</v>
      </c>
      <c r="D7" s="16">
        <v>0.150684931506849</v>
      </c>
      <c r="E7" s="16">
        <v>4.2074363992172202E-2</v>
      </c>
      <c r="F7" s="16">
        <v>0.15655577299412901</v>
      </c>
      <c r="G7" s="16">
        <v>0.122309197651663</v>
      </c>
    </row>
    <row r="8" spans="2:8" x14ac:dyDescent="0.35">
      <c r="B8" s="17" t="s">
        <v>89</v>
      </c>
      <c r="C8" s="16">
        <v>0.18884540117416801</v>
      </c>
      <c r="D8" s="16">
        <v>0.34344422700587102</v>
      </c>
      <c r="E8" s="16">
        <v>0.150684931506849</v>
      </c>
      <c r="F8" s="16">
        <v>0.38551859099804298</v>
      </c>
      <c r="G8" s="16">
        <v>0.34344422700587102</v>
      </c>
    </row>
    <row r="9" spans="2:8" x14ac:dyDescent="0.35">
      <c r="B9" s="17" t="s">
        <v>90</v>
      </c>
      <c r="C9" s="16">
        <v>0.214285714285714</v>
      </c>
      <c r="D9" s="16">
        <v>0.214285714285714</v>
      </c>
      <c r="E9" s="16">
        <v>0.150684931506849</v>
      </c>
      <c r="F9" s="16">
        <v>0.10958904109589</v>
      </c>
      <c r="G9" s="16">
        <v>0.218199608610568</v>
      </c>
    </row>
    <row r="10" spans="2:8" x14ac:dyDescent="0.35">
      <c r="B10" s="17" t="s">
        <v>91</v>
      </c>
      <c r="C10" s="16">
        <v>0.40704500978473601</v>
      </c>
      <c r="D10" s="16">
        <v>0.23874755381604701</v>
      </c>
      <c r="E10" s="16">
        <v>0.431506849315068</v>
      </c>
      <c r="F10" s="16">
        <v>0.23679060665362001</v>
      </c>
      <c r="G10" s="16">
        <v>0.25538160469667298</v>
      </c>
    </row>
    <row r="11" spans="2:8" x14ac:dyDescent="0.35">
      <c r="B11" s="17" t="s">
        <v>92</v>
      </c>
      <c r="C11" s="16">
        <v>0.147749510763209</v>
      </c>
      <c r="D11" s="16">
        <v>5.2837573385518602E-2</v>
      </c>
      <c r="E11" s="16">
        <v>0.22504892367906101</v>
      </c>
      <c r="F11" s="16">
        <v>0.11154598825831701</v>
      </c>
      <c r="G11" s="16">
        <v>6.0665362035224997E-2</v>
      </c>
    </row>
    <row r="12" spans="2:8" x14ac:dyDescent="0.35">
      <c r="B12" s="15"/>
      <c r="C12" s="15"/>
      <c r="D12" s="15"/>
      <c r="E12" s="15"/>
      <c r="F12" s="15"/>
      <c r="G12" s="15"/>
    </row>
    <row r="13" spans="2:8" x14ac:dyDescent="0.35">
      <c r="B13" t="s">
        <v>64</v>
      </c>
    </row>
    <row r="14" spans="2:8" x14ac:dyDescent="0.35">
      <c r="B14" t="s">
        <v>65</v>
      </c>
    </row>
    <row r="18" spans="2:2" x14ac:dyDescent="0.35">
      <c r="B18"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K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1" width="20.7265625" customWidth="1"/>
  </cols>
  <sheetData>
    <row r="2" spans="2:11" ht="40" customHeight="1" x14ac:dyDescent="0.35">
      <c r="D2" s="26" t="s">
        <v>313</v>
      </c>
      <c r="E2" s="22"/>
      <c r="F2" s="22"/>
      <c r="G2" s="22"/>
      <c r="H2" s="22"/>
      <c r="I2" s="22"/>
      <c r="J2" s="22"/>
      <c r="K2" s="22"/>
    </row>
    <row r="6" spans="2:11" ht="50" customHeight="1" x14ac:dyDescent="0.35">
      <c r="B6" s="19" t="s">
        <v>15</v>
      </c>
      <c r="C6" s="19" t="s">
        <v>301</v>
      </c>
      <c r="D6" s="19" t="s">
        <v>302</v>
      </c>
      <c r="E6" s="19" t="s">
        <v>303</v>
      </c>
      <c r="F6" s="19" t="s">
        <v>304</v>
      </c>
      <c r="G6" s="19" t="s">
        <v>305</v>
      </c>
      <c r="H6" s="19" t="s">
        <v>306</v>
      </c>
      <c r="I6" s="19" t="s">
        <v>307</v>
      </c>
      <c r="J6" s="19" t="s">
        <v>308</v>
      </c>
    </row>
    <row r="7" spans="2:11" x14ac:dyDescent="0.35">
      <c r="B7" s="17" t="s">
        <v>309</v>
      </c>
      <c r="C7" s="16">
        <v>3.9138943248532301E-2</v>
      </c>
      <c r="D7" s="16">
        <v>6.1643835616438401E-2</v>
      </c>
      <c r="E7" s="16">
        <v>3.42465753424658E-2</v>
      </c>
      <c r="F7" s="16">
        <v>4.5009784735812103E-2</v>
      </c>
      <c r="G7" s="16">
        <v>7.2407045009784704E-2</v>
      </c>
      <c r="H7" s="16">
        <v>3.7181996086105701E-2</v>
      </c>
      <c r="I7" s="16">
        <v>7.6320939334638002E-2</v>
      </c>
      <c r="J7" s="16">
        <v>4.2074363992172202E-2</v>
      </c>
    </row>
    <row r="8" spans="2:11" x14ac:dyDescent="0.35">
      <c r="B8" s="17" t="s">
        <v>310</v>
      </c>
      <c r="C8" s="16">
        <v>0.26320939334637999</v>
      </c>
      <c r="D8" s="16">
        <v>0.32974559686888499</v>
      </c>
      <c r="E8" s="16">
        <v>0.31996086105675098</v>
      </c>
      <c r="F8" s="16">
        <v>0.31409001956947202</v>
      </c>
      <c r="G8" s="16">
        <v>0.31996086105675098</v>
      </c>
      <c r="H8" s="16">
        <v>0.38258317025440303</v>
      </c>
      <c r="I8" s="16">
        <v>0.39041095890410998</v>
      </c>
      <c r="J8" s="16">
        <v>0.37671232876712302</v>
      </c>
    </row>
    <row r="9" spans="2:11" x14ac:dyDescent="0.35">
      <c r="B9" s="17" t="s">
        <v>311</v>
      </c>
      <c r="C9" s="16">
        <v>0.36399217221135</v>
      </c>
      <c r="D9" s="16">
        <v>0.35322896281800398</v>
      </c>
      <c r="E9" s="16">
        <v>0.41291585127201602</v>
      </c>
      <c r="F9" s="16">
        <v>0.38943248532289598</v>
      </c>
      <c r="G9" s="16">
        <v>0.32876712328767099</v>
      </c>
      <c r="H9" s="16">
        <v>0.37084148727984301</v>
      </c>
      <c r="I9" s="16">
        <v>0.32191780821917798</v>
      </c>
      <c r="J9" s="16">
        <v>0.364970645792564</v>
      </c>
    </row>
    <row r="10" spans="2:11" x14ac:dyDescent="0.35">
      <c r="B10" s="17" t="s">
        <v>312</v>
      </c>
      <c r="C10" s="16">
        <v>0.30528375733855201</v>
      </c>
      <c r="D10" s="16">
        <v>0.22309197651663401</v>
      </c>
      <c r="E10" s="16">
        <v>0.20841487279843399</v>
      </c>
      <c r="F10" s="16">
        <v>0.231898238747554</v>
      </c>
      <c r="G10" s="16">
        <v>0.231898238747554</v>
      </c>
      <c r="H10" s="16">
        <v>0.165362035225049</v>
      </c>
      <c r="I10" s="16">
        <v>0.12426614481409</v>
      </c>
      <c r="J10" s="16">
        <v>0.13796477495107601</v>
      </c>
    </row>
    <row r="11" spans="2:11" x14ac:dyDescent="0.35">
      <c r="B11" s="17" t="s">
        <v>101</v>
      </c>
      <c r="C11" s="16">
        <v>2.8375733855185901E-2</v>
      </c>
      <c r="D11" s="16">
        <v>3.2289628180039102E-2</v>
      </c>
      <c r="E11" s="16">
        <v>2.44618395303327E-2</v>
      </c>
      <c r="F11" s="16">
        <v>1.9569471624266099E-2</v>
      </c>
      <c r="G11" s="16">
        <v>4.6966731898238703E-2</v>
      </c>
      <c r="H11" s="16">
        <v>4.4031311154598803E-2</v>
      </c>
      <c r="I11" s="16">
        <v>8.7084148727984298E-2</v>
      </c>
      <c r="J11" s="16">
        <v>7.8277886497064603E-2</v>
      </c>
    </row>
    <row r="12" spans="2:11" x14ac:dyDescent="0.35">
      <c r="B12" s="15"/>
      <c r="C12" s="15"/>
      <c r="D12" s="15"/>
      <c r="E12" s="15"/>
      <c r="F12" s="15"/>
      <c r="G12" s="15"/>
      <c r="H12" s="15"/>
      <c r="I12" s="15"/>
      <c r="J12" s="15"/>
    </row>
    <row r="13" spans="2:11" x14ac:dyDescent="0.35">
      <c r="B13" t="s">
        <v>64</v>
      </c>
    </row>
    <row r="14" spans="2:11" x14ac:dyDescent="0.35">
      <c r="B14" t="s">
        <v>65</v>
      </c>
    </row>
    <row r="18" spans="2:2" x14ac:dyDescent="0.35">
      <c r="B18"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3.9138943248532301E-2</v>
      </c>
      <c r="D8" s="16">
        <v>4.4444444444444398E-2</v>
      </c>
      <c r="E8" s="16">
        <v>3.3807829181494699E-2</v>
      </c>
      <c r="F8" s="16"/>
      <c r="G8" s="16">
        <v>3.3962264150943403E-2</v>
      </c>
      <c r="H8" s="16">
        <v>1.58730158730159E-2</v>
      </c>
      <c r="I8" s="16">
        <v>3.0769230769230799E-2</v>
      </c>
      <c r="J8" s="16">
        <v>1.63934426229508E-2</v>
      </c>
      <c r="K8" s="16">
        <v>2.7397260273972601E-2</v>
      </c>
      <c r="L8" s="16">
        <v>7.7922077922077906E-2</v>
      </c>
      <c r="M8" s="16">
        <v>2.7777777777777801E-2</v>
      </c>
      <c r="N8" s="16">
        <v>0.13888888888888901</v>
      </c>
      <c r="O8" s="16">
        <v>4.3478260869565202E-2</v>
      </c>
      <c r="P8" s="16">
        <v>5.3333333333333302E-2</v>
      </c>
      <c r="Q8" s="16">
        <v>5.2631578947368397E-2</v>
      </c>
      <c r="R8" s="16">
        <v>0</v>
      </c>
      <c r="S8" s="16"/>
      <c r="T8" s="16">
        <v>4.8165137614678902E-2</v>
      </c>
      <c r="U8" s="16">
        <v>2.2831050228310501E-2</v>
      </c>
      <c r="V8" s="16">
        <v>5.93220338983051E-2</v>
      </c>
      <c r="W8" s="16">
        <v>3.8759689922480599E-2</v>
      </c>
      <c r="X8" s="16">
        <v>1.2987012987013E-2</v>
      </c>
      <c r="Y8" s="16">
        <v>2.32558139534884E-2</v>
      </c>
      <c r="Z8" s="16"/>
      <c r="AA8" s="16">
        <v>3.4165571616294299E-2</v>
      </c>
      <c r="AB8" s="16">
        <v>5.3639846743295E-2</v>
      </c>
    </row>
    <row r="9" spans="2:28" x14ac:dyDescent="0.35">
      <c r="B9" s="17" t="s">
        <v>310</v>
      </c>
      <c r="C9" s="16">
        <v>0.26320939334637999</v>
      </c>
      <c r="D9" s="16">
        <v>0.25333333333333302</v>
      </c>
      <c r="E9" s="16">
        <v>0.27046263345195698</v>
      </c>
      <c r="F9" s="16"/>
      <c r="G9" s="16">
        <v>0.25660377358490599</v>
      </c>
      <c r="H9" s="16">
        <v>0.35714285714285698</v>
      </c>
      <c r="I9" s="16">
        <v>0.21538461538461501</v>
      </c>
      <c r="J9" s="16">
        <v>0.114754098360656</v>
      </c>
      <c r="K9" s="16">
        <v>0.28767123287671198</v>
      </c>
      <c r="L9" s="16">
        <v>0.27272727272727298</v>
      </c>
      <c r="M9" s="16">
        <v>0.26388888888888901</v>
      </c>
      <c r="N9" s="16">
        <v>0.30555555555555602</v>
      </c>
      <c r="O9" s="16">
        <v>0.26086956521739102</v>
      </c>
      <c r="P9" s="16">
        <v>0.293333333333333</v>
      </c>
      <c r="Q9" s="16">
        <v>0.21052631578947401</v>
      </c>
      <c r="R9" s="16">
        <v>0.157894736842105</v>
      </c>
      <c r="S9" s="16"/>
      <c r="T9" s="16">
        <v>0.23165137614678899</v>
      </c>
      <c r="U9" s="16">
        <v>0.23744292237442899</v>
      </c>
      <c r="V9" s="16">
        <v>0.305084745762712</v>
      </c>
      <c r="W9" s="16">
        <v>0.31782945736434098</v>
      </c>
      <c r="X9" s="16">
        <v>0.29870129870129902</v>
      </c>
      <c r="Y9" s="16">
        <v>0.372093023255814</v>
      </c>
      <c r="Z9" s="16"/>
      <c r="AA9" s="16">
        <v>0.26938239159001298</v>
      </c>
      <c r="AB9" s="16">
        <v>0.24521072796934901</v>
      </c>
    </row>
    <row r="10" spans="2:28" x14ac:dyDescent="0.35">
      <c r="B10" s="17" t="s">
        <v>311</v>
      </c>
      <c r="C10" s="16">
        <v>0.36399217221135</v>
      </c>
      <c r="D10" s="16">
        <v>0.371111111111111</v>
      </c>
      <c r="E10" s="16">
        <v>0.35765124555160099</v>
      </c>
      <c r="F10" s="16"/>
      <c r="G10" s="16">
        <v>0.34339622641509399</v>
      </c>
      <c r="H10" s="16">
        <v>0.38095238095238099</v>
      </c>
      <c r="I10" s="16">
        <v>0.36923076923076897</v>
      </c>
      <c r="J10" s="16">
        <v>0.36065573770491799</v>
      </c>
      <c r="K10" s="16">
        <v>0.45205479452054798</v>
      </c>
      <c r="L10" s="16">
        <v>0.29870129870129902</v>
      </c>
      <c r="M10" s="16">
        <v>0.45833333333333298</v>
      </c>
      <c r="N10" s="16">
        <v>0.27777777777777801</v>
      </c>
      <c r="O10" s="16">
        <v>0.38260869565217398</v>
      </c>
      <c r="P10" s="16">
        <v>0.32</v>
      </c>
      <c r="Q10" s="16">
        <v>0.36842105263157898</v>
      </c>
      <c r="R10" s="16">
        <v>0.31578947368421101</v>
      </c>
      <c r="S10" s="16"/>
      <c r="T10" s="16">
        <v>0.36467889908256901</v>
      </c>
      <c r="U10" s="16">
        <v>0.37442922374429199</v>
      </c>
      <c r="V10" s="16">
        <v>0.322033898305085</v>
      </c>
      <c r="W10" s="16">
        <v>0.39534883720930197</v>
      </c>
      <c r="X10" s="16">
        <v>0.42857142857142899</v>
      </c>
      <c r="Y10" s="16">
        <v>0.209302325581395</v>
      </c>
      <c r="Z10" s="16"/>
      <c r="AA10" s="16">
        <v>0.37582128777923801</v>
      </c>
      <c r="AB10" s="16">
        <v>0.32950191570881199</v>
      </c>
    </row>
    <row r="11" spans="2:28" x14ac:dyDescent="0.35">
      <c r="B11" s="17" t="s">
        <v>312</v>
      </c>
      <c r="C11" s="16">
        <v>0.30528375733855201</v>
      </c>
      <c r="D11" s="16">
        <v>0.31555555555555598</v>
      </c>
      <c r="E11" s="16">
        <v>0.29893238434163699</v>
      </c>
      <c r="F11" s="16"/>
      <c r="G11" s="16">
        <v>0.34716981132075497</v>
      </c>
      <c r="H11" s="16">
        <v>0.23015873015873001</v>
      </c>
      <c r="I11" s="16">
        <v>0.35384615384615398</v>
      </c>
      <c r="J11" s="16">
        <v>0.45901639344262302</v>
      </c>
      <c r="K11" s="16">
        <v>0.19178082191780799</v>
      </c>
      <c r="L11" s="16">
        <v>0.28571428571428598</v>
      </c>
      <c r="M11" s="16">
        <v>0.23611111111111099</v>
      </c>
      <c r="N11" s="16">
        <v>0.22222222222222199</v>
      </c>
      <c r="O11" s="16">
        <v>0.29565217391304299</v>
      </c>
      <c r="P11" s="16">
        <v>0.293333333333333</v>
      </c>
      <c r="Q11" s="16">
        <v>0.34210526315789502</v>
      </c>
      <c r="R11" s="16">
        <v>0.52631578947368396</v>
      </c>
      <c r="S11" s="16"/>
      <c r="T11" s="16">
        <v>0.341743119266055</v>
      </c>
      <c r="U11" s="16">
        <v>0.324200913242009</v>
      </c>
      <c r="V11" s="16">
        <v>0.27966101694915302</v>
      </c>
      <c r="W11" s="16">
        <v>0.217054263565891</v>
      </c>
      <c r="X11" s="16">
        <v>0.207792207792208</v>
      </c>
      <c r="Y11" s="16">
        <v>0.34883720930232598</v>
      </c>
      <c r="Z11" s="16"/>
      <c r="AA11" s="16">
        <v>0.29172141918528299</v>
      </c>
      <c r="AB11" s="16">
        <v>0.34482758620689702</v>
      </c>
    </row>
    <row r="12" spans="2:28" x14ac:dyDescent="0.35">
      <c r="B12" s="17" t="s">
        <v>101</v>
      </c>
      <c r="C12" s="18">
        <v>2.8375733855185901E-2</v>
      </c>
      <c r="D12" s="18">
        <v>1.55555555555556E-2</v>
      </c>
      <c r="E12" s="18">
        <v>3.91459074733096E-2</v>
      </c>
      <c r="F12" s="18"/>
      <c r="G12" s="18">
        <v>1.88679245283019E-2</v>
      </c>
      <c r="H12" s="18">
        <v>1.58730158730159E-2</v>
      </c>
      <c r="I12" s="18">
        <v>3.0769230769230799E-2</v>
      </c>
      <c r="J12" s="18">
        <v>4.91803278688525E-2</v>
      </c>
      <c r="K12" s="18">
        <v>4.1095890410958902E-2</v>
      </c>
      <c r="L12" s="18">
        <v>6.4935064935064901E-2</v>
      </c>
      <c r="M12" s="18">
        <v>1.38888888888889E-2</v>
      </c>
      <c r="N12" s="18">
        <v>5.5555555555555601E-2</v>
      </c>
      <c r="O12" s="18">
        <v>1.7391304347826101E-2</v>
      </c>
      <c r="P12" s="18">
        <v>0.04</v>
      </c>
      <c r="Q12" s="18">
        <v>2.6315789473684199E-2</v>
      </c>
      <c r="R12" s="18">
        <v>0</v>
      </c>
      <c r="S12" s="18"/>
      <c r="T12" s="18">
        <v>1.3761467889908299E-2</v>
      </c>
      <c r="U12" s="18">
        <v>4.1095890410958902E-2</v>
      </c>
      <c r="V12" s="18">
        <v>3.3898305084745797E-2</v>
      </c>
      <c r="W12" s="18">
        <v>3.1007751937984499E-2</v>
      </c>
      <c r="X12" s="18">
        <v>5.1948051948052E-2</v>
      </c>
      <c r="Y12" s="18">
        <v>4.6511627906976702E-2</v>
      </c>
      <c r="Z12" s="18"/>
      <c r="AA12" s="18">
        <v>2.89093298291721E-2</v>
      </c>
      <c r="AB12" s="18">
        <v>2.68199233716475E-2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6.1643835616438401E-2</v>
      </c>
      <c r="D8" s="16">
        <v>0.06</v>
      </c>
      <c r="E8" s="16">
        <v>6.0498220640569401E-2</v>
      </c>
      <c r="F8" s="16"/>
      <c r="G8" s="16">
        <v>6.0377358490565997E-2</v>
      </c>
      <c r="H8" s="16">
        <v>8.7301587301587297E-2</v>
      </c>
      <c r="I8" s="16">
        <v>6.15384615384615E-2</v>
      </c>
      <c r="J8" s="16">
        <v>6.5573770491803296E-2</v>
      </c>
      <c r="K8" s="16">
        <v>1.3698630136986301E-2</v>
      </c>
      <c r="L8" s="16">
        <v>7.7922077922077906E-2</v>
      </c>
      <c r="M8" s="16">
        <v>4.1666666666666699E-2</v>
      </c>
      <c r="N8" s="16">
        <v>0.13888888888888901</v>
      </c>
      <c r="O8" s="16">
        <v>4.3478260869565202E-2</v>
      </c>
      <c r="P8" s="16">
        <v>9.3333333333333296E-2</v>
      </c>
      <c r="Q8" s="16">
        <v>2.6315789473684199E-2</v>
      </c>
      <c r="R8" s="16">
        <v>0</v>
      </c>
      <c r="S8" s="16"/>
      <c r="T8" s="16">
        <v>6.4220183486238494E-2</v>
      </c>
      <c r="U8" s="16">
        <v>4.1095890410958902E-2</v>
      </c>
      <c r="V8" s="16">
        <v>8.4745762711864403E-2</v>
      </c>
      <c r="W8" s="16">
        <v>6.9767441860465101E-2</v>
      </c>
      <c r="X8" s="16">
        <v>3.8961038961039002E-2</v>
      </c>
      <c r="Y8" s="16">
        <v>9.3023255813953501E-2</v>
      </c>
      <c r="Z8" s="16"/>
      <c r="AA8" s="16">
        <v>5.65045992115637E-2</v>
      </c>
      <c r="AB8" s="16">
        <v>7.6628352490421506E-2</v>
      </c>
    </row>
    <row r="9" spans="2:28" x14ac:dyDescent="0.35">
      <c r="B9" s="17" t="s">
        <v>310</v>
      </c>
      <c r="C9" s="16">
        <v>0.32974559686888499</v>
      </c>
      <c r="D9" s="16">
        <v>0.32222222222222202</v>
      </c>
      <c r="E9" s="16">
        <v>0.33451957295373702</v>
      </c>
      <c r="F9" s="16"/>
      <c r="G9" s="16">
        <v>0.320754716981132</v>
      </c>
      <c r="H9" s="16">
        <v>0.34920634920634902</v>
      </c>
      <c r="I9" s="16">
        <v>0.30769230769230799</v>
      </c>
      <c r="J9" s="16">
        <v>0.26229508196721302</v>
      </c>
      <c r="K9" s="16">
        <v>0.301369863013699</v>
      </c>
      <c r="L9" s="16">
        <v>0.35064935064935099</v>
      </c>
      <c r="M9" s="16">
        <v>0.40277777777777801</v>
      </c>
      <c r="N9" s="16">
        <v>0.30555555555555602</v>
      </c>
      <c r="O9" s="16">
        <v>0.33043478260869602</v>
      </c>
      <c r="P9" s="16">
        <v>0.37333333333333302</v>
      </c>
      <c r="Q9" s="16">
        <v>0.31578947368421101</v>
      </c>
      <c r="R9" s="16">
        <v>0.26315789473684198</v>
      </c>
      <c r="S9" s="16"/>
      <c r="T9" s="16">
        <v>0.30504587155963298</v>
      </c>
      <c r="U9" s="16">
        <v>0.31963470319634701</v>
      </c>
      <c r="V9" s="16">
        <v>0.34745762711864397</v>
      </c>
      <c r="W9" s="16">
        <v>0.34883720930232598</v>
      </c>
      <c r="X9" s="16">
        <v>0.37662337662337703</v>
      </c>
      <c r="Y9" s="16">
        <v>0.44186046511627902</v>
      </c>
      <c r="Z9" s="16"/>
      <c r="AA9" s="16">
        <v>0.34822601839684603</v>
      </c>
      <c r="AB9" s="16">
        <v>0.27586206896551702</v>
      </c>
    </row>
    <row r="10" spans="2:28" x14ac:dyDescent="0.35">
      <c r="B10" s="17" t="s">
        <v>311</v>
      </c>
      <c r="C10" s="16">
        <v>0.35322896281800398</v>
      </c>
      <c r="D10" s="16">
        <v>0.38444444444444398</v>
      </c>
      <c r="E10" s="16">
        <v>0.32918149466192198</v>
      </c>
      <c r="F10" s="16"/>
      <c r="G10" s="16">
        <v>0.37735849056603799</v>
      </c>
      <c r="H10" s="16">
        <v>0.38888888888888901</v>
      </c>
      <c r="I10" s="16">
        <v>0.33846153846153798</v>
      </c>
      <c r="J10" s="16">
        <v>0.26229508196721302</v>
      </c>
      <c r="K10" s="16">
        <v>0.45205479452054798</v>
      </c>
      <c r="L10" s="16">
        <v>0.29870129870129902</v>
      </c>
      <c r="M10" s="16">
        <v>0.27777777777777801</v>
      </c>
      <c r="N10" s="16">
        <v>0.33333333333333298</v>
      </c>
      <c r="O10" s="16">
        <v>0.37391304347826099</v>
      </c>
      <c r="P10" s="16">
        <v>0.266666666666667</v>
      </c>
      <c r="Q10" s="16">
        <v>0.36842105263157898</v>
      </c>
      <c r="R10" s="16">
        <v>0.47368421052631599</v>
      </c>
      <c r="S10" s="16"/>
      <c r="T10" s="16">
        <v>0.37155963302752298</v>
      </c>
      <c r="U10" s="16">
        <v>0.35159817351598199</v>
      </c>
      <c r="V10" s="16">
        <v>0.31355932203389802</v>
      </c>
      <c r="W10" s="16">
        <v>0.34883720930232598</v>
      </c>
      <c r="X10" s="16">
        <v>0.42857142857142899</v>
      </c>
      <c r="Y10" s="16">
        <v>0.162790697674419</v>
      </c>
      <c r="Z10" s="16"/>
      <c r="AA10" s="16">
        <v>0.353482260183968</v>
      </c>
      <c r="AB10" s="16">
        <v>0.35249042145593901</v>
      </c>
    </row>
    <row r="11" spans="2:28" x14ac:dyDescent="0.35">
      <c r="B11" s="17" t="s">
        <v>312</v>
      </c>
      <c r="C11" s="16">
        <v>0.22309197651663401</v>
      </c>
      <c r="D11" s="16">
        <v>0.211111111111111</v>
      </c>
      <c r="E11" s="16">
        <v>0.23487544483985801</v>
      </c>
      <c r="F11" s="16"/>
      <c r="G11" s="16">
        <v>0.211320754716981</v>
      </c>
      <c r="H11" s="16">
        <v>0.158730158730159</v>
      </c>
      <c r="I11" s="16">
        <v>0.230769230769231</v>
      </c>
      <c r="J11" s="16">
        <v>0.37704918032786899</v>
      </c>
      <c r="K11" s="16">
        <v>0.20547945205479501</v>
      </c>
      <c r="L11" s="16">
        <v>0.246753246753247</v>
      </c>
      <c r="M11" s="16">
        <v>0.25</v>
      </c>
      <c r="N11" s="16">
        <v>0.13888888888888901</v>
      </c>
      <c r="O11" s="16">
        <v>0.23478260869565201</v>
      </c>
      <c r="P11" s="16">
        <v>0.21333333333333299</v>
      </c>
      <c r="Q11" s="16">
        <v>0.23684210526315799</v>
      </c>
      <c r="R11" s="16">
        <v>0.26315789473684198</v>
      </c>
      <c r="S11" s="16"/>
      <c r="T11" s="16">
        <v>0.240825688073394</v>
      </c>
      <c r="U11" s="16">
        <v>0.24200913242009101</v>
      </c>
      <c r="V11" s="16">
        <v>0.21186440677966101</v>
      </c>
      <c r="W11" s="16">
        <v>0.209302325581395</v>
      </c>
      <c r="X11" s="16">
        <v>0.11688311688311701</v>
      </c>
      <c r="Y11" s="16">
        <v>0.209302325581395</v>
      </c>
      <c r="Z11" s="16"/>
      <c r="AA11" s="16">
        <v>0.21024967148488799</v>
      </c>
      <c r="AB11" s="16">
        <v>0.26053639846743298</v>
      </c>
    </row>
    <row r="12" spans="2:28" x14ac:dyDescent="0.35">
      <c r="B12" s="17" t="s">
        <v>101</v>
      </c>
      <c r="C12" s="18">
        <v>3.2289628180039102E-2</v>
      </c>
      <c r="D12" s="18">
        <v>2.2222222222222199E-2</v>
      </c>
      <c r="E12" s="18">
        <v>4.0925266903914598E-2</v>
      </c>
      <c r="F12" s="18"/>
      <c r="G12" s="18">
        <v>3.0188679245282998E-2</v>
      </c>
      <c r="H12" s="18">
        <v>1.58730158730159E-2</v>
      </c>
      <c r="I12" s="18">
        <v>6.15384615384615E-2</v>
      </c>
      <c r="J12" s="18">
        <v>3.2786885245901599E-2</v>
      </c>
      <c r="K12" s="18">
        <v>2.7397260273972601E-2</v>
      </c>
      <c r="L12" s="18">
        <v>2.5974025974026E-2</v>
      </c>
      <c r="M12" s="18">
        <v>2.7777777777777801E-2</v>
      </c>
      <c r="N12" s="18">
        <v>8.3333333333333301E-2</v>
      </c>
      <c r="O12" s="18">
        <v>1.7391304347826101E-2</v>
      </c>
      <c r="P12" s="18">
        <v>5.3333333333333302E-2</v>
      </c>
      <c r="Q12" s="18">
        <v>5.2631578947368397E-2</v>
      </c>
      <c r="R12" s="18">
        <v>0</v>
      </c>
      <c r="S12" s="18"/>
      <c r="T12" s="18">
        <v>1.8348623853211E-2</v>
      </c>
      <c r="U12" s="18">
        <v>4.5662100456621002E-2</v>
      </c>
      <c r="V12" s="18">
        <v>4.2372881355932202E-2</v>
      </c>
      <c r="W12" s="18">
        <v>2.32558139534884E-2</v>
      </c>
      <c r="X12" s="18">
        <v>3.8961038961039002E-2</v>
      </c>
      <c r="Y12" s="18">
        <v>9.3023255813953501E-2</v>
      </c>
      <c r="Z12" s="18"/>
      <c r="AA12" s="18">
        <v>3.1537450722733201E-2</v>
      </c>
      <c r="AB12" s="18">
        <v>3.4482758620689703E-2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3.42465753424658E-2</v>
      </c>
      <c r="D8" s="16">
        <v>4.6666666666666697E-2</v>
      </c>
      <c r="E8" s="16">
        <v>2.4911032028469799E-2</v>
      </c>
      <c r="F8" s="16"/>
      <c r="G8" s="16">
        <v>3.0188679245282998E-2</v>
      </c>
      <c r="H8" s="16">
        <v>7.9365079365079395E-3</v>
      </c>
      <c r="I8" s="16">
        <v>3.0769230769230799E-2</v>
      </c>
      <c r="J8" s="16">
        <v>0</v>
      </c>
      <c r="K8" s="16">
        <v>2.7397260273972601E-2</v>
      </c>
      <c r="L8" s="16">
        <v>5.1948051948052E-2</v>
      </c>
      <c r="M8" s="16">
        <v>6.9444444444444406E-2</v>
      </c>
      <c r="N8" s="16">
        <v>0.13888888888888901</v>
      </c>
      <c r="O8" s="16">
        <v>5.21739130434783E-2</v>
      </c>
      <c r="P8" s="16">
        <v>1.3333333333333299E-2</v>
      </c>
      <c r="Q8" s="16">
        <v>0</v>
      </c>
      <c r="R8" s="16">
        <v>5.2631578947368397E-2</v>
      </c>
      <c r="S8" s="16"/>
      <c r="T8" s="16">
        <v>4.3577981651376101E-2</v>
      </c>
      <c r="U8" s="16">
        <v>3.1963470319634701E-2</v>
      </c>
      <c r="V8" s="16">
        <v>3.3898305084745797E-2</v>
      </c>
      <c r="W8" s="16">
        <v>2.32558139534884E-2</v>
      </c>
      <c r="X8" s="16">
        <v>2.5974025974026E-2</v>
      </c>
      <c r="Y8" s="16">
        <v>0</v>
      </c>
      <c r="Z8" s="16"/>
      <c r="AA8" s="16">
        <v>3.4165571616294299E-2</v>
      </c>
      <c r="AB8" s="16">
        <v>3.4482758620689703E-2</v>
      </c>
    </row>
    <row r="9" spans="2:28" x14ac:dyDescent="0.35">
      <c r="B9" s="17" t="s">
        <v>310</v>
      </c>
      <c r="C9" s="16">
        <v>0.31996086105675098</v>
      </c>
      <c r="D9" s="16">
        <v>0.34888888888888903</v>
      </c>
      <c r="E9" s="16">
        <v>0.29893238434163699</v>
      </c>
      <c r="F9" s="16"/>
      <c r="G9" s="16">
        <v>0.27924528301886797</v>
      </c>
      <c r="H9" s="16">
        <v>0.452380952380952</v>
      </c>
      <c r="I9" s="16">
        <v>0.230769230769231</v>
      </c>
      <c r="J9" s="16">
        <v>0.29508196721311503</v>
      </c>
      <c r="K9" s="16">
        <v>0.36986301369863001</v>
      </c>
      <c r="L9" s="16">
        <v>0.32467532467532501</v>
      </c>
      <c r="M9" s="16">
        <v>0.29166666666666702</v>
      </c>
      <c r="N9" s="16">
        <v>0.27777777777777801</v>
      </c>
      <c r="O9" s="16">
        <v>0.36521739130434799</v>
      </c>
      <c r="P9" s="16">
        <v>0.34666666666666701</v>
      </c>
      <c r="Q9" s="16">
        <v>0.21052631578947401</v>
      </c>
      <c r="R9" s="16">
        <v>0.21052631578947401</v>
      </c>
      <c r="S9" s="16"/>
      <c r="T9" s="16">
        <v>0.30045871559632997</v>
      </c>
      <c r="U9" s="16">
        <v>0.34703196347032</v>
      </c>
      <c r="V9" s="16">
        <v>0.38983050847457601</v>
      </c>
      <c r="W9" s="16">
        <v>0.31782945736434098</v>
      </c>
      <c r="X9" s="16">
        <v>0.27272727272727298</v>
      </c>
      <c r="Y9" s="16">
        <v>0.27906976744186002</v>
      </c>
      <c r="Z9" s="16"/>
      <c r="AA9" s="16">
        <v>0.323258869908016</v>
      </c>
      <c r="AB9" s="16">
        <v>0.31034482758620702</v>
      </c>
    </row>
    <row r="10" spans="2:28" x14ac:dyDescent="0.35">
      <c r="B10" s="17" t="s">
        <v>311</v>
      </c>
      <c r="C10" s="16">
        <v>0.41291585127201602</v>
      </c>
      <c r="D10" s="16">
        <v>0.39111111111111102</v>
      </c>
      <c r="E10" s="16">
        <v>0.42704626334519602</v>
      </c>
      <c r="F10" s="16"/>
      <c r="G10" s="16">
        <v>0.41886792452830202</v>
      </c>
      <c r="H10" s="16">
        <v>0.40476190476190499</v>
      </c>
      <c r="I10" s="16">
        <v>0.38461538461538503</v>
      </c>
      <c r="J10" s="16">
        <v>0.45901639344262302</v>
      </c>
      <c r="K10" s="16">
        <v>0.34246575342465801</v>
      </c>
      <c r="L10" s="16">
        <v>0.45454545454545497</v>
      </c>
      <c r="M10" s="16">
        <v>0.41666666666666702</v>
      </c>
      <c r="N10" s="16">
        <v>0.38888888888888901</v>
      </c>
      <c r="O10" s="16">
        <v>0.40869565217391302</v>
      </c>
      <c r="P10" s="16">
        <v>0.38666666666666699</v>
      </c>
      <c r="Q10" s="16">
        <v>0.42105263157894701</v>
      </c>
      <c r="R10" s="16">
        <v>0.57894736842105299</v>
      </c>
      <c r="S10" s="16"/>
      <c r="T10" s="16">
        <v>0.43807339449541299</v>
      </c>
      <c r="U10" s="16">
        <v>0.37899543378995398</v>
      </c>
      <c r="V10" s="16">
        <v>0.36440677966101698</v>
      </c>
      <c r="W10" s="16">
        <v>0.48837209302325602</v>
      </c>
      <c r="X10" s="16">
        <v>0.35064935064935099</v>
      </c>
      <c r="Y10" s="16">
        <v>0.34883720930232598</v>
      </c>
      <c r="Z10" s="16"/>
      <c r="AA10" s="16">
        <v>0.40473061760841</v>
      </c>
      <c r="AB10" s="16">
        <v>0.43678160919540199</v>
      </c>
    </row>
    <row r="11" spans="2:28" x14ac:dyDescent="0.35">
      <c r="B11" s="17" t="s">
        <v>312</v>
      </c>
      <c r="C11" s="16">
        <v>0.20841487279843399</v>
      </c>
      <c r="D11" s="16">
        <v>0.19555555555555601</v>
      </c>
      <c r="E11" s="16">
        <v>0.21886120996441299</v>
      </c>
      <c r="F11" s="16"/>
      <c r="G11" s="16">
        <v>0.22641509433962301</v>
      </c>
      <c r="H11" s="16">
        <v>0.119047619047619</v>
      </c>
      <c r="I11" s="16">
        <v>0.35384615384615398</v>
      </c>
      <c r="J11" s="16">
        <v>0.213114754098361</v>
      </c>
      <c r="K11" s="16">
        <v>0.232876712328767</v>
      </c>
      <c r="L11" s="16">
        <v>0.14285714285714299</v>
      </c>
      <c r="M11" s="16">
        <v>0.20833333333333301</v>
      </c>
      <c r="N11" s="16">
        <v>0.13888888888888901</v>
      </c>
      <c r="O11" s="16">
        <v>0.173913043478261</v>
      </c>
      <c r="P11" s="16">
        <v>0.24</v>
      </c>
      <c r="Q11" s="16">
        <v>0.34210526315789502</v>
      </c>
      <c r="R11" s="16">
        <v>0.157894736842105</v>
      </c>
      <c r="S11" s="16"/>
      <c r="T11" s="16">
        <v>0.201834862385321</v>
      </c>
      <c r="U11" s="16">
        <v>0.20091324200913199</v>
      </c>
      <c r="V11" s="16">
        <v>0.177966101694915</v>
      </c>
      <c r="W11" s="16">
        <v>0.15503875968992201</v>
      </c>
      <c r="X11" s="16">
        <v>0.31168831168831201</v>
      </c>
      <c r="Y11" s="16">
        <v>0.372093023255814</v>
      </c>
      <c r="Z11" s="16"/>
      <c r="AA11" s="16">
        <v>0.21419185282523001</v>
      </c>
      <c r="AB11" s="16">
        <v>0.19157088122605401</v>
      </c>
    </row>
    <row r="12" spans="2:28" x14ac:dyDescent="0.35">
      <c r="B12" s="17" t="s">
        <v>101</v>
      </c>
      <c r="C12" s="18">
        <v>2.44618395303327E-2</v>
      </c>
      <c r="D12" s="18">
        <v>1.7777777777777799E-2</v>
      </c>
      <c r="E12" s="18">
        <v>3.0249110320284701E-2</v>
      </c>
      <c r="F12" s="18"/>
      <c r="G12" s="18">
        <v>4.5283018867924497E-2</v>
      </c>
      <c r="H12" s="18">
        <v>1.58730158730159E-2</v>
      </c>
      <c r="I12" s="18">
        <v>0</v>
      </c>
      <c r="J12" s="18">
        <v>3.2786885245901599E-2</v>
      </c>
      <c r="K12" s="18">
        <v>2.7397260273972601E-2</v>
      </c>
      <c r="L12" s="18">
        <v>2.5974025974026E-2</v>
      </c>
      <c r="M12" s="18">
        <v>1.38888888888889E-2</v>
      </c>
      <c r="N12" s="18">
        <v>5.5555555555555601E-2</v>
      </c>
      <c r="O12" s="18">
        <v>0</v>
      </c>
      <c r="P12" s="18">
        <v>1.3333333333333299E-2</v>
      </c>
      <c r="Q12" s="18">
        <v>2.6315789473684199E-2</v>
      </c>
      <c r="R12" s="18">
        <v>0</v>
      </c>
      <c r="S12" s="18"/>
      <c r="T12" s="18">
        <v>1.6055045871559599E-2</v>
      </c>
      <c r="U12" s="18">
        <v>4.1095890410958902E-2</v>
      </c>
      <c r="V12" s="18">
        <v>3.3898305084745797E-2</v>
      </c>
      <c r="W12" s="18">
        <v>1.5503875968992199E-2</v>
      </c>
      <c r="X12" s="18">
        <v>3.8961038961039002E-2</v>
      </c>
      <c r="Y12" s="18">
        <v>0</v>
      </c>
      <c r="Z12" s="18"/>
      <c r="AA12" s="18">
        <v>2.3653088042049901E-2</v>
      </c>
      <c r="AB12" s="18">
        <v>2.68199233716475E-2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4.5009784735812103E-2</v>
      </c>
      <c r="D8" s="16">
        <v>5.5555555555555601E-2</v>
      </c>
      <c r="E8" s="16">
        <v>3.7366548042704603E-2</v>
      </c>
      <c r="F8" s="16"/>
      <c r="G8" s="16">
        <v>4.15094339622641E-2</v>
      </c>
      <c r="H8" s="16">
        <v>3.1746031746031703E-2</v>
      </c>
      <c r="I8" s="16">
        <v>1.5384615384615399E-2</v>
      </c>
      <c r="J8" s="16">
        <v>0</v>
      </c>
      <c r="K8" s="16">
        <v>1.3698630136986301E-2</v>
      </c>
      <c r="L8" s="16">
        <v>7.7922077922077906E-2</v>
      </c>
      <c r="M8" s="16">
        <v>2.7777777777777801E-2</v>
      </c>
      <c r="N8" s="16">
        <v>0.11111111111111099</v>
      </c>
      <c r="O8" s="16">
        <v>5.21739130434783E-2</v>
      </c>
      <c r="P8" s="16">
        <v>9.3333333333333296E-2</v>
      </c>
      <c r="Q8" s="16">
        <v>0.105263157894737</v>
      </c>
      <c r="R8" s="16">
        <v>0</v>
      </c>
      <c r="S8" s="16"/>
      <c r="T8" s="16">
        <v>5.73394495412844E-2</v>
      </c>
      <c r="U8" s="16">
        <v>2.2831050228310501E-2</v>
      </c>
      <c r="V8" s="16">
        <v>5.93220338983051E-2</v>
      </c>
      <c r="W8" s="16">
        <v>3.8759689922480599E-2</v>
      </c>
      <c r="X8" s="16">
        <v>2.5974025974026E-2</v>
      </c>
      <c r="Y8" s="16">
        <v>4.6511627906976702E-2</v>
      </c>
      <c r="Z8" s="16"/>
      <c r="AA8" s="16">
        <v>4.4678055190538801E-2</v>
      </c>
      <c r="AB8" s="16">
        <v>4.5977011494252901E-2</v>
      </c>
    </row>
    <row r="9" spans="2:28" x14ac:dyDescent="0.35">
      <c r="B9" s="17" t="s">
        <v>310</v>
      </c>
      <c r="C9" s="16">
        <v>0.31409001956947202</v>
      </c>
      <c r="D9" s="16">
        <v>0.29777777777777797</v>
      </c>
      <c r="E9" s="16">
        <v>0.327402135231317</v>
      </c>
      <c r="F9" s="16"/>
      <c r="G9" s="16">
        <v>0.30188679245283001</v>
      </c>
      <c r="H9" s="16">
        <v>0.37301587301587302</v>
      </c>
      <c r="I9" s="16">
        <v>0.29230769230769199</v>
      </c>
      <c r="J9" s="16">
        <v>0.42622950819672101</v>
      </c>
      <c r="K9" s="16">
        <v>0.28767123287671198</v>
      </c>
      <c r="L9" s="16">
        <v>0.28571428571428598</v>
      </c>
      <c r="M9" s="16">
        <v>0.25</v>
      </c>
      <c r="N9" s="16">
        <v>0.30555555555555602</v>
      </c>
      <c r="O9" s="16">
        <v>0.31304347826086998</v>
      </c>
      <c r="P9" s="16">
        <v>0.30666666666666698</v>
      </c>
      <c r="Q9" s="16">
        <v>0.34210526315789502</v>
      </c>
      <c r="R9" s="16">
        <v>0.26315789473684198</v>
      </c>
      <c r="S9" s="16"/>
      <c r="T9" s="16">
        <v>0.28440366972477099</v>
      </c>
      <c r="U9" s="16">
        <v>0.324200913242009</v>
      </c>
      <c r="V9" s="16">
        <v>0.338983050847458</v>
      </c>
      <c r="W9" s="16">
        <v>0.34883720930232598</v>
      </c>
      <c r="X9" s="16">
        <v>0.31168831168831201</v>
      </c>
      <c r="Y9" s="16">
        <v>0.39534883720930197</v>
      </c>
      <c r="Z9" s="16"/>
      <c r="AA9" s="16">
        <v>0.323258869908016</v>
      </c>
      <c r="AB9" s="16">
        <v>0.28735632183908</v>
      </c>
    </row>
    <row r="10" spans="2:28" x14ac:dyDescent="0.35">
      <c r="B10" s="17" t="s">
        <v>311</v>
      </c>
      <c r="C10" s="16">
        <v>0.38943248532289598</v>
      </c>
      <c r="D10" s="16">
        <v>0.41555555555555601</v>
      </c>
      <c r="E10" s="16">
        <v>0.36654804270462599</v>
      </c>
      <c r="F10" s="16"/>
      <c r="G10" s="16">
        <v>0.39622641509433998</v>
      </c>
      <c r="H10" s="16">
        <v>0.37301587301587302</v>
      </c>
      <c r="I10" s="16">
        <v>0.47692307692307701</v>
      </c>
      <c r="J10" s="16">
        <v>0.27868852459016402</v>
      </c>
      <c r="K10" s="16">
        <v>0.47945205479452102</v>
      </c>
      <c r="L10" s="16">
        <v>0.37662337662337703</v>
      </c>
      <c r="M10" s="16">
        <v>0.5</v>
      </c>
      <c r="N10" s="16">
        <v>0.30555555555555602</v>
      </c>
      <c r="O10" s="16">
        <v>0.33913043478260901</v>
      </c>
      <c r="P10" s="16">
        <v>0.37333333333333302</v>
      </c>
      <c r="Q10" s="16">
        <v>0.28947368421052599</v>
      </c>
      <c r="R10" s="16">
        <v>0.47368421052631599</v>
      </c>
      <c r="S10" s="16"/>
      <c r="T10" s="16">
        <v>0.38073394495412799</v>
      </c>
      <c r="U10" s="16">
        <v>0.38356164383561597</v>
      </c>
      <c r="V10" s="16">
        <v>0.43220338983050799</v>
      </c>
      <c r="W10" s="16">
        <v>0.418604651162791</v>
      </c>
      <c r="X10" s="16">
        <v>0.38961038961039002</v>
      </c>
      <c r="Y10" s="16">
        <v>0.30232558139534899</v>
      </c>
      <c r="Z10" s="16"/>
      <c r="AA10" s="16">
        <v>0.394218134034166</v>
      </c>
      <c r="AB10" s="16">
        <v>0.37547892720306503</v>
      </c>
    </row>
    <row r="11" spans="2:28" x14ac:dyDescent="0.35">
      <c r="B11" s="17" t="s">
        <v>312</v>
      </c>
      <c r="C11" s="16">
        <v>0.231898238747554</v>
      </c>
      <c r="D11" s="16">
        <v>0.206666666666667</v>
      </c>
      <c r="E11" s="16">
        <v>0.25266903914590699</v>
      </c>
      <c r="F11" s="16"/>
      <c r="G11" s="16">
        <v>0.24905660377358499</v>
      </c>
      <c r="H11" s="16">
        <v>0.19841269841269801</v>
      </c>
      <c r="I11" s="16">
        <v>0.21538461538461501</v>
      </c>
      <c r="J11" s="16">
        <v>0.27868852459016402</v>
      </c>
      <c r="K11" s="16">
        <v>0.17808219178082199</v>
      </c>
      <c r="L11" s="16">
        <v>0.207792207792208</v>
      </c>
      <c r="M11" s="16">
        <v>0.20833333333333301</v>
      </c>
      <c r="N11" s="16">
        <v>0.22222222222222199</v>
      </c>
      <c r="O11" s="16">
        <v>0.29565217391304299</v>
      </c>
      <c r="P11" s="16">
        <v>0.21333333333333299</v>
      </c>
      <c r="Q11" s="16">
        <v>0.23684210526315799</v>
      </c>
      <c r="R11" s="16">
        <v>0.21052631578947401</v>
      </c>
      <c r="S11" s="16"/>
      <c r="T11" s="16">
        <v>0.259174311926606</v>
      </c>
      <c r="U11" s="16">
        <v>0.23744292237442899</v>
      </c>
      <c r="V11" s="16">
        <v>0.152542372881356</v>
      </c>
      <c r="W11" s="16">
        <v>0.193798449612403</v>
      </c>
      <c r="X11" s="16">
        <v>0.23376623376623401</v>
      </c>
      <c r="Y11" s="16">
        <v>0.25581395348837199</v>
      </c>
      <c r="Z11" s="16"/>
      <c r="AA11" s="16">
        <v>0.218134034165572</v>
      </c>
      <c r="AB11" s="16">
        <v>0.27203065134099602</v>
      </c>
    </row>
    <row r="12" spans="2:28" x14ac:dyDescent="0.35">
      <c r="B12" s="17" t="s">
        <v>101</v>
      </c>
      <c r="C12" s="18">
        <v>1.9569471624266099E-2</v>
      </c>
      <c r="D12" s="18">
        <v>2.4444444444444401E-2</v>
      </c>
      <c r="E12" s="18">
        <v>1.6014234875444799E-2</v>
      </c>
      <c r="F12" s="18"/>
      <c r="G12" s="18">
        <v>1.13207547169811E-2</v>
      </c>
      <c r="H12" s="18">
        <v>2.3809523809523801E-2</v>
      </c>
      <c r="I12" s="18">
        <v>0</v>
      </c>
      <c r="J12" s="18">
        <v>1.63934426229508E-2</v>
      </c>
      <c r="K12" s="18">
        <v>4.1095890410958902E-2</v>
      </c>
      <c r="L12" s="18">
        <v>5.1948051948052E-2</v>
      </c>
      <c r="M12" s="18">
        <v>1.38888888888889E-2</v>
      </c>
      <c r="N12" s="18">
        <v>5.5555555555555601E-2</v>
      </c>
      <c r="O12" s="18">
        <v>0</v>
      </c>
      <c r="P12" s="18">
        <v>1.3333333333333299E-2</v>
      </c>
      <c r="Q12" s="18">
        <v>2.6315789473684199E-2</v>
      </c>
      <c r="R12" s="18">
        <v>5.2631578947368397E-2</v>
      </c>
      <c r="S12" s="18"/>
      <c r="T12" s="18">
        <v>1.8348623853211E-2</v>
      </c>
      <c r="U12" s="18">
        <v>3.1963470319634701E-2</v>
      </c>
      <c r="V12" s="18">
        <v>1.6949152542372899E-2</v>
      </c>
      <c r="W12" s="18">
        <v>0</v>
      </c>
      <c r="X12" s="18">
        <v>3.8961038961039002E-2</v>
      </c>
      <c r="Y12" s="18">
        <v>0</v>
      </c>
      <c r="Z12" s="18"/>
      <c r="AA12" s="18">
        <v>1.9710906701708299E-2</v>
      </c>
      <c r="AB12" s="18">
        <v>1.9157088122605401E-2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7.2407045009784704E-2</v>
      </c>
      <c r="D8" s="16">
        <v>0.08</v>
      </c>
      <c r="E8" s="16">
        <v>6.5836298932384296E-2</v>
      </c>
      <c r="F8" s="16"/>
      <c r="G8" s="16">
        <v>6.7924528301886805E-2</v>
      </c>
      <c r="H8" s="16">
        <v>9.5238095238095205E-2</v>
      </c>
      <c r="I8" s="16">
        <v>7.69230769230769E-2</v>
      </c>
      <c r="J8" s="16">
        <v>8.1967213114754106E-2</v>
      </c>
      <c r="K8" s="16">
        <v>5.4794520547945202E-2</v>
      </c>
      <c r="L8" s="16">
        <v>6.4935064935064901E-2</v>
      </c>
      <c r="M8" s="16">
        <v>2.7777777777777801E-2</v>
      </c>
      <c r="N8" s="16">
        <v>5.5555555555555601E-2</v>
      </c>
      <c r="O8" s="16">
        <v>6.9565217391304293E-2</v>
      </c>
      <c r="P8" s="16">
        <v>0.10666666666666701</v>
      </c>
      <c r="Q8" s="16">
        <v>7.8947368421052599E-2</v>
      </c>
      <c r="R8" s="16">
        <v>0.105263157894737</v>
      </c>
      <c r="S8" s="16"/>
      <c r="T8" s="16">
        <v>7.1100917431192706E-2</v>
      </c>
      <c r="U8" s="16">
        <v>6.3926940639269403E-2</v>
      </c>
      <c r="V8" s="16">
        <v>0.110169491525424</v>
      </c>
      <c r="W8" s="16">
        <v>6.9767441860465101E-2</v>
      </c>
      <c r="X8" s="16">
        <v>5.1948051948052E-2</v>
      </c>
      <c r="Y8" s="16">
        <v>6.9767441860465101E-2</v>
      </c>
      <c r="Z8" s="16"/>
      <c r="AA8" s="16">
        <v>7.0959264126149793E-2</v>
      </c>
      <c r="AB8" s="16">
        <v>7.6628352490421506E-2</v>
      </c>
    </row>
    <row r="9" spans="2:28" x14ac:dyDescent="0.35">
      <c r="B9" s="17" t="s">
        <v>310</v>
      </c>
      <c r="C9" s="16">
        <v>0.31996086105675098</v>
      </c>
      <c r="D9" s="16">
        <v>0.34666666666666701</v>
      </c>
      <c r="E9" s="16">
        <v>0.29893238434163699</v>
      </c>
      <c r="F9" s="16"/>
      <c r="G9" s="16">
        <v>0.33207547169811302</v>
      </c>
      <c r="H9" s="16">
        <v>0.30952380952380998</v>
      </c>
      <c r="I9" s="16">
        <v>0.35384615384615398</v>
      </c>
      <c r="J9" s="16">
        <v>0.31147540983606598</v>
      </c>
      <c r="K9" s="16">
        <v>0.232876712328767</v>
      </c>
      <c r="L9" s="16">
        <v>0.29870129870129902</v>
      </c>
      <c r="M9" s="16">
        <v>0.34722222222222199</v>
      </c>
      <c r="N9" s="16">
        <v>0.36111111111111099</v>
      </c>
      <c r="O9" s="16">
        <v>0.38260869565217398</v>
      </c>
      <c r="P9" s="16">
        <v>0.30666666666666698</v>
      </c>
      <c r="Q9" s="16">
        <v>0.23684210526315799</v>
      </c>
      <c r="R9" s="16">
        <v>0.21052631578947401</v>
      </c>
      <c r="S9" s="16"/>
      <c r="T9" s="16">
        <v>0.31651376146789001</v>
      </c>
      <c r="U9" s="16">
        <v>0.301369863013699</v>
      </c>
      <c r="V9" s="16">
        <v>0.37288135593220301</v>
      </c>
      <c r="W9" s="16">
        <v>0.31782945736434098</v>
      </c>
      <c r="X9" s="16">
        <v>0.32467532467532501</v>
      </c>
      <c r="Y9" s="16">
        <v>0.30232558139534899</v>
      </c>
      <c r="Z9" s="16"/>
      <c r="AA9" s="16">
        <v>0.31406044678055201</v>
      </c>
      <c r="AB9" s="16">
        <v>0.33716475095785398</v>
      </c>
    </row>
    <row r="10" spans="2:28" x14ac:dyDescent="0.35">
      <c r="B10" s="17" t="s">
        <v>311</v>
      </c>
      <c r="C10" s="16">
        <v>0.32876712328767099</v>
      </c>
      <c r="D10" s="16">
        <v>0.33333333333333298</v>
      </c>
      <c r="E10" s="16">
        <v>0.327402135231317</v>
      </c>
      <c r="F10" s="16"/>
      <c r="G10" s="16">
        <v>0.36226415094339598</v>
      </c>
      <c r="H10" s="16">
        <v>0.28571428571428598</v>
      </c>
      <c r="I10" s="16">
        <v>0.27692307692307699</v>
      </c>
      <c r="J10" s="16">
        <v>0.36065573770491799</v>
      </c>
      <c r="K10" s="16">
        <v>0.397260273972603</v>
      </c>
      <c r="L10" s="16">
        <v>0.27272727272727298</v>
      </c>
      <c r="M10" s="16">
        <v>0.31944444444444398</v>
      </c>
      <c r="N10" s="16">
        <v>0.27777777777777801</v>
      </c>
      <c r="O10" s="16">
        <v>0.32173913043478303</v>
      </c>
      <c r="P10" s="16">
        <v>0.30666666666666698</v>
      </c>
      <c r="Q10" s="16">
        <v>0.34210526315789502</v>
      </c>
      <c r="R10" s="16">
        <v>0.42105263157894701</v>
      </c>
      <c r="S10" s="16"/>
      <c r="T10" s="16">
        <v>0.35779816513761498</v>
      </c>
      <c r="U10" s="16">
        <v>0.29680365296803701</v>
      </c>
      <c r="V10" s="16">
        <v>0.305084745762712</v>
      </c>
      <c r="W10" s="16">
        <v>0.387596899224806</v>
      </c>
      <c r="X10" s="16">
        <v>0.22077922077922099</v>
      </c>
      <c r="Y10" s="16">
        <v>0.27906976744186002</v>
      </c>
      <c r="Z10" s="16"/>
      <c r="AA10" s="16">
        <v>0.323258869908016</v>
      </c>
      <c r="AB10" s="16">
        <v>0.34482758620689702</v>
      </c>
    </row>
    <row r="11" spans="2:28" x14ac:dyDescent="0.35">
      <c r="B11" s="17" t="s">
        <v>312</v>
      </c>
      <c r="C11" s="16">
        <v>0.231898238747554</v>
      </c>
      <c r="D11" s="16">
        <v>0.20888888888888901</v>
      </c>
      <c r="E11" s="16">
        <v>0.24733096085409301</v>
      </c>
      <c r="F11" s="16"/>
      <c r="G11" s="16">
        <v>0.2</v>
      </c>
      <c r="H11" s="16">
        <v>0.24603174603174599</v>
      </c>
      <c r="I11" s="16">
        <v>0.246153846153846</v>
      </c>
      <c r="J11" s="16">
        <v>0.19672131147541</v>
      </c>
      <c r="K11" s="16">
        <v>0.232876712328767</v>
      </c>
      <c r="L11" s="16">
        <v>0.28571428571428598</v>
      </c>
      <c r="M11" s="16">
        <v>0.27777777777777801</v>
      </c>
      <c r="N11" s="16">
        <v>0.194444444444444</v>
      </c>
      <c r="O11" s="16">
        <v>0.217391304347826</v>
      </c>
      <c r="P11" s="16">
        <v>0.22666666666666699</v>
      </c>
      <c r="Q11" s="16">
        <v>0.31578947368421101</v>
      </c>
      <c r="R11" s="16">
        <v>0.26315789473684198</v>
      </c>
      <c r="S11" s="16"/>
      <c r="T11" s="16">
        <v>0.23394495412843999</v>
      </c>
      <c r="U11" s="16">
        <v>0.278538812785388</v>
      </c>
      <c r="V11" s="16">
        <v>0.152542372881356</v>
      </c>
      <c r="W11" s="16">
        <v>0.162790697674419</v>
      </c>
      <c r="X11" s="16">
        <v>0.29870129870129902</v>
      </c>
      <c r="Y11" s="16">
        <v>0.27906976744186002</v>
      </c>
      <c r="Z11" s="16"/>
      <c r="AA11" s="16">
        <v>0.241787122207622</v>
      </c>
      <c r="AB11" s="16">
        <v>0.20306513409961699</v>
      </c>
    </row>
    <row r="12" spans="2:28" x14ac:dyDescent="0.35">
      <c r="B12" s="17" t="s">
        <v>101</v>
      </c>
      <c r="C12" s="18">
        <v>4.6966731898238703E-2</v>
      </c>
      <c r="D12" s="18">
        <v>3.11111111111111E-2</v>
      </c>
      <c r="E12" s="18">
        <v>6.0498220640569401E-2</v>
      </c>
      <c r="F12" s="18"/>
      <c r="G12" s="18">
        <v>3.77358490566038E-2</v>
      </c>
      <c r="H12" s="18">
        <v>6.3492063492063502E-2</v>
      </c>
      <c r="I12" s="18">
        <v>4.6153846153846198E-2</v>
      </c>
      <c r="J12" s="18">
        <v>4.91803278688525E-2</v>
      </c>
      <c r="K12" s="18">
        <v>8.2191780821917804E-2</v>
      </c>
      <c r="L12" s="18">
        <v>7.7922077922077906E-2</v>
      </c>
      <c r="M12" s="18">
        <v>2.7777777777777801E-2</v>
      </c>
      <c r="N12" s="18">
        <v>0.11111111111111099</v>
      </c>
      <c r="O12" s="18">
        <v>8.6956521739130401E-3</v>
      </c>
      <c r="P12" s="18">
        <v>5.3333333333333302E-2</v>
      </c>
      <c r="Q12" s="18">
        <v>2.6315789473684199E-2</v>
      </c>
      <c r="R12" s="18">
        <v>0</v>
      </c>
      <c r="S12" s="18"/>
      <c r="T12" s="18">
        <v>2.06422018348624E-2</v>
      </c>
      <c r="U12" s="18">
        <v>5.9360730593607303E-2</v>
      </c>
      <c r="V12" s="18">
        <v>5.93220338983051E-2</v>
      </c>
      <c r="W12" s="18">
        <v>6.2015503875968998E-2</v>
      </c>
      <c r="X12" s="18">
        <v>0.103896103896104</v>
      </c>
      <c r="Y12" s="18">
        <v>6.9767441860465101E-2</v>
      </c>
      <c r="Z12" s="18"/>
      <c r="AA12" s="18">
        <v>4.9934296977660997E-2</v>
      </c>
      <c r="AB12" s="18">
        <v>3.8314176245210697E-2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319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3.7181996086105701E-2</v>
      </c>
      <c r="D8" s="16">
        <v>3.3333333333333298E-2</v>
      </c>
      <c r="E8" s="16">
        <v>4.0925266903914598E-2</v>
      </c>
      <c r="F8" s="16"/>
      <c r="G8" s="16">
        <v>2.6415094339622601E-2</v>
      </c>
      <c r="H8" s="16">
        <v>3.1746031746031703E-2</v>
      </c>
      <c r="I8" s="16">
        <v>1.5384615384615399E-2</v>
      </c>
      <c r="J8" s="16">
        <v>1.63934426229508E-2</v>
      </c>
      <c r="K8" s="16">
        <v>2.7397260273972601E-2</v>
      </c>
      <c r="L8" s="16">
        <v>5.1948051948052E-2</v>
      </c>
      <c r="M8" s="16">
        <v>5.5555555555555601E-2</v>
      </c>
      <c r="N8" s="16">
        <v>0.11111111111111099</v>
      </c>
      <c r="O8" s="16">
        <v>3.4782608695652202E-2</v>
      </c>
      <c r="P8" s="16">
        <v>5.3333333333333302E-2</v>
      </c>
      <c r="Q8" s="16">
        <v>2.6315789473684199E-2</v>
      </c>
      <c r="R8" s="16">
        <v>0.105263157894737</v>
      </c>
      <c r="S8" s="16"/>
      <c r="T8" s="16">
        <v>3.6697247706422E-2</v>
      </c>
      <c r="U8" s="16">
        <v>3.1963470319634701E-2</v>
      </c>
      <c r="V8" s="16">
        <v>7.6271186440677999E-2</v>
      </c>
      <c r="W8" s="16">
        <v>3.8759689922480599E-2</v>
      </c>
      <c r="X8" s="16">
        <v>1.2987012987013E-2</v>
      </c>
      <c r="Y8" s="16">
        <v>0</v>
      </c>
      <c r="Z8" s="16"/>
      <c r="AA8" s="16">
        <v>3.9421813403416599E-2</v>
      </c>
      <c r="AB8" s="16">
        <v>3.0651340996168602E-2</v>
      </c>
    </row>
    <row r="9" spans="2:28" x14ac:dyDescent="0.35">
      <c r="B9" s="17" t="s">
        <v>310</v>
      </c>
      <c r="C9" s="16">
        <v>0.38258317025440303</v>
      </c>
      <c r="D9" s="16">
        <v>0.42</v>
      </c>
      <c r="E9" s="16">
        <v>0.348754448398576</v>
      </c>
      <c r="F9" s="16"/>
      <c r="G9" s="16">
        <v>0.43018867924528298</v>
      </c>
      <c r="H9" s="16">
        <v>0.52380952380952395</v>
      </c>
      <c r="I9" s="16">
        <v>0.35384615384615398</v>
      </c>
      <c r="J9" s="16">
        <v>0.31147540983606598</v>
      </c>
      <c r="K9" s="16">
        <v>0.41095890410958902</v>
      </c>
      <c r="L9" s="16">
        <v>0.27272727272727298</v>
      </c>
      <c r="M9" s="16">
        <v>0.36111111111111099</v>
      </c>
      <c r="N9" s="16">
        <v>0.25</v>
      </c>
      <c r="O9" s="16">
        <v>0.34782608695652201</v>
      </c>
      <c r="P9" s="16">
        <v>0.34666666666666701</v>
      </c>
      <c r="Q9" s="16">
        <v>0.26315789473684198</v>
      </c>
      <c r="R9" s="16">
        <v>0.36842105263157898</v>
      </c>
      <c r="S9" s="16"/>
      <c r="T9" s="16">
        <v>0.37385321100917401</v>
      </c>
      <c r="U9" s="16">
        <v>0.36073059360730603</v>
      </c>
      <c r="V9" s="16">
        <v>0.39830508474576298</v>
      </c>
      <c r="W9" s="16">
        <v>0.45736434108527102</v>
      </c>
      <c r="X9" s="16">
        <v>0.337662337662338</v>
      </c>
      <c r="Y9" s="16">
        <v>0.39534883720930197</v>
      </c>
      <c r="Z9" s="16"/>
      <c r="AA9" s="16">
        <v>0.37844940867279903</v>
      </c>
      <c r="AB9" s="16">
        <v>0.39463601532567</v>
      </c>
    </row>
    <row r="10" spans="2:28" x14ac:dyDescent="0.35">
      <c r="B10" s="17" t="s">
        <v>311</v>
      </c>
      <c r="C10" s="16">
        <v>0.37084148727984301</v>
      </c>
      <c r="D10" s="16">
        <v>0.35555555555555601</v>
      </c>
      <c r="E10" s="16">
        <v>0.38434163701067597</v>
      </c>
      <c r="F10" s="16"/>
      <c r="G10" s="16">
        <v>0.30943396226415099</v>
      </c>
      <c r="H10" s="16">
        <v>0.26984126984126999</v>
      </c>
      <c r="I10" s="16">
        <v>0.46153846153846201</v>
      </c>
      <c r="J10" s="16">
        <v>0.39344262295082</v>
      </c>
      <c r="K10" s="16">
        <v>0.36986301369863001</v>
      </c>
      <c r="L10" s="16">
        <v>0.44155844155844198</v>
      </c>
      <c r="M10" s="16">
        <v>0.36111111111111099</v>
      </c>
      <c r="N10" s="16">
        <v>0.38888888888888901</v>
      </c>
      <c r="O10" s="16">
        <v>0.46956521739130402</v>
      </c>
      <c r="P10" s="16">
        <v>0.413333333333333</v>
      </c>
      <c r="Q10" s="16">
        <v>0.44736842105263203</v>
      </c>
      <c r="R10" s="16">
        <v>0.31578947368421101</v>
      </c>
      <c r="S10" s="16"/>
      <c r="T10" s="16">
        <v>0.40137614678899097</v>
      </c>
      <c r="U10" s="16">
        <v>0.34703196347032</v>
      </c>
      <c r="V10" s="16">
        <v>0.31355932203389802</v>
      </c>
      <c r="W10" s="16">
        <v>0.33333333333333298</v>
      </c>
      <c r="X10" s="16">
        <v>0.415584415584416</v>
      </c>
      <c r="Y10" s="16">
        <v>0.372093023255814</v>
      </c>
      <c r="Z10" s="16"/>
      <c r="AA10" s="16">
        <v>0.38239159001314099</v>
      </c>
      <c r="AB10" s="16">
        <v>0.33716475095785398</v>
      </c>
    </row>
    <row r="11" spans="2:28" x14ac:dyDescent="0.35">
      <c r="B11" s="17" t="s">
        <v>312</v>
      </c>
      <c r="C11" s="16">
        <v>0.165362035225049</v>
      </c>
      <c r="D11" s="16">
        <v>0.146666666666667</v>
      </c>
      <c r="E11" s="16">
        <v>0.18149466192170799</v>
      </c>
      <c r="F11" s="16"/>
      <c r="G11" s="16">
        <v>0.19245283018867901</v>
      </c>
      <c r="H11" s="16">
        <v>0.126984126984127</v>
      </c>
      <c r="I11" s="16">
        <v>0.15384615384615399</v>
      </c>
      <c r="J11" s="16">
        <v>0.22950819672131101</v>
      </c>
      <c r="K11" s="16">
        <v>0.13698630136986301</v>
      </c>
      <c r="L11" s="16">
        <v>0.168831168831169</v>
      </c>
      <c r="M11" s="16">
        <v>0.16666666666666699</v>
      </c>
      <c r="N11" s="16">
        <v>0.13888888888888901</v>
      </c>
      <c r="O11" s="16">
        <v>0.121739130434783</v>
      </c>
      <c r="P11" s="16">
        <v>0.17333333333333301</v>
      </c>
      <c r="Q11" s="16">
        <v>0.18421052631578899</v>
      </c>
      <c r="R11" s="16">
        <v>0.21052631578947401</v>
      </c>
      <c r="S11" s="16"/>
      <c r="T11" s="16">
        <v>0.16055045871559601</v>
      </c>
      <c r="U11" s="16">
        <v>0.187214611872146</v>
      </c>
      <c r="V11" s="16">
        <v>0.169491525423729</v>
      </c>
      <c r="W11" s="16">
        <v>0.13953488372093001</v>
      </c>
      <c r="X11" s="16">
        <v>0.15584415584415601</v>
      </c>
      <c r="Y11" s="16">
        <v>0.186046511627907</v>
      </c>
      <c r="Z11" s="16"/>
      <c r="AA11" s="16">
        <v>0.15374507227332501</v>
      </c>
      <c r="AB11" s="16">
        <v>0.199233716475096</v>
      </c>
    </row>
    <row r="12" spans="2:28" x14ac:dyDescent="0.35">
      <c r="B12" s="17" t="s">
        <v>101</v>
      </c>
      <c r="C12" s="18">
        <v>4.4031311154598803E-2</v>
      </c>
      <c r="D12" s="18">
        <v>4.4444444444444398E-2</v>
      </c>
      <c r="E12" s="18">
        <v>4.4483985765124599E-2</v>
      </c>
      <c r="F12" s="18"/>
      <c r="G12" s="18">
        <v>4.15094339622641E-2</v>
      </c>
      <c r="H12" s="18">
        <v>4.7619047619047603E-2</v>
      </c>
      <c r="I12" s="18">
        <v>1.5384615384615399E-2</v>
      </c>
      <c r="J12" s="18">
        <v>4.91803278688525E-2</v>
      </c>
      <c r="K12" s="18">
        <v>5.4794520547945202E-2</v>
      </c>
      <c r="L12" s="18">
        <v>6.4935064935064901E-2</v>
      </c>
      <c r="M12" s="18">
        <v>5.5555555555555601E-2</v>
      </c>
      <c r="N12" s="18">
        <v>0.11111111111111099</v>
      </c>
      <c r="O12" s="18">
        <v>2.6086956521739101E-2</v>
      </c>
      <c r="P12" s="18">
        <v>1.3333333333333299E-2</v>
      </c>
      <c r="Q12" s="18">
        <v>7.8947368421052599E-2</v>
      </c>
      <c r="R12" s="18">
        <v>0</v>
      </c>
      <c r="S12" s="18"/>
      <c r="T12" s="18">
        <v>2.7522935779816501E-2</v>
      </c>
      <c r="U12" s="18">
        <v>7.3059360730593603E-2</v>
      </c>
      <c r="V12" s="18">
        <v>4.2372881355932202E-2</v>
      </c>
      <c r="W12" s="18">
        <v>3.1007751937984499E-2</v>
      </c>
      <c r="X12" s="18">
        <v>7.7922077922077906E-2</v>
      </c>
      <c r="Y12" s="18">
        <v>4.6511627906976702E-2</v>
      </c>
      <c r="Z12" s="18"/>
      <c r="AA12" s="18">
        <v>4.5992115637319302E-2</v>
      </c>
      <c r="AB12" s="18">
        <v>3.8314176245210697E-2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320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7.6320939334638002E-2</v>
      </c>
      <c r="D8" s="16">
        <v>9.1111111111111101E-2</v>
      </c>
      <c r="E8" s="16">
        <v>6.4056939501779403E-2</v>
      </c>
      <c r="F8" s="16"/>
      <c r="G8" s="16">
        <v>9.4339622641509399E-2</v>
      </c>
      <c r="H8" s="16">
        <v>7.9365079365079402E-2</v>
      </c>
      <c r="I8" s="16">
        <v>3.0769230769230799E-2</v>
      </c>
      <c r="J8" s="16">
        <v>8.1967213114754106E-2</v>
      </c>
      <c r="K8" s="16">
        <v>5.4794520547945202E-2</v>
      </c>
      <c r="L8" s="16">
        <v>6.4935064935064901E-2</v>
      </c>
      <c r="M8" s="16">
        <v>5.5555555555555601E-2</v>
      </c>
      <c r="N8" s="16">
        <v>0.13888888888888901</v>
      </c>
      <c r="O8" s="16">
        <v>5.21739130434783E-2</v>
      </c>
      <c r="P8" s="16">
        <v>0.12</v>
      </c>
      <c r="Q8" s="16">
        <v>7.8947368421052599E-2</v>
      </c>
      <c r="R8" s="16">
        <v>0</v>
      </c>
      <c r="S8" s="16"/>
      <c r="T8" s="16">
        <v>9.1743119266055106E-2</v>
      </c>
      <c r="U8" s="16">
        <v>4.1095890410958902E-2</v>
      </c>
      <c r="V8" s="16">
        <v>9.3220338983050793E-2</v>
      </c>
      <c r="W8" s="16">
        <v>9.3023255813953501E-2</v>
      </c>
      <c r="X8" s="16">
        <v>3.8961038961039002E-2</v>
      </c>
      <c r="Y8" s="16">
        <v>6.9767441860465101E-2</v>
      </c>
      <c r="Z8" s="16"/>
      <c r="AA8" s="16">
        <v>7.6215505913272003E-2</v>
      </c>
      <c r="AB8" s="16">
        <v>7.6628352490421506E-2</v>
      </c>
    </row>
    <row r="9" spans="2:28" x14ac:dyDescent="0.35">
      <c r="B9" s="17" t="s">
        <v>310</v>
      </c>
      <c r="C9" s="16">
        <v>0.39041095890410998</v>
      </c>
      <c r="D9" s="16">
        <v>0.413333333333333</v>
      </c>
      <c r="E9" s="16">
        <v>0.37188612099644103</v>
      </c>
      <c r="F9" s="16"/>
      <c r="G9" s="16">
        <v>0.388679245283019</v>
      </c>
      <c r="H9" s="16">
        <v>0.41269841269841301</v>
      </c>
      <c r="I9" s="16">
        <v>0.41538461538461502</v>
      </c>
      <c r="J9" s="16">
        <v>0.36065573770491799</v>
      </c>
      <c r="K9" s="16">
        <v>0.397260273972603</v>
      </c>
      <c r="L9" s="16">
        <v>0.415584415584416</v>
      </c>
      <c r="M9" s="16">
        <v>0.36111111111111099</v>
      </c>
      <c r="N9" s="16">
        <v>0.36111111111111099</v>
      </c>
      <c r="O9" s="16">
        <v>0.39130434782608697</v>
      </c>
      <c r="P9" s="16">
        <v>0.413333333333333</v>
      </c>
      <c r="Q9" s="16">
        <v>0.31578947368421101</v>
      </c>
      <c r="R9" s="16">
        <v>0.36842105263157898</v>
      </c>
      <c r="S9" s="16"/>
      <c r="T9" s="16">
        <v>0.37385321100917401</v>
      </c>
      <c r="U9" s="16">
        <v>0.35159817351598199</v>
      </c>
      <c r="V9" s="16">
        <v>0.50847457627118597</v>
      </c>
      <c r="W9" s="16">
        <v>0.44186046511627902</v>
      </c>
      <c r="X9" s="16">
        <v>0.35064935064935099</v>
      </c>
      <c r="Y9" s="16">
        <v>0.34883720930232598</v>
      </c>
      <c r="Z9" s="16"/>
      <c r="AA9" s="16">
        <v>0.40867279894875203</v>
      </c>
      <c r="AB9" s="16">
        <v>0.33716475095785398</v>
      </c>
    </row>
    <row r="10" spans="2:28" x14ac:dyDescent="0.35">
      <c r="B10" s="17" t="s">
        <v>311</v>
      </c>
      <c r="C10" s="16">
        <v>0.32191780821917798</v>
      </c>
      <c r="D10" s="16">
        <v>0.31333333333333302</v>
      </c>
      <c r="E10" s="16">
        <v>0.32562277580071203</v>
      </c>
      <c r="F10" s="16"/>
      <c r="G10" s="16">
        <v>0.305660377358491</v>
      </c>
      <c r="H10" s="16">
        <v>0.33333333333333298</v>
      </c>
      <c r="I10" s="16">
        <v>0.32307692307692298</v>
      </c>
      <c r="J10" s="16">
        <v>0.34426229508196698</v>
      </c>
      <c r="K10" s="16">
        <v>0.301369863013699</v>
      </c>
      <c r="L10" s="16">
        <v>0.29870129870129902</v>
      </c>
      <c r="M10" s="16">
        <v>0.33333333333333298</v>
      </c>
      <c r="N10" s="16">
        <v>0.27777777777777801</v>
      </c>
      <c r="O10" s="16">
        <v>0.33913043478260901</v>
      </c>
      <c r="P10" s="16">
        <v>0.293333333333333</v>
      </c>
      <c r="Q10" s="16">
        <v>0.36842105263157898</v>
      </c>
      <c r="R10" s="16">
        <v>0.52631578947368396</v>
      </c>
      <c r="S10" s="16"/>
      <c r="T10" s="16">
        <v>0.32110091743119301</v>
      </c>
      <c r="U10" s="16">
        <v>0.37899543378995398</v>
      </c>
      <c r="V10" s="16">
        <v>0.22033898305084701</v>
      </c>
      <c r="W10" s="16">
        <v>0.30232558139534899</v>
      </c>
      <c r="X10" s="16">
        <v>0.36363636363636398</v>
      </c>
      <c r="Y10" s="16">
        <v>0.30232558139534899</v>
      </c>
      <c r="Z10" s="16"/>
      <c r="AA10" s="16">
        <v>0.30486202365308801</v>
      </c>
      <c r="AB10" s="16">
        <v>0.37164750957854398</v>
      </c>
    </row>
    <row r="11" spans="2:28" x14ac:dyDescent="0.35">
      <c r="B11" s="17" t="s">
        <v>312</v>
      </c>
      <c r="C11" s="16">
        <v>0.12426614481409</v>
      </c>
      <c r="D11" s="16">
        <v>0.10444444444444401</v>
      </c>
      <c r="E11" s="16">
        <v>0.14234875444839901</v>
      </c>
      <c r="F11" s="16"/>
      <c r="G11" s="16">
        <v>0.135849056603774</v>
      </c>
      <c r="H11" s="16">
        <v>0.11111111111111099</v>
      </c>
      <c r="I11" s="16">
        <v>0.107692307692308</v>
      </c>
      <c r="J11" s="16">
        <v>0.13114754098360701</v>
      </c>
      <c r="K11" s="16">
        <v>8.2191780821917804E-2</v>
      </c>
      <c r="L11" s="16">
        <v>0.14285714285714299</v>
      </c>
      <c r="M11" s="16">
        <v>0.16666666666666699</v>
      </c>
      <c r="N11" s="16">
        <v>5.5555555555555601E-2</v>
      </c>
      <c r="O11" s="16">
        <v>0.147826086956522</v>
      </c>
      <c r="P11" s="16">
        <v>0.08</v>
      </c>
      <c r="Q11" s="16">
        <v>0.157894736842105</v>
      </c>
      <c r="R11" s="16">
        <v>0.105263157894737</v>
      </c>
      <c r="S11" s="16"/>
      <c r="T11" s="16">
        <v>0.155963302752294</v>
      </c>
      <c r="U11" s="16">
        <v>0.10958904109589</v>
      </c>
      <c r="V11" s="16">
        <v>0.101694915254237</v>
      </c>
      <c r="W11" s="16">
        <v>9.3023255813953501E-2</v>
      </c>
      <c r="X11" s="16">
        <v>0.103896103896104</v>
      </c>
      <c r="Y11" s="16">
        <v>6.9767441860465101E-2</v>
      </c>
      <c r="Z11" s="16"/>
      <c r="AA11" s="16">
        <v>0.116951379763469</v>
      </c>
      <c r="AB11" s="16">
        <v>0.145593869731801</v>
      </c>
    </row>
    <row r="12" spans="2:28" x14ac:dyDescent="0.35">
      <c r="B12" s="17" t="s">
        <v>101</v>
      </c>
      <c r="C12" s="18">
        <v>8.7084148727984298E-2</v>
      </c>
      <c r="D12" s="18">
        <v>7.7777777777777807E-2</v>
      </c>
      <c r="E12" s="18">
        <v>9.6085409252668993E-2</v>
      </c>
      <c r="F12" s="18"/>
      <c r="G12" s="18">
        <v>7.5471698113207503E-2</v>
      </c>
      <c r="H12" s="18">
        <v>6.3492063492063502E-2</v>
      </c>
      <c r="I12" s="18">
        <v>0.123076923076923</v>
      </c>
      <c r="J12" s="18">
        <v>8.1967213114754106E-2</v>
      </c>
      <c r="K12" s="18">
        <v>0.164383561643836</v>
      </c>
      <c r="L12" s="18">
        <v>7.7922077922077906E-2</v>
      </c>
      <c r="M12" s="18">
        <v>8.3333333333333301E-2</v>
      </c>
      <c r="N12" s="18">
        <v>0.16666666666666699</v>
      </c>
      <c r="O12" s="18">
        <v>6.9565217391304293E-2</v>
      </c>
      <c r="P12" s="18">
        <v>9.3333333333333296E-2</v>
      </c>
      <c r="Q12" s="18">
        <v>7.8947368421052599E-2</v>
      </c>
      <c r="R12" s="18">
        <v>0</v>
      </c>
      <c r="S12" s="18"/>
      <c r="T12" s="18">
        <v>5.73394495412844E-2</v>
      </c>
      <c r="U12" s="18">
        <v>0.11872146118721499</v>
      </c>
      <c r="V12" s="18">
        <v>7.6271186440677999E-2</v>
      </c>
      <c r="W12" s="18">
        <v>6.9767441860465101E-2</v>
      </c>
      <c r="X12" s="18">
        <v>0.14285714285714299</v>
      </c>
      <c r="Y12" s="18">
        <v>0.209302325581395</v>
      </c>
      <c r="Z12" s="18"/>
      <c r="AA12" s="18">
        <v>9.3298291721419194E-2</v>
      </c>
      <c r="AB12" s="18">
        <v>6.8965517241379296E-2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321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309</v>
      </c>
      <c r="C8" s="16">
        <v>4.2074363992172202E-2</v>
      </c>
      <c r="D8" s="16">
        <v>0.04</v>
      </c>
      <c r="E8" s="16">
        <v>4.2704626334519602E-2</v>
      </c>
      <c r="F8" s="16"/>
      <c r="G8" s="16">
        <v>2.6415094339622601E-2</v>
      </c>
      <c r="H8" s="16">
        <v>5.5555555555555601E-2</v>
      </c>
      <c r="I8" s="16">
        <v>4.6153846153846198E-2</v>
      </c>
      <c r="J8" s="16">
        <v>3.2786885245901599E-2</v>
      </c>
      <c r="K8" s="16">
        <v>1.3698630136986301E-2</v>
      </c>
      <c r="L8" s="16">
        <v>6.4935064935064901E-2</v>
      </c>
      <c r="M8" s="16">
        <v>2.7777777777777801E-2</v>
      </c>
      <c r="N8" s="16">
        <v>8.3333333333333301E-2</v>
      </c>
      <c r="O8" s="16">
        <v>4.3478260869565202E-2</v>
      </c>
      <c r="P8" s="16">
        <v>5.3333333333333302E-2</v>
      </c>
      <c r="Q8" s="16">
        <v>0.105263157894737</v>
      </c>
      <c r="R8" s="16">
        <v>0</v>
      </c>
      <c r="S8" s="16"/>
      <c r="T8" s="16">
        <v>3.4403669724770602E-2</v>
      </c>
      <c r="U8" s="16">
        <v>4.1095890410958902E-2</v>
      </c>
      <c r="V8" s="16">
        <v>5.0847457627118599E-2</v>
      </c>
      <c r="W8" s="16">
        <v>5.4263565891472902E-2</v>
      </c>
      <c r="X8" s="16">
        <v>6.4935064935064901E-2</v>
      </c>
      <c r="Y8" s="16">
        <v>2.32558139534884E-2</v>
      </c>
      <c r="Z8" s="16"/>
      <c r="AA8" s="16">
        <v>3.9421813403416599E-2</v>
      </c>
      <c r="AB8" s="16">
        <v>4.9808429118773902E-2</v>
      </c>
    </row>
    <row r="9" spans="2:28" x14ac:dyDescent="0.35">
      <c r="B9" s="17" t="s">
        <v>310</v>
      </c>
      <c r="C9" s="16">
        <v>0.37671232876712302</v>
      </c>
      <c r="D9" s="16">
        <v>0.39333333333333298</v>
      </c>
      <c r="E9" s="16">
        <v>0.36298932384341598</v>
      </c>
      <c r="F9" s="16"/>
      <c r="G9" s="16">
        <v>0.39245283018867899</v>
      </c>
      <c r="H9" s="16">
        <v>0.37301587301587302</v>
      </c>
      <c r="I9" s="16">
        <v>0.30769230769230799</v>
      </c>
      <c r="J9" s="16">
        <v>0.37704918032786899</v>
      </c>
      <c r="K9" s="16">
        <v>0.38356164383561597</v>
      </c>
      <c r="L9" s="16">
        <v>0.42857142857142899</v>
      </c>
      <c r="M9" s="16">
        <v>0.36111111111111099</v>
      </c>
      <c r="N9" s="16">
        <v>0.30555555555555602</v>
      </c>
      <c r="O9" s="16">
        <v>0.34782608695652201</v>
      </c>
      <c r="P9" s="16">
        <v>0.42666666666666703</v>
      </c>
      <c r="Q9" s="16">
        <v>0.42105263157894701</v>
      </c>
      <c r="R9" s="16">
        <v>0.26315789473684198</v>
      </c>
      <c r="S9" s="16"/>
      <c r="T9" s="16">
        <v>0.355504587155963</v>
      </c>
      <c r="U9" s="16">
        <v>0.34246575342465801</v>
      </c>
      <c r="V9" s="16">
        <v>0.39830508474576298</v>
      </c>
      <c r="W9" s="16">
        <v>0.44961240310077499</v>
      </c>
      <c r="X9" s="16">
        <v>0.45454545454545497</v>
      </c>
      <c r="Y9" s="16">
        <v>0.34883720930232598</v>
      </c>
      <c r="Z9" s="16"/>
      <c r="AA9" s="16">
        <v>0.40210249671484899</v>
      </c>
      <c r="AB9" s="16">
        <v>0.30268199233716497</v>
      </c>
    </row>
    <row r="10" spans="2:28" x14ac:dyDescent="0.35">
      <c r="B10" s="17" t="s">
        <v>311</v>
      </c>
      <c r="C10" s="16">
        <v>0.364970645792564</v>
      </c>
      <c r="D10" s="16">
        <v>0.35111111111111099</v>
      </c>
      <c r="E10" s="16">
        <v>0.37722419928825601</v>
      </c>
      <c r="F10" s="16"/>
      <c r="G10" s="16">
        <v>0.373584905660377</v>
      </c>
      <c r="H10" s="16">
        <v>0.38888888888888901</v>
      </c>
      <c r="I10" s="16">
        <v>0.43076923076923102</v>
      </c>
      <c r="J10" s="16">
        <v>0.34426229508196698</v>
      </c>
      <c r="K10" s="16">
        <v>0.36986301369863001</v>
      </c>
      <c r="L10" s="16">
        <v>0.27272727272727298</v>
      </c>
      <c r="M10" s="16">
        <v>0.375</v>
      </c>
      <c r="N10" s="16">
        <v>0.33333333333333298</v>
      </c>
      <c r="O10" s="16">
        <v>0.41739130434782601</v>
      </c>
      <c r="P10" s="16">
        <v>0.33333333333333298</v>
      </c>
      <c r="Q10" s="16">
        <v>0.23684210526315799</v>
      </c>
      <c r="R10" s="16">
        <v>0.36842105263157898</v>
      </c>
      <c r="S10" s="16"/>
      <c r="T10" s="16">
        <v>0.40137614678899097</v>
      </c>
      <c r="U10" s="16">
        <v>0.37899543378995398</v>
      </c>
      <c r="V10" s="16">
        <v>0.36440677966101698</v>
      </c>
      <c r="W10" s="16">
        <v>0.32558139534883701</v>
      </c>
      <c r="X10" s="16">
        <v>0.28571428571428598</v>
      </c>
      <c r="Y10" s="16">
        <v>0.186046511627907</v>
      </c>
      <c r="Z10" s="16"/>
      <c r="AA10" s="16">
        <v>0.353482260183968</v>
      </c>
      <c r="AB10" s="16">
        <v>0.39846743295019199</v>
      </c>
    </row>
    <row r="11" spans="2:28" x14ac:dyDescent="0.35">
      <c r="B11" s="17" t="s">
        <v>312</v>
      </c>
      <c r="C11" s="16">
        <v>0.13796477495107601</v>
      </c>
      <c r="D11" s="16">
        <v>0.14888888888888899</v>
      </c>
      <c r="E11" s="16">
        <v>0.129893238434164</v>
      </c>
      <c r="F11" s="16"/>
      <c r="G11" s="16">
        <v>0.162264150943396</v>
      </c>
      <c r="H11" s="16">
        <v>9.5238095238095205E-2</v>
      </c>
      <c r="I11" s="16">
        <v>0.123076923076923</v>
      </c>
      <c r="J11" s="16">
        <v>0.16393442622950799</v>
      </c>
      <c r="K11" s="16">
        <v>8.2191780821917804E-2</v>
      </c>
      <c r="L11" s="16">
        <v>0.15584415584415601</v>
      </c>
      <c r="M11" s="16">
        <v>0.13888888888888901</v>
      </c>
      <c r="N11" s="16">
        <v>0.11111111111111099</v>
      </c>
      <c r="O11" s="16">
        <v>0.13043478260869601</v>
      </c>
      <c r="P11" s="16">
        <v>0.12</v>
      </c>
      <c r="Q11" s="16">
        <v>0.13157894736842099</v>
      </c>
      <c r="R11" s="16">
        <v>0.36842105263157898</v>
      </c>
      <c r="S11" s="16"/>
      <c r="T11" s="16">
        <v>0.17201834862385301</v>
      </c>
      <c r="U11" s="16">
        <v>0.123287671232877</v>
      </c>
      <c r="V11" s="16">
        <v>0.110169491525424</v>
      </c>
      <c r="W11" s="16">
        <v>0.108527131782946</v>
      </c>
      <c r="X11" s="16">
        <v>3.8961038961039002E-2</v>
      </c>
      <c r="Y11" s="16">
        <v>0.209302325581395</v>
      </c>
      <c r="Z11" s="16"/>
      <c r="AA11" s="16">
        <v>0.116951379763469</v>
      </c>
      <c r="AB11" s="16">
        <v>0.199233716475096</v>
      </c>
    </row>
    <row r="12" spans="2:28" x14ac:dyDescent="0.35">
      <c r="B12" s="17" t="s">
        <v>101</v>
      </c>
      <c r="C12" s="18">
        <v>7.8277886497064603E-2</v>
      </c>
      <c r="D12" s="18">
        <v>6.6666666666666693E-2</v>
      </c>
      <c r="E12" s="18">
        <v>8.7188612099644097E-2</v>
      </c>
      <c r="F12" s="18"/>
      <c r="G12" s="18">
        <v>4.5283018867924497E-2</v>
      </c>
      <c r="H12" s="18">
        <v>8.7301587301587297E-2</v>
      </c>
      <c r="I12" s="18">
        <v>9.2307692307692299E-2</v>
      </c>
      <c r="J12" s="18">
        <v>8.1967213114754106E-2</v>
      </c>
      <c r="K12" s="18">
        <v>0.150684931506849</v>
      </c>
      <c r="L12" s="18">
        <v>7.7922077922077906E-2</v>
      </c>
      <c r="M12" s="18">
        <v>9.7222222222222196E-2</v>
      </c>
      <c r="N12" s="18">
        <v>0.16666666666666699</v>
      </c>
      <c r="O12" s="18">
        <v>6.08695652173913E-2</v>
      </c>
      <c r="P12" s="18">
        <v>6.6666666666666693E-2</v>
      </c>
      <c r="Q12" s="18">
        <v>0.105263157894737</v>
      </c>
      <c r="R12" s="18">
        <v>0</v>
      </c>
      <c r="S12" s="18"/>
      <c r="T12" s="18">
        <v>3.6697247706422E-2</v>
      </c>
      <c r="U12" s="18">
        <v>0.114155251141553</v>
      </c>
      <c r="V12" s="18">
        <v>7.6271186440677999E-2</v>
      </c>
      <c r="W12" s="18">
        <v>6.2015503875968998E-2</v>
      </c>
      <c r="X12" s="18">
        <v>0.15584415584415601</v>
      </c>
      <c r="Y12" s="18">
        <v>0.232558139534884</v>
      </c>
      <c r="Z12" s="18"/>
      <c r="AA12" s="18">
        <v>8.8042049934296998E-2</v>
      </c>
      <c r="AB12" s="18">
        <v>4.9808429118773902E-2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J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0" width="20.7265625" customWidth="1"/>
  </cols>
  <sheetData>
    <row r="2" spans="2:10" ht="40" customHeight="1" x14ac:dyDescent="0.35">
      <c r="D2" s="26" t="s">
        <v>254</v>
      </c>
      <c r="E2" s="22"/>
      <c r="F2" s="22"/>
      <c r="G2" s="22"/>
      <c r="H2" s="22"/>
      <c r="I2" s="22"/>
      <c r="J2" s="22"/>
    </row>
    <row r="6" spans="2:10" ht="50" customHeight="1" x14ac:dyDescent="0.35">
      <c r="B6" s="19" t="s">
        <v>15</v>
      </c>
      <c r="C6" s="19" t="s">
        <v>322</v>
      </c>
      <c r="D6" s="19" t="s">
        <v>323</v>
      </c>
      <c r="E6" s="19" t="s">
        <v>324</v>
      </c>
      <c r="F6" s="19" t="s">
        <v>325</v>
      </c>
      <c r="G6" s="19" t="s">
        <v>326</v>
      </c>
      <c r="H6" s="19" t="s">
        <v>327</v>
      </c>
      <c r="I6" s="19" t="s">
        <v>328</v>
      </c>
    </row>
    <row r="7" spans="2:10" x14ac:dyDescent="0.35">
      <c r="B7" s="17" t="s">
        <v>249</v>
      </c>
      <c r="C7" s="16">
        <v>0.31996086105675098</v>
      </c>
      <c r="D7" s="16">
        <v>0.30626223091976501</v>
      </c>
      <c r="E7" s="16">
        <v>0.25929549902152599</v>
      </c>
      <c r="F7" s="16">
        <v>0.13796477495107601</v>
      </c>
      <c r="G7" s="16">
        <v>0.25929549902152599</v>
      </c>
      <c r="H7" s="16">
        <v>0.35225048923679098</v>
      </c>
      <c r="I7" s="16">
        <v>0.151663405088063</v>
      </c>
    </row>
    <row r="8" spans="2:10" x14ac:dyDescent="0.35">
      <c r="B8" s="17" t="s">
        <v>250</v>
      </c>
      <c r="C8" s="16">
        <v>0.42172211350293498</v>
      </c>
      <c r="D8" s="16">
        <v>0.39530332681017599</v>
      </c>
      <c r="E8" s="16">
        <v>0.41878669275929498</v>
      </c>
      <c r="F8" s="16">
        <v>0.31017612524461802</v>
      </c>
      <c r="G8" s="16">
        <v>0.42270058708414898</v>
      </c>
      <c r="H8" s="16">
        <v>0.40704500978473601</v>
      </c>
      <c r="I8" s="16">
        <v>0.36301369863013699</v>
      </c>
    </row>
    <row r="9" spans="2:10" x14ac:dyDescent="0.35">
      <c r="B9" s="17" t="s">
        <v>251</v>
      </c>
      <c r="C9" s="16">
        <v>0.14187866927593001</v>
      </c>
      <c r="D9" s="16">
        <v>0.184931506849315</v>
      </c>
      <c r="E9" s="16">
        <v>0.198630136986301</v>
      </c>
      <c r="F9" s="16">
        <v>0.181017612524462</v>
      </c>
      <c r="G9" s="16">
        <v>0.19667318982387499</v>
      </c>
      <c r="H9" s="16">
        <v>0.147749510763209</v>
      </c>
      <c r="I9" s="16">
        <v>0.268101761252446</v>
      </c>
    </row>
    <row r="10" spans="2:10" x14ac:dyDescent="0.35">
      <c r="B10" s="17" t="s">
        <v>252</v>
      </c>
      <c r="C10" s="16">
        <v>5.9686888454011697E-2</v>
      </c>
      <c r="D10" s="16">
        <v>7.0450097847358104E-2</v>
      </c>
      <c r="E10" s="16">
        <v>6.1643835616438401E-2</v>
      </c>
      <c r="F10" s="16">
        <v>0.150684931506849</v>
      </c>
      <c r="G10" s="16">
        <v>7.8277886497064603E-2</v>
      </c>
      <c r="H10" s="16">
        <v>4.4031311154598803E-2</v>
      </c>
      <c r="I10" s="16">
        <v>0.114481409001957</v>
      </c>
    </row>
    <row r="11" spans="2:10" x14ac:dyDescent="0.35">
      <c r="B11" s="17" t="s">
        <v>253</v>
      </c>
      <c r="C11" s="16">
        <v>1.9569471624266099E-2</v>
      </c>
      <c r="D11" s="16">
        <v>2.6418786692759301E-2</v>
      </c>
      <c r="E11" s="16">
        <v>3.7181996086105701E-2</v>
      </c>
      <c r="F11" s="16">
        <v>0.19275929549902199</v>
      </c>
      <c r="G11" s="16">
        <v>1.8590998043052798E-2</v>
      </c>
      <c r="H11" s="16">
        <v>2.44618395303327E-2</v>
      </c>
      <c r="I11" s="16">
        <v>4.5009784735812103E-2</v>
      </c>
    </row>
    <row r="12" spans="2:10" x14ac:dyDescent="0.35">
      <c r="B12" s="17" t="s">
        <v>101</v>
      </c>
      <c r="C12" s="16">
        <v>3.7181996086105701E-2</v>
      </c>
      <c r="D12" s="16">
        <v>1.6634050880626201E-2</v>
      </c>
      <c r="E12" s="16">
        <v>2.44618395303327E-2</v>
      </c>
      <c r="F12" s="16">
        <v>2.7397260273972601E-2</v>
      </c>
      <c r="G12" s="16">
        <v>2.44618395303327E-2</v>
      </c>
      <c r="H12" s="16">
        <v>2.44618395303327E-2</v>
      </c>
      <c r="I12" s="16">
        <v>5.7729941291585103E-2</v>
      </c>
    </row>
    <row r="13" spans="2:10" x14ac:dyDescent="0.35">
      <c r="B13" s="15"/>
      <c r="C13" s="15"/>
      <c r="D13" s="15"/>
      <c r="E13" s="15"/>
      <c r="F13" s="15"/>
      <c r="G13" s="15"/>
      <c r="H13" s="15"/>
      <c r="I13" s="15"/>
    </row>
    <row r="14" spans="2:10" x14ac:dyDescent="0.35">
      <c r="B14" t="s">
        <v>64</v>
      </c>
    </row>
    <row r="15" spans="2:10" x14ac:dyDescent="0.35">
      <c r="B15" t="s">
        <v>65</v>
      </c>
    </row>
    <row r="19" spans="2:2" x14ac:dyDescent="0.35">
      <c r="B19" s="8" t="str">
        <f>HYPERLINK("#'Contents'!A1", "Return to Contents")</f>
        <v>Return to Contents</v>
      </c>
    </row>
  </sheetData>
  <mergeCells count="1">
    <mergeCell ref="D2:J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94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88</v>
      </c>
      <c r="C8" s="16">
        <v>4.2074363992172202E-2</v>
      </c>
      <c r="D8" s="16">
        <v>5.5555555555555601E-2</v>
      </c>
      <c r="E8" s="16">
        <v>3.2028469750889701E-2</v>
      </c>
      <c r="F8" s="16"/>
      <c r="G8" s="16">
        <v>5.2830188679245299E-2</v>
      </c>
      <c r="H8" s="16">
        <v>3.9682539682539701E-2</v>
      </c>
      <c r="I8" s="16">
        <v>0</v>
      </c>
      <c r="J8" s="16">
        <v>4.91803278688525E-2</v>
      </c>
      <c r="K8" s="16">
        <v>2.7397260273972601E-2</v>
      </c>
      <c r="L8" s="16">
        <v>6.4935064935064901E-2</v>
      </c>
      <c r="M8" s="16">
        <v>2.7777777777777801E-2</v>
      </c>
      <c r="N8" s="16">
        <v>8.3333333333333301E-2</v>
      </c>
      <c r="O8" s="16">
        <v>6.08695652173913E-2</v>
      </c>
      <c r="P8" s="16">
        <v>2.66666666666667E-2</v>
      </c>
      <c r="Q8" s="16">
        <v>0</v>
      </c>
      <c r="R8" s="16">
        <v>0</v>
      </c>
      <c r="S8" s="16"/>
      <c r="T8" s="16">
        <v>5.73394495412844E-2</v>
      </c>
      <c r="U8" s="16">
        <v>2.2831050228310501E-2</v>
      </c>
      <c r="V8" s="16">
        <v>7.6271186440677999E-2</v>
      </c>
      <c r="W8" s="16">
        <v>1.5503875968992199E-2</v>
      </c>
      <c r="X8" s="16">
        <v>0</v>
      </c>
      <c r="Y8" s="16">
        <v>4.6511627906976702E-2</v>
      </c>
      <c r="Z8" s="16"/>
      <c r="AA8" s="16">
        <v>3.9421813403416599E-2</v>
      </c>
      <c r="AB8" s="16">
        <v>4.9808429118773902E-2</v>
      </c>
    </row>
    <row r="9" spans="2:28" x14ac:dyDescent="0.35">
      <c r="B9" s="17" t="s">
        <v>89</v>
      </c>
      <c r="C9" s="16">
        <v>0.18884540117416801</v>
      </c>
      <c r="D9" s="16">
        <v>0.18444444444444399</v>
      </c>
      <c r="E9" s="16">
        <v>0.195729537366548</v>
      </c>
      <c r="F9" s="16"/>
      <c r="G9" s="16">
        <v>0.169811320754717</v>
      </c>
      <c r="H9" s="16">
        <v>0.19841269841269801</v>
      </c>
      <c r="I9" s="16">
        <v>0.18461538461538499</v>
      </c>
      <c r="J9" s="16">
        <v>0.22950819672131101</v>
      </c>
      <c r="K9" s="16">
        <v>0.219178082191781</v>
      </c>
      <c r="L9" s="16">
        <v>0.12987012987013</v>
      </c>
      <c r="M9" s="16">
        <v>0.16666666666666699</v>
      </c>
      <c r="N9" s="16">
        <v>0.22222222222222199</v>
      </c>
      <c r="O9" s="16">
        <v>0.173913043478261</v>
      </c>
      <c r="P9" s="16">
        <v>0.22666666666666699</v>
      </c>
      <c r="Q9" s="16">
        <v>0.28947368421052599</v>
      </c>
      <c r="R9" s="16">
        <v>0.157894736842105</v>
      </c>
      <c r="S9" s="16"/>
      <c r="T9" s="16">
        <v>0.194954128440367</v>
      </c>
      <c r="U9" s="16">
        <v>0.17808219178082199</v>
      </c>
      <c r="V9" s="16">
        <v>0.194915254237288</v>
      </c>
      <c r="W9" s="16">
        <v>0.217054263565891</v>
      </c>
      <c r="X9" s="16">
        <v>0.15584415584415601</v>
      </c>
      <c r="Y9" s="16">
        <v>0.13953488372093001</v>
      </c>
      <c r="Z9" s="16"/>
      <c r="AA9" s="16">
        <v>0.18002628120893599</v>
      </c>
      <c r="AB9" s="16">
        <v>0.21455938697318</v>
      </c>
    </row>
    <row r="10" spans="2:28" x14ac:dyDescent="0.35">
      <c r="B10" s="17" t="s">
        <v>90</v>
      </c>
      <c r="C10" s="16">
        <v>0.214285714285714</v>
      </c>
      <c r="D10" s="16">
        <v>0.211111111111111</v>
      </c>
      <c r="E10" s="16">
        <v>0.21352313167259801</v>
      </c>
      <c r="F10" s="16"/>
      <c r="G10" s="16">
        <v>0.17358490566037699</v>
      </c>
      <c r="H10" s="16">
        <v>0.214285714285714</v>
      </c>
      <c r="I10" s="16">
        <v>0.27692307692307699</v>
      </c>
      <c r="J10" s="16">
        <v>0.213114754098361</v>
      </c>
      <c r="K10" s="16">
        <v>0.232876712328767</v>
      </c>
      <c r="L10" s="16">
        <v>0.29870129870129902</v>
      </c>
      <c r="M10" s="16">
        <v>0.26388888888888901</v>
      </c>
      <c r="N10" s="16">
        <v>0.13888888888888901</v>
      </c>
      <c r="O10" s="16">
        <v>0.22608695652173899</v>
      </c>
      <c r="P10" s="16">
        <v>0.16</v>
      </c>
      <c r="Q10" s="16">
        <v>0.21052631578947401</v>
      </c>
      <c r="R10" s="16">
        <v>0.26315789473684198</v>
      </c>
      <c r="S10" s="16"/>
      <c r="T10" s="16">
        <v>0.16513761467889901</v>
      </c>
      <c r="U10" s="16">
        <v>0.29680365296803701</v>
      </c>
      <c r="V10" s="16">
        <v>0.194915254237288</v>
      </c>
      <c r="W10" s="16">
        <v>0.209302325581395</v>
      </c>
      <c r="X10" s="16">
        <v>0.246753246753247</v>
      </c>
      <c r="Y10" s="16">
        <v>0.30232558139534899</v>
      </c>
      <c r="Z10" s="16"/>
      <c r="AA10" s="16">
        <v>0.23390275952693801</v>
      </c>
      <c r="AB10" s="16">
        <v>0.15708812260536401</v>
      </c>
    </row>
    <row r="11" spans="2:28" x14ac:dyDescent="0.35">
      <c r="B11" s="17" t="s">
        <v>91</v>
      </c>
      <c r="C11" s="16">
        <v>0.40704500978473601</v>
      </c>
      <c r="D11" s="16">
        <v>0.38444444444444398</v>
      </c>
      <c r="E11" s="16">
        <v>0.42170818505338098</v>
      </c>
      <c r="F11" s="16"/>
      <c r="G11" s="16">
        <v>0.43396226415094302</v>
      </c>
      <c r="H11" s="16">
        <v>0.43650793650793701</v>
      </c>
      <c r="I11" s="16">
        <v>0.43076923076923102</v>
      </c>
      <c r="J11" s="16">
        <v>0.409836065573771</v>
      </c>
      <c r="K11" s="16">
        <v>0.45205479452054798</v>
      </c>
      <c r="L11" s="16">
        <v>0.337662337662338</v>
      </c>
      <c r="M11" s="16">
        <v>0.43055555555555602</v>
      </c>
      <c r="N11" s="16">
        <v>0.38888888888888901</v>
      </c>
      <c r="O11" s="16">
        <v>0.37391304347826099</v>
      </c>
      <c r="P11" s="16">
        <v>0.42666666666666703</v>
      </c>
      <c r="Q11" s="16">
        <v>0.21052631578947401</v>
      </c>
      <c r="R11" s="16">
        <v>0.31578947368421101</v>
      </c>
      <c r="S11" s="16"/>
      <c r="T11" s="16">
        <v>0.38073394495412799</v>
      </c>
      <c r="U11" s="16">
        <v>0.41095890410958902</v>
      </c>
      <c r="V11" s="16">
        <v>0.40677966101694901</v>
      </c>
      <c r="W11" s="16">
        <v>0.47286821705426402</v>
      </c>
      <c r="X11" s="16">
        <v>0.46753246753246802</v>
      </c>
      <c r="Y11" s="16">
        <v>0.34883720930232598</v>
      </c>
      <c r="Z11" s="16"/>
      <c r="AA11" s="16">
        <v>0.42312746386333799</v>
      </c>
      <c r="AB11" s="16">
        <v>0.360153256704981</v>
      </c>
    </row>
    <row r="12" spans="2:28" x14ac:dyDescent="0.35">
      <c r="B12" s="17" t="s">
        <v>92</v>
      </c>
      <c r="C12" s="18">
        <v>0.147749510763209</v>
      </c>
      <c r="D12" s="18">
        <v>0.164444444444444</v>
      </c>
      <c r="E12" s="18">
        <v>0.13701067615658399</v>
      </c>
      <c r="F12" s="18"/>
      <c r="G12" s="18">
        <v>0.169811320754717</v>
      </c>
      <c r="H12" s="18">
        <v>0.11111111111111099</v>
      </c>
      <c r="I12" s="18">
        <v>0.107692307692308</v>
      </c>
      <c r="J12" s="18">
        <v>9.8360655737704902E-2</v>
      </c>
      <c r="K12" s="18">
        <v>6.8493150684931503E-2</v>
      </c>
      <c r="L12" s="18">
        <v>0.168831168831169</v>
      </c>
      <c r="M12" s="18">
        <v>0.11111111111111099</v>
      </c>
      <c r="N12" s="18">
        <v>0.16666666666666699</v>
      </c>
      <c r="O12" s="18">
        <v>0.16521739130434801</v>
      </c>
      <c r="P12" s="18">
        <v>0.16</v>
      </c>
      <c r="Q12" s="18">
        <v>0.28947368421052599</v>
      </c>
      <c r="R12" s="18">
        <v>0.26315789473684198</v>
      </c>
      <c r="S12" s="18"/>
      <c r="T12" s="18">
        <v>0.201834862385321</v>
      </c>
      <c r="U12" s="18">
        <v>9.1324200913242004E-2</v>
      </c>
      <c r="V12" s="18">
        <v>0.12711864406779699</v>
      </c>
      <c r="W12" s="18">
        <v>8.5271317829457405E-2</v>
      </c>
      <c r="X12" s="18">
        <v>0.12987012987013</v>
      </c>
      <c r="Y12" s="18">
        <v>0.162790697674419</v>
      </c>
      <c r="Z12" s="18"/>
      <c r="AA12" s="18">
        <v>0.123521681997372</v>
      </c>
      <c r="AB12" s="18">
        <v>0.21839080459770099</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329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0.31996086105675098</v>
      </c>
      <c r="D8" s="16">
        <v>0.33333333333333298</v>
      </c>
      <c r="E8" s="16">
        <v>0.30782918149466199</v>
      </c>
      <c r="F8" s="16"/>
      <c r="G8" s="16">
        <v>0.33584905660377401</v>
      </c>
      <c r="H8" s="16">
        <v>0.30158730158730201</v>
      </c>
      <c r="I8" s="16">
        <v>0.29230769230769199</v>
      </c>
      <c r="J8" s="16">
        <v>0.32786885245901598</v>
      </c>
      <c r="K8" s="16">
        <v>0.34246575342465801</v>
      </c>
      <c r="L8" s="16">
        <v>0.32467532467532501</v>
      </c>
      <c r="M8" s="16">
        <v>0.29166666666666702</v>
      </c>
      <c r="N8" s="16">
        <v>0.33333333333333298</v>
      </c>
      <c r="O8" s="16">
        <v>0.33913043478260901</v>
      </c>
      <c r="P8" s="16">
        <v>0.24</v>
      </c>
      <c r="Q8" s="16">
        <v>0.28947368421052599</v>
      </c>
      <c r="R8" s="16">
        <v>0.52631578947368396</v>
      </c>
      <c r="S8" s="16"/>
      <c r="T8" s="16">
        <v>0.35779816513761498</v>
      </c>
      <c r="U8" s="16">
        <v>0.301369863013699</v>
      </c>
      <c r="V8" s="16">
        <v>0.33050847457627103</v>
      </c>
      <c r="W8" s="16">
        <v>0.29457364341085301</v>
      </c>
      <c r="X8" s="16">
        <v>0.246753246753247</v>
      </c>
      <c r="Y8" s="16">
        <v>0.209302325581395</v>
      </c>
      <c r="Z8" s="16"/>
      <c r="AA8" s="16">
        <v>0.31406044678055201</v>
      </c>
      <c r="AB8" s="16">
        <v>0.33716475095785398</v>
      </c>
    </row>
    <row r="9" spans="2:28" x14ac:dyDescent="0.35">
      <c r="B9" s="17" t="s">
        <v>250</v>
      </c>
      <c r="C9" s="16">
        <v>0.42172211350293498</v>
      </c>
      <c r="D9" s="16">
        <v>0.41111111111111098</v>
      </c>
      <c r="E9" s="16">
        <v>0.43060498220640597</v>
      </c>
      <c r="F9" s="16"/>
      <c r="G9" s="16">
        <v>0.41886792452830202</v>
      </c>
      <c r="H9" s="16">
        <v>0.43650793650793701</v>
      </c>
      <c r="I9" s="16">
        <v>0.52307692307692299</v>
      </c>
      <c r="J9" s="16">
        <v>0.42622950819672101</v>
      </c>
      <c r="K9" s="16">
        <v>0.465753424657534</v>
      </c>
      <c r="L9" s="16">
        <v>0.35064935064935099</v>
      </c>
      <c r="M9" s="16">
        <v>0.41666666666666702</v>
      </c>
      <c r="N9" s="16">
        <v>0.41666666666666702</v>
      </c>
      <c r="O9" s="16">
        <v>0.356521739130435</v>
      </c>
      <c r="P9" s="16">
        <v>0.44</v>
      </c>
      <c r="Q9" s="16">
        <v>0.44736842105263203</v>
      </c>
      <c r="R9" s="16">
        <v>0.42105263157894701</v>
      </c>
      <c r="S9" s="16"/>
      <c r="T9" s="16">
        <v>0.38990825688073399</v>
      </c>
      <c r="U9" s="16">
        <v>0.47945205479452102</v>
      </c>
      <c r="V9" s="16">
        <v>0.36440677966101698</v>
      </c>
      <c r="W9" s="16">
        <v>0.403100775193798</v>
      </c>
      <c r="X9" s="16">
        <v>0.51948051948051899</v>
      </c>
      <c r="Y9" s="16">
        <v>0.48837209302325602</v>
      </c>
      <c r="Z9" s="16"/>
      <c r="AA9" s="16">
        <v>0.42181340341655699</v>
      </c>
      <c r="AB9" s="16">
        <v>0.42145593869731801</v>
      </c>
    </row>
    <row r="10" spans="2:28" x14ac:dyDescent="0.35">
      <c r="B10" s="17" t="s">
        <v>251</v>
      </c>
      <c r="C10" s="16">
        <v>0.14187866927593001</v>
      </c>
      <c r="D10" s="16">
        <v>0.133333333333333</v>
      </c>
      <c r="E10" s="16">
        <v>0.149466192170818</v>
      </c>
      <c r="F10" s="16"/>
      <c r="G10" s="16">
        <v>0.13962264150943399</v>
      </c>
      <c r="H10" s="16">
        <v>0.134920634920635</v>
      </c>
      <c r="I10" s="16">
        <v>9.2307692307692299E-2</v>
      </c>
      <c r="J10" s="16">
        <v>0.13114754098360701</v>
      </c>
      <c r="K10" s="16">
        <v>9.5890410958904104E-2</v>
      </c>
      <c r="L10" s="16">
        <v>0.23376623376623401</v>
      </c>
      <c r="M10" s="16">
        <v>0.194444444444444</v>
      </c>
      <c r="N10" s="16">
        <v>2.7777777777777801E-2</v>
      </c>
      <c r="O10" s="16">
        <v>0.19130434782608699</v>
      </c>
      <c r="P10" s="16">
        <v>0.17333333333333301</v>
      </c>
      <c r="Q10" s="16">
        <v>5.2631578947368397E-2</v>
      </c>
      <c r="R10" s="16">
        <v>0</v>
      </c>
      <c r="S10" s="16"/>
      <c r="T10" s="16">
        <v>0.149082568807339</v>
      </c>
      <c r="U10" s="16">
        <v>0.11872146118721499</v>
      </c>
      <c r="V10" s="16">
        <v>0.12711864406779699</v>
      </c>
      <c r="W10" s="16">
        <v>0.178294573643411</v>
      </c>
      <c r="X10" s="16">
        <v>7.7922077922077906E-2</v>
      </c>
      <c r="Y10" s="16">
        <v>0.232558139534884</v>
      </c>
      <c r="Z10" s="16"/>
      <c r="AA10" s="16">
        <v>0.136662286465177</v>
      </c>
      <c r="AB10" s="16">
        <v>0.15708812260536401</v>
      </c>
    </row>
    <row r="11" spans="2:28" x14ac:dyDescent="0.35">
      <c r="B11" s="17" t="s">
        <v>252</v>
      </c>
      <c r="C11" s="16">
        <v>5.9686888454011697E-2</v>
      </c>
      <c r="D11" s="16">
        <v>5.5555555555555601E-2</v>
      </c>
      <c r="E11" s="16">
        <v>6.2277580071174399E-2</v>
      </c>
      <c r="F11" s="16"/>
      <c r="G11" s="16">
        <v>6.0377358490565997E-2</v>
      </c>
      <c r="H11" s="16">
        <v>5.5555555555555601E-2</v>
      </c>
      <c r="I11" s="16">
        <v>3.0769230769230799E-2</v>
      </c>
      <c r="J11" s="16">
        <v>4.91803278688525E-2</v>
      </c>
      <c r="K11" s="16">
        <v>2.7397260273972601E-2</v>
      </c>
      <c r="L11" s="16">
        <v>6.4935064935064901E-2</v>
      </c>
      <c r="M11" s="16">
        <v>5.5555555555555601E-2</v>
      </c>
      <c r="N11" s="16">
        <v>8.3333333333333301E-2</v>
      </c>
      <c r="O11" s="16">
        <v>8.6956521739130405E-2</v>
      </c>
      <c r="P11" s="16">
        <v>0.08</v>
      </c>
      <c r="Q11" s="16">
        <v>5.2631578947368397E-2</v>
      </c>
      <c r="R11" s="16">
        <v>5.2631578947368397E-2</v>
      </c>
      <c r="S11" s="16"/>
      <c r="T11" s="16">
        <v>5.9633027522935797E-2</v>
      </c>
      <c r="U11" s="16">
        <v>4.5662100456621002E-2</v>
      </c>
      <c r="V11" s="16">
        <v>9.3220338983050793E-2</v>
      </c>
      <c r="W11" s="16">
        <v>6.2015503875968998E-2</v>
      </c>
      <c r="X11" s="16">
        <v>6.4935064935064901E-2</v>
      </c>
      <c r="Y11" s="16">
        <v>2.32558139534884E-2</v>
      </c>
      <c r="Z11" s="16"/>
      <c r="AA11" s="16">
        <v>6.30749014454665E-2</v>
      </c>
      <c r="AB11" s="16">
        <v>4.9808429118773902E-2</v>
      </c>
    </row>
    <row r="12" spans="2:28" x14ac:dyDescent="0.35">
      <c r="B12" s="17" t="s">
        <v>253</v>
      </c>
      <c r="C12" s="16">
        <v>1.9569471624266099E-2</v>
      </c>
      <c r="D12" s="16">
        <v>2.4444444444444401E-2</v>
      </c>
      <c r="E12" s="16">
        <v>1.6014234875444799E-2</v>
      </c>
      <c r="F12" s="16"/>
      <c r="G12" s="16">
        <v>2.2641509433962301E-2</v>
      </c>
      <c r="H12" s="16">
        <v>3.1746031746031703E-2</v>
      </c>
      <c r="I12" s="16">
        <v>1.5384615384615399E-2</v>
      </c>
      <c r="J12" s="16">
        <v>3.2786885245901599E-2</v>
      </c>
      <c r="K12" s="16">
        <v>0</v>
      </c>
      <c r="L12" s="16">
        <v>1.2987012987013E-2</v>
      </c>
      <c r="M12" s="16">
        <v>1.38888888888889E-2</v>
      </c>
      <c r="N12" s="16">
        <v>2.7777777777777801E-2</v>
      </c>
      <c r="O12" s="16">
        <v>8.6956521739130401E-3</v>
      </c>
      <c r="P12" s="16">
        <v>2.66666666666667E-2</v>
      </c>
      <c r="Q12" s="16">
        <v>2.6315789473684199E-2</v>
      </c>
      <c r="R12" s="16">
        <v>0</v>
      </c>
      <c r="S12" s="16"/>
      <c r="T12" s="16">
        <v>2.2935779816513801E-2</v>
      </c>
      <c r="U12" s="16">
        <v>1.3698630136986301E-2</v>
      </c>
      <c r="V12" s="16">
        <v>3.3898305084745797E-2</v>
      </c>
      <c r="W12" s="16">
        <v>2.32558139534884E-2</v>
      </c>
      <c r="X12" s="16">
        <v>0</v>
      </c>
      <c r="Y12" s="16">
        <v>0</v>
      </c>
      <c r="Z12" s="16"/>
      <c r="AA12" s="16">
        <v>1.8396846254927698E-2</v>
      </c>
      <c r="AB12" s="16">
        <v>2.2988505747126398E-2</v>
      </c>
    </row>
    <row r="13" spans="2:28" x14ac:dyDescent="0.35">
      <c r="B13" s="17" t="s">
        <v>101</v>
      </c>
      <c r="C13" s="18">
        <v>3.7181996086105701E-2</v>
      </c>
      <c r="D13" s="18">
        <v>4.2222222222222203E-2</v>
      </c>
      <c r="E13" s="18">
        <v>3.3807829181494699E-2</v>
      </c>
      <c r="F13" s="18"/>
      <c r="G13" s="18">
        <v>2.2641509433962301E-2</v>
      </c>
      <c r="H13" s="18">
        <v>3.9682539682539701E-2</v>
      </c>
      <c r="I13" s="18">
        <v>4.6153846153846198E-2</v>
      </c>
      <c r="J13" s="18">
        <v>3.2786885245901599E-2</v>
      </c>
      <c r="K13" s="18">
        <v>6.8493150684931503E-2</v>
      </c>
      <c r="L13" s="18">
        <v>1.2987012987013E-2</v>
      </c>
      <c r="M13" s="18">
        <v>2.7777777777777801E-2</v>
      </c>
      <c r="N13" s="18">
        <v>0.11111111111111099</v>
      </c>
      <c r="O13" s="18">
        <v>1.7391304347826101E-2</v>
      </c>
      <c r="P13" s="18">
        <v>0.04</v>
      </c>
      <c r="Q13" s="18">
        <v>0.13157894736842099</v>
      </c>
      <c r="R13" s="18">
        <v>0</v>
      </c>
      <c r="S13" s="18"/>
      <c r="T13" s="18">
        <v>2.06422018348624E-2</v>
      </c>
      <c r="U13" s="18">
        <v>4.1095890410958902E-2</v>
      </c>
      <c r="V13" s="18">
        <v>5.0847457627118599E-2</v>
      </c>
      <c r="W13" s="18">
        <v>3.8759689922480599E-2</v>
      </c>
      <c r="X13" s="18">
        <v>9.0909090909090898E-2</v>
      </c>
      <c r="Y13" s="18">
        <v>4.6511627906976702E-2</v>
      </c>
      <c r="Z13" s="18"/>
      <c r="AA13" s="18">
        <v>4.5992115637319302E-2</v>
      </c>
      <c r="AB13" s="18">
        <v>1.1494252873563199E-2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0.30626223091976501</v>
      </c>
      <c r="D8" s="16">
        <v>0.335555555555556</v>
      </c>
      <c r="E8" s="16">
        <v>0.28291814946619198</v>
      </c>
      <c r="F8" s="16"/>
      <c r="G8" s="16">
        <v>0.28301886792452802</v>
      </c>
      <c r="H8" s="16">
        <v>0.26190476190476197</v>
      </c>
      <c r="I8" s="16">
        <v>0.32307692307692298</v>
      </c>
      <c r="J8" s="16">
        <v>0.34426229508196698</v>
      </c>
      <c r="K8" s="16">
        <v>0.301369863013699</v>
      </c>
      <c r="L8" s="16">
        <v>0.32467532467532501</v>
      </c>
      <c r="M8" s="16">
        <v>0.30555555555555602</v>
      </c>
      <c r="N8" s="16">
        <v>0.27777777777777801</v>
      </c>
      <c r="O8" s="16">
        <v>0.38260869565217398</v>
      </c>
      <c r="P8" s="16">
        <v>0.24</v>
      </c>
      <c r="Q8" s="16">
        <v>0.31578947368421101</v>
      </c>
      <c r="R8" s="16">
        <v>0.52631578947368396</v>
      </c>
      <c r="S8" s="16"/>
      <c r="T8" s="16">
        <v>0.33486238532110102</v>
      </c>
      <c r="U8" s="16">
        <v>0.31506849315068503</v>
      </c>
      <c r="V8" s="16">
        <v>0.338983050847458</v>
      </c>
      <c r="W8" s="16">
        <v>0.25581395348837199</v>
      </c>
      <c r="X8" s="16">
        <v>0.18181818181818199</v>
      </c>
      <c r="Y8" s="16">
        <v>0.25581395348837199</v>
      </c>
      <c r="Z8" s="16"/>
      <c r="AA8" s="16">
        <v>0.30617608409986902</v>
      </c>
      <c r="AB8" s="16">
        <v>0.30651340996168602</v>
      </c>
    </row>
    <row r="9" spans="2:28" x14ac:dyDescent="0.35">
      <c r="B9" s="17" t="s">
        <v>250</v>
      </c>
      <c r="C9" s="16">
        <v>0.39530332681017599</v>
      </c>
      <c r="D9" s="16">
        <v>0.37555555555555598</v>
      </c>
      <c r="E9" s="16">
        <v>0.41281138790035599</v>
      </c>
      <c r="F9" s="16"/>
      <c r="G9" s="16">
        <v>0.41886792452830202</v>
      </c>
      <c r="H9" s="16">
        <v>0.42857142857142899</v>
      </c>
      <c r="I9" s="16">
        <v>0.47692307692307701</v>
      </c>
      <c r="J9" s="16">
        <v>0.27868852459016402</v>
      </c>
      <c r="K9" s="16">
        <v>0.397260273972603</v>
      </c>
      <c r="L9" s="16">
        <v>0.37662337662337703</v>
      </c>
      <c r="M9" s="16">
        <v>0.375</v>
      </c>
      <c r="N9" s="16">
        <v>0.55555555555555602</v>
      </c>
      <c r="O9" s="16">
        <v>0.356521739130435</v>
      </c>
      <c r="P9" s="16">
        <v>0.37333333333333302</v>
      </c>
      <c r="Q9" s="16">
        <v>0.28947368421052599</v>
      </c>
      <c r="R9" s="16">
        <v>0.31578947368421101</v>
      </c>
      <c r="S9" s="16"/>
      <c r="T9" s="16">
        <v>0.38761467889908302</v>
      </c>
      <c r="U9" s="16">
        <v>0.420091324200913</v>
      </c>
      <c r="V9" s="16">
        <v>0.29661016949152502</v>
      </c>
      <c r="W9" s="16">
        <v>0.403100775193798</v>
      </c>
      <c r="X9" s="16">
        <v>0.46753246753246802</v>
      </c>
      <c r="Y9" s="16">
        <v>0.46511627906976699</v>
      </c>
      <c r="Z9" s="16"/>
      <c r="AA9" s="16">
        <v>0.403416557161629</v>
      </c>
      <c r="AB9" s="16">
        <v>0.37164750957854398</v>
      </c>
    </row>
    <row r="10" spans="2:28" x14ac:dyDescent="0.35">
      <c r="B10" s="17" t="s">
        <v>251</v>
      </c>
      <c r="C10" s="16">
        <v>0.184931506849315</v>
      </c>
      <c r="D10" s="16">
        <v>0.18666666666666701</v>
      </c>
      <c r="E10" s="16">
        <v>0.18149466192170799</v>
      </c>
      <c r="F10" s="16"/>
      <c r="G10" s="16">
        <v>0.19622641509434</v>
      </c>
      <c r="H10" s="16">
        <v>0.19841269841269801</v>
      </c>
      <c r="I10" s="16">
        <v>0.16923076923076899</v>
      </c>
      <c r="J10" s="16">
        <v>0.29508196721311503</v>
      </c>
      <c r="K10" s="16">
        <v>0.150684931506849</v>
      </c>
      <c r="L10" s="16">
        <v>0.18181818181818199</v>
      </c>
      <c r="M10" s="16">
        <v>0.20833333333333301</v>
      </c>
      <c r="N10" s="16">
        <v>8.3333333333333301E-2</v>
      </c>
      <c r="O10" s="16">
        <v>0.139130434782609</v>
      </c>
      <c r="P10" s="16">
        <v>0.17333333333333301</v>
      </c>
      <c r="Q10" s="16">
        <v>0.21052631578947401</v>
      </c>
      <c r="R10" s="16">
        <v>0.157894736842105</v>
      </c>
      <c r="S10" s="16"/>
      <c r="T10" s="16">
        <v>0.158256880733945</v>
      </c>
      <c r="U10" s="16">
        <v>0.17351598173516</v>
      </c>
      <c r="V10" s="16">
        <v>0.22881355932203401</v>
      </c>
      <c r="W10" s="16">
        <v>0.232558139534884</v>
      </c>
      <c r="X10" s="16">
        <v>0.22077922077922099</v>
      </c>
      <c r="Y10" s="16">
        <v>0.186046511627907</v>
      </c>
      <c r="Z10" s="16"/>
      <c r="AA10" s="16">
        <v>0.17871222076215501</v>
      </c>
      <c r="AB10" s="16">
        <v>0.20306513409961699</v>
      </c>
    </row>
    <row r="11" spans="2:28" x14ac:dyDescent="0.35">
      <c r="B11" s="17" t="s">
        <v>252</v>
      </c>
      <c r="C11" s="16">
        <v>7.0450097847358104E-2</v>
      </c>
      <c r="D11" s="16">
        <v>6.8888888888888902E-2</v>
      </c>
      <c r="E11" s="16">
        <v>7.1174377224199295E-2</v>
      </c>
      <c r="F11" s="16"/>
      <c r="G11" s="16">
        <v>6.0377358490565997E-2</v>
      </c>
      <c r="H11" s="16">
        <v>6.3492063492063502E-2</v>
      </c>
      <c r="I11" s="16">
        <v>1.5384615384615399E-2</v>
      </c>
      <c r="J11" s="16">
        <v>6.5573770491803296E-2</v>
      </c>
      <c r="K11" s="16">
        <v>0.10958904109589</v>
      </c>
      <c r="L11" s="16">
        <v>9.0909090909090898E-2</v>
      </c>
      <c r="M11" s="16">
        <v>8.3333333333333301E-2</v>
      </c>
      <c r="N11" s="16">
        <v>2.7777777777777801E-2</v>
      </c>
      <c r="O11" s="16">
        <v>7.8260869565217397E-2</v>
      </c>
      <c r="P11" s="16">
        <v>0.10666666666666701</v>
      </c>
      <c r="Q11" s="16">
        <v>0.105263157894737</v>
      </c>
      <c r="R11" s="16">
        <v>0</v>
      </c>
      <c r="S11" s="16"/>
      <c r="T11" s="16">
        <v>7.1100917431192706E-2</v>
      </c>
      <c r="U11" s="16">
        <v>6.3926940639269403E-2</v>
      </c>
      <c r="V11" s="16">
        <v>8.4745762711864403E-2</v>
      </c>
      <c r="W11" s="16">
        <v>7.7519379844961198E-2</v>
      </c>
      <c r="X11" s="16">
        <v>3.8961038961039002E-2</v>
      </c>
      <c r="Y11" s="16">
        <v>9.3023255813953501E-2</v>
      </c>
      <c r="Z11" s="16"/>
      <c r="AA11" s="16">
        <v>6.5703022339027597E-2</v>
      </c>
      <c r="AB11" s="16">
        <v>8.4291187739463605E-2</v>
      </c>
    </row>
    <row r="12" spans="2:28" x14ac:dyDescent="0.35">
      <c r="B12" s="17" t="s">
        <v>253</v>
      </c>
      <c r="C12" s="16">
        <v>2.6418786692759301E-2</v>
      </c>
      <c r="D12" s="16">
        <v>0.02</v>
      </c>
      <c r="E12" s="16">
        <v>3.2028469750889701E-2</v>
      </c>
      <c r="F12" s="16"/>
      <c r="G12" s="16">
        <v>3.0188679245282998E-2</v>
      </c>
      <c r="H12" s="16">
        <v>4.7619047619047603E-2</v>
      </c>
      <c r="I12" s="16">
        <v>0</v>
      </c>
      <c r="J12" s="16">
        <v>0</v>
      </c>
      <c r="K12" s="16">
        <v>0</v>
      </c>
      <c r="L12" s="16">
        <v>1.2987012987013E-2</v>
      </c>
      <c r="M12" s="16">
        <v>1.38888888888889E-2</v>
      </c>
      <c r="N12" s="16">
        <v>2.7777777777777801E-2</v>
      </c>
      <c r="O12" s="16">
        <v>2.6086956521739101E-2</v>
      </c>
      <c r="P12" s="16">
        <v>0.08</v>
      </c>
      <c r="Q12" s="16">
        <v>2.6315789473684199E-2</v>
      </c>
      <c r="R12" s="16">
        <v>0</v>
      </c>
      <c r="S12" s="16"/>
      <c r="T12" s="16">
        <v>3.2110091743119303E-2</v>
      </c>
      <c r="U12" s="16">
        <v>9.1324200913242004E-3</v>
      </c>
      <c r="V12" s="16">
        <v>4.2372881355932202E-2</v>
      </c>
      <c r="W12" s="16">
        <v>3.1007751937984499E-2</v>
      </c>
      <c r="X12" s="16">
        <v>2.5974025974026E-2</v>
      </c>
      <c r="Y12" s="16">
        <v>0</v>
      </c>
      <c r="Z12" s="16"/>
      <c r="AA12" s="16">
        <v>3.0223390275952701E-2</v>
      </c>
      <c r="AB12" s="16">
        <v>1.5325670498084301E-2</v>
      </c>
    </row>
    <row r="13" spans="2:28" x14ac:dyDescent="0.35">
      <c r="B13" s="17" t="s">
        <v>101</v>
      </c>
      <c r="C13" s="18">
        <v>1.6634050880626201E-2</v>
      </c>
      <c r="D13" s="18">
        <v>1.3333333333333299E-2</v>
      </c>
      <c r="E13" s="18">
        <v>1.95729537366548E-2</v>
      </c>
      <c r="F13" s="18"/>
      <c r="G13" s="18">
        <v>1.13207547169811E-2</v>
      </c>
      <c r="H13" s="18">
        <v>0</v>
      </c>
      <c r="I13" s="18">
        <v>1.5384615384615399E-2</v>
      </c>
      <c r="J13" s="18">
        <v>1.63934426229508E-2</v>
      </c>
      <c r="K13" s="18">
        <v>4.1095890410958902E-2</v>
      </c>
      <c r="L13" s="18">
        <v>1.2987012987013E-2</v>
      </c>
      <c r="M13" s="18">
        <v>1.38888888888889E-2</v>
      </c>
      <c r="N13" s="18">
        <v>2.7777777777777801E-2</v>
      </c>
      <c r="O13" s="18">
        <v>1.7391304347826101E-2</v>
      </c>
      <c r="P13" s="18">
        <v>2.66666666666667E-2</v>
      </c>
      <c r="Q13" s="18">
        <v>5.2631578947368397E-2</v>
      </c>
      <c r="R13" s="18">
        <v>0</v>
      </c>
      <c r="S13" s="18"/>
      <c r="T13" s="18">
        <v>1.6055045871559599E-2</v>
      </c>
      <c r="U13" s="18">
        <v>1.8264840182648401E-2</v>
      </c>
      <c r="V13" s="18">
        <v>8.4745762711864406E-3</v>
      </c>
      <c r="W13" s="18">
        <v>0</v>
      </c>
      <c r="X13" s="18">
        <v>6.4935064935064901E-2</v>
      </c>
      <c r="Y13" s="18">
        <v>0</v>
      </c>
      <c r="Z13" s="18"/>
      <c r="AA13" s="18">
        <v>1.5768725361366601E-2</v>
      </c>
      <c r="AB13" s="18">
        <v>1.9157088122605401E-2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0.25929549902152599</v>
      </c>
      <c r="D8" s="16">
        <v>0.28222222222222199</v>
      </c>
      <c r="E8" s="16">
        <v>0.23843416370106801</v>
      </c>
      <c r="F8" s="16"/>
      <c r="G8" s="16">
        <v>0.26792452830188701</v>
      </c>
      <c r="H8" s="16">
        <v>0.206349206349206</v>
      </c>
      <c r="I8" s="16">
        <v>0.27692307692307699</v>
      </c>
      <c r="J8" s="16">
        <v>0.213114754098361</v>
      </c>
      <c r="K8" s="16">
        <v>0.31506849315068503</v>
      </c>
      <c r="L8" s="16">
        <v>0.28571428571428598</v>
      </c>
      <c r="M8" s="16">
        <v>0.180555555555556</v>
      </c>
      <c r="N8" s="16">
        <v>0.25</v>
      </c>
      <c r="O8" s="16">
        <v>0.28695652173913</v>
      </c>
      <c r="P8" s="16">
        <v>0.22666666666666699</v>
      </c>
      <c r="Q8" s="16">
        <v>0.31578947368421101</v>
      </c>
      <c r="R8" s="16">
        <v>0.42105263157894701</v>
      </c>
      <c r="S8" s="16"/>
      <c r="T8" s="16">
        <v>0.32110091743119301</v>
      </c>
      <c r="U8" s="16">
        <v>0.25114155251141601</v>
      </c>
      <c r="V8" s="16">
        <v>0.22033898305084701</v>
      </c>
      <c r="W8" s="16">
        <v>0.193798449612403</v>
      </c>
      <c r="X8" s="16">
        <v>0.14285714285714299</v>
      </c>
      <c r="Y8" s="16">
        <v>0.186046511627907</v>
      </c>
      <c r="Z8" s="16"/>
      <c r="AA8" s="16">
        <v>0.241787122207622</v>
      </c>
      <c r="AB8" s="16">
        <v>0.31034482758620702</v>
      </c>
    </row>
    <row r="9" spans="2:28" x14ac:dyDescent="0.35">
      <c r="B9" s="17" t="s">
        <v>250</v>
      </c>
      <c r="C9" s="16">
        <v>0.41878669275929498</v>
      </c>
      <c r="D9" s="16">
        <v>0.42666666666666703</v>
      </c>
      <c r="E9" s="16">
        <v>0.41637010676156599</v>
      </c>
      <c r="F9" s="16"/>
      <c r="G9" s="16">
        <v>0.44528301886792498</v>
      </c>
      <c r="H9" s="16">
        <v>0.49206349206349198</v>
      </c>
      <c r="I9" s="16">
        <v>0.44615384615384601</v>
      </c>
      <c r="J9" s="16">
        <v>0.31147540983606598</v>
      </c>
      <c r="K9" s="16">
        <v>0.32876712328767099</v>
      </c>
      <c r="L9" s="16">
        <v>0.42857142857142899</v>
      </c>
      <c r="M9" s="16">
        <v>0.40277777777777801</v>
      </c>
      <c r="N9" s="16">
        <v>0.47222222222222199</v>
      </c>
      <c r="O9" s="16">
        <v>0.40869565217391302</v>
      </c>
      <c r="P9" s="16">
        <v>0.38666666666666699</v>
      </c>
      <c r="Q9" s="16">
        <v>0.36842105263157898</v>
      </c>
      <c r="R9" s="16">
        <v>0.36842105263157898</v>
      </c>
      <c r="S9" s="16"/>
      <c r="T9" s="16">
        <v>0.41972477064220198</v>
      </c>
      <c r="U9" s="16">
        <v>0.42465753424657499</v>
      </c>
      <c r="V9" s="16">
        <v>0.38135593220338998</v>
      </c>
      <c r="W9" s="16">
        <v>0.44961240310077499</v>
      </c>
      <c r="X9" s="16">
        <v>0.42857142857142899</v>
      </c>
      <c r="Y9" s="16">
        <v>0.372093023255814</v>
      </c>
      <c r="Z9" s="16"/>
      <c r="AA9" s="16">
        <v>0.42049934296977698</v>
      </c>
      <c r="AB9" s="16">
        <v>0.41379310344827602</v>
      </c>
    </row>
    <row r="10" spans="2:28" x14ac:dyDescent="0.35">
      <c r="B10" s="17" t="s">
        <v>251</v>
      </c>
      <c r="C10" s="16">
        <v>0.198630136986301</v>
      </c>
      <c r="D10" s="16">
        <v>0.18888888888888899</v>
      </c>
      <c r="E10" s="16">
        <v>0.208185053380783</v>
      </c>
      <c r="F10" s="16"/>
      <c r="G10" s="16">
        <v>0.18867924528301899</v>
      </c>
      <c r="H10" s="16">
        <v>0.182539682539683</v>
      </c>
      <c r="I10" s="16">
        <v>0.15384615384615399</v>
      </c>
      <c r="J10" s="16">
        <v>0.34426229508196698</v>
      </c>
      <c r="K10" s="16">
        <v>0.164383561643836</v>
      </c>
      <c r="L10" s="16">
        <v>0.18181818181818199</v>
      </c>
      <c r="M10" s="16">
        <v>0.26388888888888901</v>
      </c>
      <c r="N10" s="16">
        <v>0.194444444444444</v>
      </c>
      <c r="O10" s="16">
        <v>0.182608695652174</v>
      </c>
      <c r="P10" s="16">
        <v>0.24</v>
      </c>
      <c r="Q10" s="16">
        <v>0.21052631578947401</v>
      </c>
      <c r="R10" s="16">
        <v>0</v>
      </c>
      <c r="S10" s="16"/>
      <c r="T10" s="16">
        <v>0.16743119266055001</v>
      </c>
      <c r="U10" s="16">
        <v>0.210045662100457</v>
      </c>
      <c r="V10" s="16">
        <v>0.24576271186440701</v>
      </c>
      <c r="W10" s="16">
        <v>0.24806201550387599</v>
      </c>
      <c r="X10" s="16">
        <v>0.18181818181818199</v>
      </c>
      <c r="Y10" s="16">
        <v>0.209302325581395</v>
      </c>
      <c r="Z10" s="16"/>
      <c r="AA10" s="16">
        <v>0.206307490144547</v>
      </c>
      <c r="AB10" s="16">
        <v>0.176245210727969</v>
      </c>
    </row>
    <row r="11" spans="2:28" x14ac:dyDescent="0.35">
      <c r="B11" s="17" t="s">
        <v>252</v>
      </c>
      <c r="C11" s="16">
        <v>6.1643835616438401E-2</v>
      </c>
      <c r="D11" s="16">
        <v>4.8888888888888898E-2</v>
      </c>
      <c r="E11" s="16">
        <v>6.9395017793594305E-2</v>
      </c>
      <c r="F11" s="16"/>
      <c r="G11" s="16">
        <v>4.9056603773584902E-2</v>
      </c>
      <c r="H11" s="16">
        <v>7.1428571428571397E-2</v>
      </c>
      <c r="I11" s="16">
        <v>6.15384615384615E-2</v>
      </c>
      <c r="J11" s="16">
        <v>9.8360655737704902E-2</v>
      </c>
      <c r="K11" s="16">
        <v>8.2191780821917804E-2</v>
      </c>
      <c r="L11" s="16">
        <v>3.8961038961039002E-2</v>
      </c>
      <c r="M11" s="16">
        <v>9.7222222222222196E-2</v>
      </c>
      <c r="N11" s="16">
        <v>2.7777777777777801E-2</v>
      </c>
      <c r="O11" s="16">
        <v>6.08695652173913E-2</v>
      </c>
      <c r="P11" s="16">
        <v>5.3333333333333302E-2</v>
      </c>
      <c r="Q11" s="16">
        <v>0</v>
      </c>
      <c r="R11" s="16">
        <v>0.157894736842105</v>
      </c>
      <c r="S11" s="16"/>
      <c r="T11" s="16">
        <v>5.9633027522935797E-2</v>
      </c>
      <c r="U11" s="16">
        <v>5.0228310502283102E-2</v>
      </c>
      <c r="V11" s="16">
        <v>7.6271186440677999E-2</v>
      </c>
      <c r="W11" s="16">
        <v>3.8759689922480599E-2</v>
      </c>
      <c r="X11" s="16">
        <v>0.103896103896104</v>
      </c>
      <c r="Y11" s="16">
        <v>9.3023255813953501E-2</v>
      </c>
      <c r="Z11" s="16"/>
      <c r="AA11" s="16">
        <v>6.5703022339027597E-2</v>
      </c>
      <c r="AB11" s="16">
        <v>4.9808429118773902E-2</v>
      </c>
    </row>
    <row r="12" spans="2:28" x14ac:dyDescent="0.35">
      <c r="B12" s="17" t="s">
        <v>253</v>
      </c>
      <c r="C12" s="16">
        <v>3.7181996086105701E-2</v>
      </c>
      <c r="D12" s="16">
        <v>3.3333333333333298E-2</v>
      </c>
      <c r="E12" s="16">
        <v>3.91459074733096E-2</v>
      </c>
      <c r="F12" s="16"/>
      <c r="G12" s="16">
        <v>2.6415094339622601E-2</v>
      </c>
      <c r="H12" s="16">
        <v>3.1746031746031703E-2</v>
      </c>
      <c r="I12" s="16">
        <v>4.6153846153846198E-2</v>
      </c>
      <c r="J12" s="16">
        <v>1.63934426229508E-2</v>
      </c>
      <c r="K12" s="16">
        <v>6.8493150684931503E-2</v>
      </c>
      <c r="L12" s="16">
        <v>3.8961038961039002E-2</v>
      </c>
      <c r="M12" s="16">
        <v>4.1666666666666699E-2</v>
      </c>
      <c r="N12" s="16">
        <v>2.7777777777777801E-2</v>
      </c>
      <c r="O12" s="16">
        <v>2.6086956521739101E-2</v>
      </c>
      <c r="P12" s="16">
        <v>6.6666666666666693E-2</v>
      </c>
      <c r="Q12" s="16">
        <v>5.2631578947368397E-2</v>
      </c>
      <c r="R12" s="16">
        <v>5.2631578947368397E-2</v>
      </c>
      <c r="S12" s="16"/>
      <c r="T12" s="16">
        <v>1.3761467889908299E-2</v>
      </c>
      <c r="U12" s="16">
        <v>3.6529680365296802E-2</v>
      </c>
      <c r="V12" s="16">
        <v>6.7796610169491497E-2</v>
      </c>
      <c r="W12" s="16">
        <v>3.8759689922480599E-2</v>
      </c>
      <c r="X12" s="16">
        <v>9.0909090909090898E-2</v>
      </c>
      <c r="Y12" s="16">
        <v>9.3023255813953501E-2</v>
      </c>
      <c r="Z12" s="16"/>
      <c r="AA12" s="16">
        <v>4.2049934296977703E-2</v>
      </c>
      <c r="AB12" s="16">
        <v>2.2988505747126398E-2</v>
      </c>
    </row>
    <row r="13" spans="2:28" x14ac:dyDescent="0.35">
      <c r="B13" s="17" t="s">
        <v>101</v>
      </c>
      <c r="C13" s="18">
        <v>2.44618395303327E-2</v>
      </c>
      <c r="D13" s="18">
        <v>0.02</v>
      </c>
      <c r="E13" s="18">
        <v>2.84697508896797E-2</v>
      </c>
      <c r="F13" s="18"/>
      <c r="G13" s="18">
        <v>2.2641509433962301E-2</v>
      </c>
      <c r="H13" s="18">
        <v>1.58730158730159E-2</v>
      </c>
      <c r="I13" s="18">
        <v>1.5384615384615399E-2</v>
      </c>
      <c r="J13" s="18">
        <v>1.63934426229508E-2</v>
      </c>
      <c r="K13" s="18">
        <v>4.1095890410958902E-2</v>
      </c>
      <c r="L13" s="18">
        <v>2.5974025974026E-2</v>
      </c>
      <c r="M13" s="18">
        <v>1.38888888888889E-2</v>
      </c>
      <c r="N13" s="18">
        <v>2.7777777777777801E-2</v>
      </c>
      <c r="O13" s="18">
        <v>3.4782608695652202E-2</v>
      </c>
      <c r="P13" s="18">
        <v>2.66666666666667E-2</v>
      </c>
      <c r="Q13" s="18">
        <v>5.2631578947368397E-2</v>
      </c>
      <c r="R13" s="18">
        <v>0</v>
      </c>
      <c r="S13" s="18"/>
      <c r="T13" s="18">
        <v>1.8348623853211E-2</v>
      </c>
      <c r="U13" s="18">
        <v>2.7397260273972601E-2</v>
      </c>
      <c r="V13" s="18">
        <v>8.4745762711864406E-3</v>
      </c>
      <c r="W13" s="18">
        <v>3.1007751937984499E-2</v>
      </c>
      <c r="X13" s="18">
        <v>5.1948051948052E-2</v>
      </c>
      <c r="Y13" s="18">
        <v>4.6511627906976702E-2</v>
      </c>
      <c r="Z13" s="18"/>
      <c r="AA13" s="18">
        <v>2.3653088042049901E-2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0.13796477495107601</v>
      </c>
      <c r="D8" s="16">
        <v>0.155555555555556</v>
      </c>
      <c r="E8" s="16">
        <v>0.12455516014234901</v>
      </c>
      <c r="F8" s="16"/>
      <c r="G8" s="16">
        <v>0.162264150943396</v>
      </c>
      <c r="H8" s="16">
        <v>8.7301587301587297E-2</v>
      </c>
      <c r="I8" s="16">
        <v>9.2307692307692299E-2</v>
      </c>
      <c r="J8" s="16">
        <v>0.114754098360656</v>
      </c>
      <c r="K8" s="16">
        <v>0.10958904109589</v>
      </c>
      <c r="L8" s="16">
        <v>0.12987012987013</v>
      </c>
      <c r="M8" s="16">
        <v>0.11111111111111099</v>
      </c>
      <c r="N8" s="16">
        <v>0.11111111111111099</v>
      </c>
      <c r="O8" s="16">
        <v>0.2</v>
      </c>
      <c r="P8" s="16">
        <v>0.12</v>
      </c>
      <c r="Q8" s="16">
        <v>0.157894736842105</v>
      </c>
      <c r="R8" s="16">
        <v>0.31578947368421101</v>
      </c>
      <c r="S8" s="16"/>
      <c r="T8" s="16">
        <v>0.18807339449541299</v>
      </c>
      <c r="U8" s="16">
        <v>0.105022831050228</v>
      </c>
      <c r="V8" s="16">
        <v>0.144067796610169</v>
      </c>
      <c r="W8" s="16">
        <v>7.7519379844961198E-2</v>
      </c>
      <c r="X8" s="16">
        <v>5.1948051948052E-2</v>
      </c>
      <c r="Y8" s="16">
        <v>0.116279069767442</v>
      </c>
      <c r="Z8" s="16"/>
      <c r="AA8" s="16">
        <v>0.109067017082786</v>
      </c>
      <c r="AB8" s="16">
        <v>0.22222222222222199</v>
      </c>
    </row>
    <row r="9" spans="2:28" x14ac:dyDescent="0.35">
      <c r="B9" s="17" t="s">
        <v>250</v>
      </c>
      <c r="C9" s="16">
        <v>0.31017612524461802</v>
      </c>
      <c r="D9" s="16">
        <v>0.35555555555555601</v>
      </c>
      <c r="E9" s="16">
        <v>0.27224199288256201</v>
      </c>
      <c r="F9" s="16"/>
      <c r="G9" s="16">
        <v>0.36981132075471701</v>
      </c>
      <c r="H9" s="16">
        <v>0.30952380952380998</v>
      </c>
      <c r="I9" s="16">
        <v>0.27692307692307699</v>
      </c>
      <c r="J9" s="16">
        <v>0.26229508196721302</v>
      </c>
      <c r="K9" s="16">
        <v>0.24657534246575299</v>
      </c>
      <c r="L9" s="16">
        <v>0.38961038961039002</v>
      </c>
      <c r="M9" s="16">
        <v>0.29166666666666702</v>
      </c>
      <c r="N9" s="16">
        <v>0.22222222222222199</v>
      </c>
      <c r="O9" s="16">
        <v>0.32173913043478303</v>
      </c>
      <c r="P9" s="16">
        <v>0.293333333333333</v>
      </c>
      <c r="Q9" s="16">
        <v>0.18421052631578899</v>
      </c>
      <c r="R9" s="16">
        <v>0.157894736842105</v>
      </c>
      <c r="S9" s="16"/>
      <c r="T9" s="16">
        <v>0.35779816513761498</v>
      </c>
      <c r="U9" s="16">
        <v>0.301369863013699</v>
      </c>
      <c r="V9" s="16">
        <v>0.28813559322033899</v>
      </c>
      <c r="W9" s="16">
        <v>0.29457364341085301</v>
      </c>
      <c r="X9" s="16">
        <v>0.19480519480519501</v>
      </c>
      <c r="Y9" s="16">
        <v>0.186046511627907</v>
      </c>
      <c r="Z9" s="16"/>
      <c r="AA9" s="16">
        <v>0.27989487516425798</v>
      </c>
      <c r="AB9" s="16">
        <v>0.39846743295019199</v>
      </c>
    </row>
    <row r="10" spans="2:28" x14ac:dyDescent="0.35">
      <c r="B10" s="17" t="s">
        <v>251</v>
      </c>
      <c r="C10" s="16">
        <v>0.181017612524462</v>
      </c>
      <c r="D10" s="16">
        <v>0.18444444444444399</v>
      </c>
      <c r="E10" s="16">
        <v>0.17971530249110301</v>
      </c>
      <c r="F10" s="16"/>
      <c r="G10" s="16">
        <v>0.19622641509434</v>
      </c>
      <c r="H10" s="16">
        <v>0.14285714285714299</v>
      </c>
      <c r="I10" s="16">
        <v>0.230769230769231</v>
      </c>
      <c r="J10" s="16">
        <v>0.22950819672131101</v>
      </c>
      <c r="K10" s="16">
        <v>0.20547945205479501</v>
      </c>
      <c r="L10" s="16">
        <v>0.22077922077922099</v>
      </c>
      <c r="M10" s="16">
        <v>9.7222222222222196E-2</v>
      </c>
      <c r="N10" s="16">
        <v>0.25</v>
      </c>
      <c r="O10" s="16">
        <v>0.121739130434783</v>
      </c>
      <c r="P10" s="16">
        <v>0.2</v>
      </c>
      <c r="Q10" s="16">
        <v>0.18421052631578899</v>
      </c>
      <c r="R10" s="16">
        <v>0.105263157894737</v>
      </c>
      <c r="S10" s="16"/>
      <c r="T10" s="16">
        <v>0.17431192660550501</v>
      </c>
      <c r="U10" s="16">
        <v>0.187214611872146</v>
      </c>
      <c r="V10" s="16">
        <v>0.152542372881356</v>
      </c>
      <c r="W10" s="16">
        <v>0.209302325581395</v>
      </c>
      <c r="X10" s="16">
        <v>0.15584415584415601</v>
      </c>
      <c r="Y10" s="16">
        <v>0.25581395348837199</v>
      </c>
      <c r="Z10" s="16"/>
      <c r="AA10" s="16">
        <v>0.18396846254927701</v>
      </c>
      <c r="AB10" s="16">
        <v>0.17241379310344801</v>
      </c>
    </row>
    <row r="11" spans="2:28" x14ac:dyDescent="0.35">
      <c r="B11" s="17" t="s">
        <v>252</v>
      </c>
      <c r="C11" s="16">
        <v>0.150684931506849</v>
      </c>
      <c r="D11" s="16">
        <v>0.12666666666666701</v>
      </c>
      <c r="E11" s="16">
        <v>0.16903914590747299</v>
      </c>
      <c r="F11" s="16"/>
      <c r="G11" s="16">
        <v>0.12452830188679199</v>
      </c>
      <c r="H11" s="16">
        <v>0.19841269841269801</v>
      </c>
      <c r="I11" s="16">
        <v>0.15384615384615399</v>
      </c>
      <c r="J11" s="16">
        <v>0.19672131147541</v>
      </c>
      <c r="K11" s="16">
        <v>0.19178082191780799</v>
      </c>
      <c r="L11" s="16">
        <v>9.0909090909090898E-2</v>
      </c>
      <c r="M11" s="16">
        <v>0.15277777777777801</v>
      </c>
      <c r="N11" s="16">
        <v>0.11111111111111099</v>
      </c>
      <c r="O11" s="16">
        <v>0.139130434782609</v>
      </c>
      <c r="P11" s="16">
        <v>0.133333333333333</v>
      </c>
      <c r="Q11" s="16">
        <v>0.26315789473684198</v>
      </c>
      <c r="R11" s="16">
        <v>0.105263157894737</v>
      </c>
      <c r="S11" s="16"/>
      <c r="T11" s="16">
        <v>0.13302752293577999</v>
      </c>
      <c r="U11" s="16">
        <v>0.150684931506849</v>
      </c>
      <c r="V11" s="16">
        <v>0.144067796610169</v>
      </c>
      <c r="W11" s="16">
        <v>0.162790697674419</v>
      </c>
      <c r="X11" s="16">
        <v>0.22077922077922099</v>
      </c>
      <c r="Y11" s="16">
        <v>0.186046511627907</v>
      </c>
      <c r="Z11" s="16"/>
      <c r="AA11" s="16">
        <v>0.16557161629434999</v>
      </c>
      <c r="AB11" s="16">
        <v>0.10727969348659</v>
      </c>
    </row>
    <row r="12" spans="2:28" x14ac:dyDescent="0.35">
      <c r="B12" s="17" t="s">
        <v>253</v>
      </c>
      <c r="C12" s="16">
        <v>0.19275929549902199</v>
      </c>
      <c r="D12" s="16">
        <v>0.15777777777777799</v>
      </c>
      <c r="E12" s="16">
        <v>0.220640569395018</v>
      </c>
      <c r="F12" s="16"/>
      <c r="G12" s="16">
        <v>0.128301886792453</v>
      </c>
      <c r="H12" s="16">
        <v>0.214285714285714</v>
      </c>
      <c r="I12" s="16">
        <v>0.230769230769231</v>
      </c>
      <c r="J12" s="16">
        <v>0.16393442622950799</v>
      </c>
      <c r="K12" s="16">
        <v>0.232876712328767</v>
      </c>
      <c r="L12" s="16">
        <v>0.12987012987013</v>
      </c>
      <c r="M12" s="16">
        <v>0.30555555555555602</v>
      </c>
      <c r="N12" s="16">
        <v>0.25</v>
      </c>
      <c r="O12" s="16">
        <v>0.2</v>
      </c>
      <c r="P12" s="16">
        <v>0.24</v>
      </c>
      <c r="Q12" s="16">
        <v>0.157894736842105</v>
      </c>
      <c r="R12" s="16">
        <v>0.31578947368421101</v>
      </c>
      <c r="S12" s="16"/>
      <c r="T12" s="16">
        <v>0.12844036697247699</v>
      </c>
      <c r="U12" s="16">
        <v>0.22374429223744299</v>
      </c>
      <c r="V12" s="16">
        <v>0.22881355932203401</v>
      </c>
      <c r="W12" s="16">
        <v>0.232558139534884</v>
      </c>
      <c r="X12" s="16">
        <v>0.31168831168831201</v>
      </c>
      <c r="Y12" s="16">
        <v>0.25581395348837199</v>
      </c>
      <c r="Z12" s="16"/>
      <c r="AA12" s="16">
        <v>0.227332457293035</v>
      </c>
      <c r="AB12" s="16">
        <v>9.1954022988505704E-2</v>
      </c>
    </row>
    <row r="13" spans="2:28" x14ac:dyDescent="0.35">
      <c r="B13" s="17" t="s">
        <v>101</v>
      </c>
      <c r="C13" s="18">
        <v>2.7397260273972601E-2</v>
      </c>
      <c r="D13" s="18">
        <v>0.02</v>
      </c>
      <c r="E13" s="18">
        <v>3.3807829181494699E-2</v>
      </c>
      <c r="F13" s="18"/>
      <c r="G13" s="18">
        <v>1.88679245283019E-2</v>
      </c>
      <c r="H13" s="18">
        <v>4.7619047619047603E-2</v>
      </c>
      <c r="I13" s="18">
        <v>1.5384615384615399E-2</v>
      </c>
      <c r="J13" s="18">
        <v>3.2786885245901599E-2</v>
      </c>
      <c r="K13" s="18">
        <v>1.3698630136986301E-2</v>
      </c>
      <c r="L13" s="18">
        <v>3.8961038961039002E-2</v>
      </c>
      <c r="M13" s="18">
        <v>4.1666666666666699E-2</v>
      </c>
      <c r="N13" s="18">
        <v>5.5555555555555601E-2</v>
      </c>
      <c r="O13" s="18">
        <v>1.7391304347826101E-2</v>
      </c>
      <c r="P13" s="18">
        <v>1.3333333333333299E-2</v>
      </c>
      <c r="Q13" s="18">
        <v>5.2631578947368397E-2</v>
      </c>
      <c r="R13" s="18">
        <v>0</v>
      </c>
      <c r="S13" s="18"/>
      <c r="T13" s="18">
        <v>1.8348623853211E-2</v>
      </c>
      <c r="U13" s="18">
        <v>3.1963470319634701E-2</v>
      </c>
      <c r="V13" s="18">
        <v>4.2372881355932202E-2</v>
      </c>
      <c r="W13" s="18">
        <v>2.32558139534884E-2</v>
      </c>
      <c r="X13" s="18">
        <v>6.4935064935064901E-2</v>
      </c>
      <c r="Y13" s="18">
        <v>0</v>
      </c>
      <c r="Z13" s="18"/>
      <c r="AA13" s="18">
        <v>3.4165571616294299E-2</v>
      </c>
      <c r="AB13" s="18">
        <v>7.6628352490421504E-3</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0.25929549902152599</v>
      </c>
      <c r="D8" s="16">
        <v>0.28000000000000003</v>
      </c>
      <c r="E8" s="16">
        <v>0.243772241992883</v>
      </c>
      <c r="F8" s="16"/>
      <c r="G8" s="16">
        <v>0.24905660377358499</v>
      </c>
      <c r="H8" s="16">
        <v>0.238095238095238</v>
      </c>
      <c r="I8" s="16">
        <v>0.30769230769230799</v>
      </c>
      <c r="J8" s="16">
        <v>0.32786885245901598</v>
      </c>
      <c r="K8" s="16">
        <v>0.301369863013699</v>
      </c>
      <c r="L8" s="16">
        <v>0.207792207792208</v>
      </c>
      <c r="M8" s="16">
        <v>0.20833333333333301</v>
      </c>
      <c r="N8" s="16">
        <v>0.25</v>
      </c>
      <c r="O8" s="16">
        <v>0.30434782608695699</v>
      </c>
      <c r="P8" s="16">
        <v>0.21333333333333299</v>
      </c>
      <c r="Q8" s="16">
        <v>0.23684210526315799</v>
      </c>
      <c r="R8" s="16">
        <v>0.36842105263157898</v>
      </c>
      <c r="S8" s="16"/>
      <c r="T8" s="16">
        <v>0.28211009174311902</v>
      </c>
      <c r="U8" s="16">
        <v>0.26940639269406402</v>
      </c>
      <c r="V8" s="16">
        <v>0.23728813559322001</v>
      </c>
      <c r="W8" s="16">
        <v>0.217054263565891</v>
      </c>
      <c r="X8" s="16">
        <v>0.18181818181818199</v>
      </c>
      <c r="Y8" s="16">
        <v>0.30232558139534899</v>
      </c>
      <c r="Z8" s="16"/>
      <c r="AA8" s="16">
        <v>0.24047306176084099</v>
      </c>
      <c r="AB8" s="16">
        <v>0.31417624521072801</v>
      </c>
    </row>
    <row r="9" spans="2:28" x14ac:dyDescent="0.35">
      <c r="B9" s="17" t="s">
        <v>250</v>
      </c>
      <c r="C9" s="16">
        <v>0.42270058708414898</v>
      </c>
      <c r="D9" s="16">
        <v>0.422222222222222</v>
      </c>
      <c r="E9" s="16">
        <v>0.42526690391459099</v>
      </c>
      <c r="F9" s="16"/>
      <c r="G9" s="16">
        <v>0.47924528301886798</v>
      </c>
      <c r="H9" s="16">
        <v>0.38095238095238099</v>
      </c>
      <c r="I9" s="16">
        <v>0.38461538461538503</v>
      </c>
      <c r="J9" s="16">
        <v>0.34426229508196698</v>
      </c>
      <c r="K9" s="16">
        <v>0.38356164383561597</v>
      </c>
      <c r="L9" s="16">
        <v>0.493506493506494</v>
      </c>
      <c r="M9" s="16">
        <v>0.45833333333333298</v>
      </c>
      <c r="N9" s="16">
        <v>0.38888888888888901</v>
      </c>
      <c r="O9" s="16">
        <v>0.426086956521739</v>
      </c>
      <c r="P9" s="16">
        <v>0.413333333333333</v>
      </c>
      <c r="Q9" s="16">
        <v>0.31578947368421101</v>
      </c>
      <c r="R9" s="16">
        <v>0.31578947368421101</v>
      </c>
      <c r="S9" s="16"/>
      <c r="T9" s="16">
        <v>0.41972477064220198</v>
      </c>
      <c r="U9" s="16">
        <v>0.41095890410958902</v>
      </c>
      <c r="V9" s="16">
        <v>0.43220338983050799</v>
      </c>
      <c r="W9" s="16">
        <v>0.47286821705426402</v>
      </c>
      <c r="X9" s="16">
        <v>0.42857142857142899</v>
      </c>
      <c r="Y9" s="16">
        <v>0.32558139534883701</v>
      </c>
      <c r="Z9" s="16"/>
      <c r="AA9" s="16">
        <v>0.43626806833114301</v>
      </c>
      <c r="AB9" s="16">
        <v>0.38314176245210702</v>
      </c>
    </row>
    <row r="10" spans="2:28" x14ac:dyDescent="0.35">
      <c r="B10" s="17" t="s">
        <v>251</v>
      </c>
      <c r="C10" s="16">
        <v>0.19667318982387499</v>
      </c>
      <c r="D10" s="16">
        <v>0.19555555555555601</v>
      </c>
      <c r="E10" s="16">
        <v>0.195729537366548</v>
      </c>
      <c r="F10" s="16"/>
      <c r="G10" s="16">
        <v>0.19245283018867901</v>
      </c>
      <c r="H10" s="16">
        <v>0.206349206349206</v>
      </c>
      <c r="I10" s="16">
        <v>0.246153846153846</v>
      </c>
      <c r="J10" s="16">
        <v>0.22950819672131101</v>
      </c>
      <c r="K10" s="16">
        <v>0.19178082191780799</v>
      </c>
      <c r="L10" s="16">
        <v>0.11688311688311701</v>
      </c>
      <c r="M10" s="16">
        <v>0.22222222222222199</v>
      </c>
      <c r="N10" s="16">
        <v>0.194444444444444</v>
      </c>
      <c r="O10" s="16">
        <v>0.173913043478261</v>
      </c>
      <c r="P10" s="16">
        <v>0.21333333333333299</v>
      </c>
      <c r="Q10" s="16">
        <v>0.23684210526315799</v>
      </c>
      <c r="R10" s="16">
        <v>0.157894736842105</v>
      </c>
      <c r="S10" s="16"/>
      <c r="T10" s="16">
        <v>0.206422018348624</v>
      </c>
      <c r="U10" s="16">
        <v>0.19178082191780799</v>
      </c>
      <c r="V10" s="16">
        <v>0.177966101694915</v>
      </c>
      <c r="W10" s="16">
        <v>0.209302325581395</v>
      </c>
      <c r="X10" s="16">
        <v>0.18181818181818199</v>
      </c>
      <c r="Y10" s="16">
        <v>0.162790697674419</v>
      </c>
      <c r="Z10" s="16"/>
      <c r="AA10" s="16">
        <v>0.186596583442838</v>
      </c>
      <c r="AB10" s="16">
        <v>0.22605363984674301</v>
      </c>
    </row>
    <row r="11" spans="2:28" x14ac:dyDescent="0.35">
      <c r="B11" s="17" t="s">
        <v>252</v>
      </c>
      <c r="C11" s="16">
        <v>7.8277886497064603E-2</v>
      </c>
      <c r="D11" s="16">
        <v>0.06</v>
      </c>
      <c r="E11" s="16">
        <v>9.2526690391459096E-2</v>
      </c>
      <c r="F11" s="16"/>
      <c r="G11" s="16">
        <v>4.5283018867924497E-2</v>
      </c>
      <c r="H11" s="16">
        <v>0.15079365079365101</v>
      </c>
      <c r="I11" s="16">
        <v>1.5384615384615399E-2</v>
      </c>
      <c r="J11" s="16">
        <v>8.1967213114754106E-2</v>
      </c>
      <c r="K11" s="16">
        <v>2.7397260273972601E-2</v>
      </c>
      <c r="L11" s="16">
        <v>0.11688311688311701</v>
      </c>
      <c r="M11" s="16">
        <v>0.11111111111111099</v>
      </c>
      <c r="N11" s="16">
        <v>0.11111111111111099</v>
      </c>
      <c r="O11" s="16">
        <v>4.3478260869565202E-2</v>
      </c>
      <c r="P11" s="16">
        <v>0.10666666666666701</v>
      </c>
      <c r="Q11" s="16">
        <v>0.105263157894737</v>
      </c>
      <c r="R11" s="16">
        <v>0.157894736842105</v>
      </c>
      <c r="S11" s="16"/>
      <c r="T11" s="16">
        <v>5.9633027522935797E-2</v>
      </c>
      <c r="U11" s="16">
        <v>7.7625570776255703E-2</v>
      </c>
      <c r="V11" s="16">
        <v>9.3220338983050793E-2</v>
      </c>
      <c r="W11" s="16">
        <v>8.5271317829457405E-2</v>
      </c>
      <c r="X11" s="16">
        <v>0.12987012987013</v>
      </c>
      <c r="Y11" s="16">
        <v>0.116279069767442</v>
      </c>
      <c r="Z11" s="16"/>
      <c r="AA11" s="16">
        <v>9.0670170827858096E-2</v>
      </c>
      <c r="AB11" s="16">
        <v>4.2145593869731802E-2</v>
      </c>
    </row>
    <row r="12" spans="2:28" x14ac:dyDescent="0.35">
      <c r="B12" s="17" t="s">
        <v>253</v>
      </c>
      <c r="C12" s="16">
        <v>1.8590998043052798E-2</v>
      </c>
      <c r="D12" s="16">
        <v>2.4444444444444401E-2</v>
      </c>
      <c r="E12" s="16">
        <v>1.24555160142349E-2</v>
      </c>
      <c r="F12" s="16"/>
      <c r="G12" s="16">
        <v>1.88679245283019E-2</v>
      </c>
      <c r="H12" s="16">
        <v>1.58730158730159E-2</v>
      </c>
      <c r="I12" s="16">
        <v>0</v>
      </c>
      <c r="J12" s="16">
        <v>0</v>
      </c>
      <c r="K12" s="16">
        <v>4.1095890410958902E-2</v>
      </c>
      <c r="L12" s="16">
        <v>5.1948051948052E-2</v>
      </c>
      <c r="M12" s="16">
        <v>0</v>
      </c>
      <c r="N12" s="16">
        <v>0</v>
      </c>
      <c r="O12" s="16">
        <v>2.6086956521739101E-2</v>
      </c>
      <c r="P12" s="16">
        <v>1.3333333333333299E-2</v>
      </c>
      <c r="Q12" s="16">
        <v>2.6315789473684199E-2</v>
      </c>
      <c r="R12" s="16">
        <v>0</v>
      </c>
      <c r="S12" s="16"/>
      <c r="T12" s="16">
        <v>1.6055045871559599E-2</v>
      </c>
      <c r="U12" s="16">
        <v>2.7397260273972601E-2</v>
      </c>
      <c r="V12" s="16">
        <v>2.5423728813559299E-2</v>
      </c>
      <c r="W12" s="16">
        <v>7.7519379844961196E-3</v>
      </c>
      <c r="X12" s="16">
        <v>1.2987012987013E-2</v>
      </c>
      <c r="Y12" s="16">
        <v>2.32558139534884E-2</v>
      </c>
      <c r="Z12" s="16"/>
      <c r="AA12" s="16">
        <v>2.10249671484888E-2</v>
      </c>
      <c r="AB12" s="16">
        <v>1.1494252873563199E-2</v>
      </c>
    </row>
    <row r="13" spans="2:28" x14ac:dyDescent="0.35">
      <c r="B13" s="17" t="s">
        <v>101</v>
      </c>
      <c r="C13" s="18">
        <v>2.44618395303327E-2</v>
      </c>
      <c r="D13" s="18">
        <v>1.7777777777777799E-2</v>
      </c>
      <c r="E13" s="18">
        <v>3.0249110320284701E-2</v>
      </c>
      <c r="F13" s="18"/>
      <c r="G13" s="18">
        <v>1.5094339622641499E-2</v>
      </c>
      <c r="H13" s="18">
        <v>7.9365079365079395E-3</v>
      </c>
      <c r="I13" s="18">
        <v>4.6153846153846198E-2</v>
      </c>
      <c r="J13" s="18">
        <v>1.63934426229508E-2</v>
      </c>
      <c r="K13" s="18">
        <v>5.4794520547945202E-2</v>
      </c>
      <c r="L13" s="18">
        <v>1.2987012987013E-2</v>
      </c>
      <c r="M13" s="18">
        <v>0</v>
      </c>
      <c r="N13" s="18">
        <v>5.5555555555555601E-2</v>
      </c>
      <c r="O13" s="18">
        <v>2.6086956521739101E-2</v>
      </c>
      <c r="P13" s="18">
        <v>0.04</v>
      </c>
      <c r="Q13" s="18">
        <v>7.8947368421052599E-2</v>
      </c>
      <c r="R13" s="18">
        <v>0</v>
      </c>
      <c r="S13" s="18"/>
      <c r="T13" s="18">
        <v>1.6055045871559599E-2</v>
      </c>
      <c r="U13" s="18">
        <v>2.2831050228310501E-2</v>
      </c>
      <c r="V13" s="18">
        <v>3.3898305084745797E-2</v>
      </c>
      <c r="W13" s="18">
        <v>7.7519379844961196E-3</v>
      </c>
      <c r="X13" s="18">
        <v>6.4935064935064901E-2</v>
      </c>
      <c r="Y13" s="18">
        <v>6.9767441860465101E-2</v>
      </c>
      <c r="Z13" s="18"/>
      <c r="AA13" s="18">
        <v>2.4967148488830498E-2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334</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0.35225048923679098</v>
      </c>
      <c r="D8" s="16">
        <v>0.35111111111111099</v>
      </c>
      <c r="E8" s="16">
        <v>0.35053380782918098</v>
      </c>
      <c r="F8" s="16"/>
      <c r="G8" s="16">
        <v>0.388679245283019</v>
      </c>
      <c r="H8" s="16">
        <v>0.293650793650794</v>
      </c>
      <c r="I8" s="16">
        <v>0.32307692307692298</v>
      </c>
      <c r="J8" s="16">
        <v>0.24590163934426201</v>
      </c>
      <c r="K8" s="16">
        <v>0.32876712328767099</v>
      </c>
      <c r="L8" s="16">
        <v>0.35064935064935099</v>
      </c>
      <c r="M8" s="16">
        <v>0.38888888888888901</v>
      </c>
      <c r="N8" s="16">
        <v>0.33333333333333298</v>
      </c>
      <c r="O8" s="16">
        <v>0.34782608695652201</v>
      </c>
      <c r="P8" s="16">
        <v>0.33333333333333298</v>
      </c>
      <c r="Q8" s="16">
        <v>0.36842105263157898</v>
      </c>
      <c r="R8" s="16">
        <v>0.73684210526315796</v>
      </c>
      <c r="S8" s="16"/>
      <c r="T8" s="16">
        <v>0.36467889908256901</v>
      </c>
      <c r="U8" s="16">
        <v>0.38812785388127902</v>
      </c>
      <c r="V8" s="16">
        <v>0.34745762711864397</v>
      </c>
      <c r="W8" s="16">
        <v>0.32558139534883701</v>
      </c>
      <c r="X8" s="16">
        <v>0.246753246753247</v>
      </c>
      <c r="Y8" s="16">
        <v>0.32558139534883701</v>
      </c>
      <c r="Z8" s="16"/>
      <c r="AA8" s="16">
        <v>0.35085413929040699</v>
      </c>
      <c r="AB8" s="16">
        <v>0.35632183908046</v>
      </c>
    </row>
    <row r="9" spans="2:28" x14ac:dyDescent="0.35">
      <c r="B9" s="17" t="s">
        <v>250</v>
      </c>
      <c r="C9" s="16">
        <v>0.40704500978473601</v>
      </c>
      <c r="D9" s="16">
        <v>0.40666666666666701</v>
      </c>
      <c r="E9" s="16">
        <v>0.40925266903914598</v>
      </c>
      <c r="F9" s="16"/>
      <c r="G9" s="16">
        <v>0.34339622641509399</v>
      </c>
      <c r="H9" s="16">
        <v>0.476190476190476</v>
      </c>
      <c r="I9" s="16">
        <v>0.492307692307692</v>
      </c>
      <c r="J9" s="16">
        <v>0.49180327868852503</v>
      </c>
      <c r="K9" s="16">
        <v>0.465753424657534</v>
      </c>
      <c r="L9" s="16">
        <v>0.35064935064935099</v>
      </c>
      <c r="M9" s="16">
        <v>0.40277777777777801</v>
      </c>
      <c r="N9" s="16">
        <v>0.38888888888888901</v>
      </c>
      <c r="O9" s="16">
        <v>0.434782608695652</v>
      </c>
      <c r="P9" s="16">
        <v>0.37333333333333302</v>
      </c>
      <c r="Q9" s="16">
        <v>0.47368421052631599</v>
      </c>
      <c r="R9" s="16">
        <v>0.157894736842105</v>
      </c>
      <c r="S9" s="16"/>
      <c r="T9" s="16">
        <v>0.408256880733945</v>
      </c>
      <c r="U9" s="16">
        <v>0.42465753424657499</v>
      </c>
      <c r="V9" s="16">
        <v>0.305084745762712</v>
      </c>
      <c r="W9" s="16">
        <v>0.41085271317829503</v>
      </c>
      <c r="X9" s="16">
        <v>0.44155844155844198</v>
      </c>
      <c r="Y9" s="16">
        <v>0.51162790697674398</v>
      </c>
      <c r="Z9" s="16"/>
      <c r="AA9" s="16">
        <v>0.424441524310118</v>
      </c>
      <c r="AB9" s="16">
        <v>0.35632183908046</v>
      </c>
    </row>
    <row r="10" spans="2:28" x14ac:dyDescent="0.35">
      <c r="B10" s="17" t="s">
        <v>251</v>
      </c>
      <c r="C10" s="16">
        <v>0.147749510763209</v>
      </c>
      <c r="D10" s="16">
        <v>0.155555555555556</v>
      </c>
      <c r="E10" s="16">
        <v>0.140569395017794</v>
      </c>
      <c r="F10" s="16"/>
      <c r="G10" s="16">
        <v>0.169811320754717</v>
      </c>
      <c r="H10" s="16">
        <v>0.119047619047619</v>
      </c>
      <c r="I10" s="16">
        <v>0.138461538461538</v>
      </c>
      <c r="J10" s="16">
        <v>0.18032786885245899</v>
      </c>
      <c r="K10" s="16">
        <v>0.10958904109589</v>
      </c>
      <c r="L10" s="16">
        <v>0.207792207792208</v>
      </c>
      <c r="M10" s="16">
        <v>0.15277777777777801</v>
      </c>
      <c r="N10" s="16">
        <v>0.16666666666666699</v>
      </c>
      <c r="O10" s="16">
        <v>0.16521739130434801</v>
      </c>
      <c r="P10" s="16">
        <v>0.10666666666666701</v>
      </c>
      <c r="Q10" s="16">
        <v>5.2631578947368397E-2</v>
      </c>
      <c r="R10" s="16">
        <v>5.2631578947368397E-2</v>
      </c>
      <c r="S10" s="16"/>
      <c r="T10" s="16">
        <v>0.149082568807339</v>
      </c>
      <c r="U10" s="16">
        <v>0.114155251141553</v>
      </c>
      <c r="V10" s="16">
        <v>0.22033898305084701</v>
      </c>
      <c r="W10" s="16">
        <v>0.162790697674419</v>
      </c>
      <c r="X10" s="16">
        <v>0.168831168831169</v>
      </c>
      <c r="Y10" s="16">
        <v>2.32558139534884E-2</v>
      </c>
      <c r="Z10" s="16"/>
      <c r="AA10" s="16">
        <v>0.13534822601839699</v>
      </c>
      <c r="AB10" s="16">
        <v>0.18390804597701099</v>
      </c>
    </row>
    <row r="11" spans="2:28" x14ac:dyDescent="0.35">
      <c r="B11" s="17" t="s">
        <v>252</v>
      </c>
      <c r="C11" s="16">
        <v>4.4031311154598803E-2</v>
      </c>
      <c r="D11" s="16">
        <v>3.7777777777777799E-2</v>
      </c>
      <c r="E11" s="16">
        <v>4.9822064056939501E-2</v>
      </c>
      <c r="F11" s="16"/>
      <c r="G11" s="16">
        <v>5.6603773584905703E-2</v>
      </c>
      <c r="H11" s="16">
        <v>3.9682539682539701E-2</v>
      </c>
      <c r="I11" s="16">
        <v>1.5384615384615399E-2</v>
      </c>
      <c r="J11" s="16">
        <v>6.5573770491803296E-2</v>
      </c>
      <c r="K11" s="16">
        <v>1.3698630136986301E-2</v>
      </c>
      <c r="L11" s="16">
        <v>6.4935064935064901E-2</v>
      </c>
      <c r="M11" s="16">
        <v>4.1666666666666699E-2</v>
      </c>
      <c r="N11" s="16">
        <v>0</v>
      </c>
      <c r="O11" s="16">
        <v>1.7391304347826101E-2</v>
      </c>
      <c r="P11" s="16">
        <v>9.3333333333333296E-2</v>
      </c>
      <c r="Q11" s="16">
        <v>5.2631578947368397E-2</v>
      </c>
      <c r="R11" s="16">
        <v>0</v>
      </c>
      <c r="S11" s="16"/>
      <c r="T11" s="16">
        <v>4.8165137614678902E-2</v>
      </c>
      <c r="U11" s="16">
        <v>1.8264840182648401E-2</v>
      </c>
      <c r="V11" s="16">
        <v>4.2372881355932202E-2</v>
      </c>
      <c r="W11" s="16">
        <v>4.6511627906976702E-2</v>
      </c>
      <c r="X11" s="16">
        <v>7.7922077922077906E-2</v>
      </c>
      <c r="Y11" s="16">
        <v>6.9767441860465101E-2</v>
      </c>
      <c r="Z11" s="16"/>
      <c r="AA11" s="16">
        <v>4.4678055190538801E-2</v>
      </c>
      <c r="AB11" s="16">
        <v>4.2145593869731802E-2</v>
      </c>
    </row>
    <row r="12" spans="2:28" x14ac:dyDescent="0.35">
      <c r="B12" s="17" t="s">
        <v>253</v>
      </c>
      <c r="C12" s="16">
        <v>2.44618395303327E-2</v>
      </c>
      <c r="D12" s="16">
        <v>3.3333333333333298E-2</v>
      </c>
      <c r="E12" s="16">
        <v>1.7793594306049799E-2</v>
      </c>
      <c r="F12" s="16"/>
      <c r="G12" s="16">
        <v>3.0188679245282998E-2</v>
      </c>
      <c r="H12" s="16">
        <v>3.9682539682539701E-2</v>
      </c>
      <c r="I12" s="16">
        <v>0</v>
      </c>
      <c r="J12" s="16">
        <v>0</v>
      </c>
      <c r="K12" s="16">
        <v>1.3698630136986301E-2</v>
      </c>
      <c r="L12" s="16">
        <v>1.2987012987013E-2</v>
      </c>
      <c r="M12" s="16">
        <v>1.38888888888889E-2</v>
      </c>
      <c r="N12" s="16">
        <v>5.5555555555555601E-2</v>
      </c>
      <c r="O12" s="16">
        <v>1.7391304347826101E-2</v>
      </c>
      <c r="P12" s="16">
        <v>5.3333333333333302E-2</v>
      </c>
      <c r="Q12" s="16">
        <v>0</v>
      </c>
      <c r="R12" s="16">
        <v>5.2631578947368397E-2</v>
      </c>
      <c r="S12" s="16"/>
      <c r="T12" s="16">
        <v>2.2935779816513801E-2</v>
      </c>
      <c r="U12" s="16">
        <v>1.8264840182648401E-2</v>
      </c>
      <c r="V12" s="16">
        <v>5.93220338983051E-2</v>
      </c>
      <c r="W12" s="16">
        <v>2.32558139534884E-2</v>
      </c>
      <c r="X12" s="16">
        <v>1.2987012987013E-2</v>
      </c>
      <c r="Y12" s="16">
        <v>0</v>
      </c>
      <c r="Z12" s="16"/>
      <c r="AA12" s="16">
        <v>1.9710906701708299E-2</v>
      </c>
      <c r="AB12" s="16">
        <v>3.8314176245210697E-2</v>
      </c>
    </row>
    <row r="13" spans="2:28" x14ac:dyDescent="0.35">
      <c r="B13" s="17" t="s">
        <v>101</v>
      </c>
      <c r="C13" s="18">
        <v>2.44618395303327E-2</v>
      </c>
      <c r="D13" s="18">
        <v>1.55555555555556E-2</v>
      </c>
      <c r="E13" s="18">
        <v>3.2028469750889701E-2</v>
      </c>
      <c r="F13" s="18"/>
      <c r="G13" s="18">
        <v>1.13207547169811E-2</v>
      </c>
      <c r="H13" s="18">
        <v>3.1746031746031703E-2</v>
      </c>
      <c r="I13" s="18">
        <v>3.0769230769230799E-2</v>
      </c>
      <c r="J13" s="18">
        <v>1.63934426229508E-2</v>
      </c>
      <c r="K13" s="18">
        <v>6.8493150684931503E-2</v>
      </c>
      <c r="L13" s="18">
        <v>1.2987012987013E-2</v>
      </c>
      <c r="M13" s="18">
        <v>0</v>
      </c>
      <c r="N13" s="18">
        <v>5.5555555555555601E-2</v>
      </c>
      <c r="O13" s="18">
        <v>1.7391304347826101E-2</v>
      </c>
      <c r="P13" s="18">
        <v>0.04</v>
      </c>
      <c r="Q13" s="18">
        <v>5.2631578947368397E-2</v>
      </c>
      <c r="R13" s="18">
        <v>0</v>
      </c>
      <c r="S13" s="18"/>
      <c r="T13" s="18">
        <v>6.8807339449541297E-3</v>
      </c>
      <c r="U13" s="18">
        <v>3.6529680365296802E-2</v>
      </c>
      <c r="V13" s="18">
        <v>2.5423728813559299E-2</v>
      </c>
      <c r="W13" s="18">
        <v>3.1007751937984499E-2</v>
      </c>
      <c r="X13" s="18">
        <v>5.1948051948052E-2</v>
      </c>
      <c r="Y13" s="18">
        <v>6.9767441860465101E-2</v>
      </c>
      <c r="Z13" s="18"/>
      <c r="AA13" s="18">
        <v>2.4967148488830498E-2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335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0.151663405088063</v>
      </c>
      <c r="D8" s="16">
        <v>0.18666666666666701</v>
      </c>
      <c r="E8" s="16">
        <v>0.12455516014234901</v>
      </c>
      <c r="F8" s="16"/>
      <c r="G8" s="16">
        <v>0.162264150943396</v>
      </c>
      <c r="H8" s="16">
        <v>0.14285714285714299</v>
      </c>
      <c r="I8" s="16">
        <v>0.16923076923076899</v>
      </c>
      <c r="J8" s="16">
        <v>0.14754098360655701</v>
      </c>
      <c r="K8" s="16">
        <v>0.20547945205479501</v>
      </c>
      <c r="L8" s="16">
        <v>0.207792207792208</v>
      </c>
      <c r="M8" s="16">
        <v>0.11111111111111099</v>
      </c>
      <c r="N8" s="16">
        <v>8.3333333333333301E-2</v>
      </c>
      <c r="O8" s="16">
        <v>0.139130434782609</v>
      </c>
      <c r="P8" s="16">
        <v>0.08</v>
      </c>
      <c r="Q8" s="16">
        <v>0.157894736842105</v>
      </c>
      <c r="R8" s="16">
        <v>0.21052631578947401</v>
      </c>
      <c r="S8" s="16"/>
      <c r="T8" s="16">
        <v>0.204128440366972</v>
      </c>
      <c r="U8" s="16">
        <v>0.11872146118721499</v>
      </c>
      <c r="V8" s="16">
        <v>0.12711864406779699</v>
      </c>
      <c r="W8" s="16">
        <v>0.108527131782946</v>
      </c>
      <c r="X8" s="16">
        <v>6.4935064935064901E-2</v>
      </c>
      <c r="Y8" s="16">
        <v>0.13953488372093001</v>
      </c>
      <c r="Z8" s="16"/>
      <c r="AA8" s="16">
        <v>0.131406044678055</v>
      </c>
      <c r="AB8" s="16">
        <v>0.21072796934865901</v>
      </c>
    </row>
    <row r="9" spans="2:28" x14ac:dyDescent="0.35">
      <c r="B9" s="17" t="s">
        <v>250</v>
      </c>
      <c r="C9" s="16">
        <v>0.36301369863013699</v>
      </c>
      <c r="D9" s="16">
        <v>0.362222222222222</v>
      </c>
      <c r="E9" s="16">
        <v>0.361209964412811</v>
      </c>
      <c r="F9" s="16"/>
      <c r="G9" s="16">
        <v>0.388679245283019</v>
      </c>
      <c r="H9" s="16">
        <v>0.30158730158730201</v>
      </c>
      <c r="I9" s="16">
        <v>0.32307692307692298</v>
      </c>
      <c r="J9" s="16">
        <v>0.36065573770491799</v>
      </c>
      <c r="K9" s="16">
        <v>0.32876712328767099</v>
      </c>
      <c r="L9" s="16">
        <v>0.25974025974025999</v>
      </c>
      <c r="M9" s="16">
        <v>0.38888888888888901</v>
      </c>
      <c r="N9" s="16">
        <v>0.38888888888888901</v>
      </c>
      <c r="O9" s="16">
        <v>0.4</v>
      </c>
      <c r="P9" s="16">
        <v>0.44</v>
      </c>
      <c r="Q9" s="16">
        <v>0.34210526315789502</v>
      </c>
      <c r="R9" s="16">
        <v>0.47368421052631599</v>
      </c>
      <c r="S9" s="16"/>
      <c r="T9" s="16">
        <v>0.37385321100917401</v>
      </c>
      <c r="U9" s="16">
        <v>0.38812785388127902</v>
      </c>
      <c r="V9" s="16">
        <v>0.355932203389831</v>
      </c>
      <c r="W9" s="16">
        <v>0.33333333333333298</v>
      </c>
      <c r="X9" s="16">
        <v>0.32467532467532501</v>
      </c>
      <c r="Y9" s="16">
        <v>0.30232558139534899</v>
      </c>
      <c r="Z9" s="16"/>
      <c r="AA9" s="16">
        <v>0.36793692509855502</v>
      </c>
      <c r="AB9" s="16">
        <v>0.34865900383141801</v>
      </c>
    </row>
    <row r="10" spans="2:28" x14ac:dyDescent="0.35">
      <c r="B10" s="17" t="s">
        <v>251</v>
      </c>
      <c r="C10" s="16">
        <v>0.268101761252446</v>
      </c>
      <c r="D10" s="16">
        <v>0.25777777777777799</v>
      </c>
      <c r="E10" s="16">
        <v>0.277580071174377</v>
      </c>
      <c r="F10" s="16"/>
      <c r="G10" s="16">
        <v>0.27924528301886797</v>
      </c>
      <c r="H10" s="16">
        <v>0.30952380952380998</v>
      </c>
      <c r="I10" s="16">
        <v>0.16923076923076899</v>
      </c>
      <c r="J10" s="16">
        <v>0.18032786885245899</v>
      </c>
      <c r="K10" s="16">
        <v>0.24657534246575299</v>
      </c>
      <c r="L10" s="16">
        <v>0.31168831168831201</v>
      </c>
      <c r="M10" s="16">
        <v>0.27777777777777801</v>
      </c>
      <c r="N10" s="16">
        <v>0.27777777777777801</v>
      </c>
      <c r="O10" s="16">
        <v>0.27826086956521701</v>
      </c>
      <c r="P10" s="16">
        <v>0.25333333333333302</v>
      </c>
      <c r="Q10" s="16">
        <v>0.28947368421052599</v>
      </c>
      <c r="R10" s="16">
        <v>0.26315789473684198</v>
      </c>
      <c r="S10" s="16"/>
      <c r="T10" s="16">
        <v>0.245412844036697</v>
      </c>
      <c r="U10" s="16">
        <v>0.26027397260273999</v>
      </c>
      <c r="V10" s="16">
        <v>0.322033898305085</v>
      </c>
      <c r="W10" s="16">
        <v>0.31007751937984501</v>
      </c>
      <c r="X10" s="16">
        <v>0.246753246753247</v>
      </c>
      <c r="Y10" s="16">
        <v>0.30232558139534899</v>
      </c>
      <c r="Z10" s="16"/>
      <c r="AA10" s="16">
        <v>0.273324572930355</v>
      </c>
      <c r="AB10" s="16">
        <v>0.252873563218391</v>
      </c>
    </row>
    <row r="11" spans="2:28" x14ac:dyDescent="0.35">
      <c r="B11" s="17" t="s">
        <v>252</v>
      </c>
      <c r="C11" s="16">
        <v>0.114481409001957</v>
      </c>
      <c r="D11" s="16">
        <v>0.10444444444444401</v>
      </c>
      <c r="E11" s="16">
        <v>0.122775800711744</v>
      </c>
      <c r="F11" s="16"/>
      <c r="G11" s="16">
        <v>8.6792452830188702E-2</v>
      </c>
      <c r="H11" s="16">
        <v>0.126984126984127</v>
      </c>
      <c r="I11" s="16">
        <v>0.2</v>
      </c>
      <c r="J11" s="16">
        <v>0.14754098360655701</v>
      </c>
      <c r="K11" s="16">
        <v>0.150684931506849</v>
      </c>
      <c r="L11" s="16">
        <v>0.12987012987013</v>
      </c>
      <c r="M11" s="16">
        <v>9.7222222222222196E-2</v>
      </c>
      <c r="N11" s="16">
        <v>8.3333333333333301E-2</v>
      </c>
      <c r="O11" s="16">
        <v>0.11304347826087</v>
      </c>
      <c r="P11" s="16">
        <v>9.3333333333333296E-2</v>
      </c>
      <c r="Q11" s="16">
        <v>0.105263157894737</v>
      </c>
      <c r="R11" s="16">
        <v>5.2631578947368397E-2</v>
      </c>
      <c r="S11" s="16"/>
      <c r="T11" s="16">
        <v>9.8623853211009194E-2</v>
      </c>
      <c r="U11" s="16">
        <v>0.11872146118721499</v>
      </c>
      <c r="V11" s="16">
        <v>0.11864406779661001</v>
      </c>
      <c r="W11" s="16">
        <v>0.13178294573643401</v>
      </c>
      <c r="X11" s="16">
        <v>0.19480519480519501</v>
      </c>
      <c r="Y11" s="16">
        <v>4.6511627906976702E-2</v>
      </c>
      <c r="Z11" s="16"/>
      <c r="AA11" s="16">
        <v>0.111695137976347</v>
      </c>
      <c r="AB11" s="16">
        <v>0.122605363984674</v>
      </c>
    </row>
    <row r="12" spans="2:28" x14ac:dyDescent="0.35">
      <c r="B12" s="17" t="s">
        <v>253</v>
      </c>
      <c r="C12" s="16">
        <v>4.5009784735812103E-2</v>
      </c>
      <c r="D12" s="16">
        <v>4.2222222222222203E-2</v>
      </c>
      <c r="E12" s="16">
        <v>4.6263345195729499E-2</v>
      </c>
      <c r="F12" s="16"/>
      <c r="G12" s="16">
        <v>4.9056603773584902E-2</v>
      </c>
      <c r="H12" s="16">
        <v>3.9682539682539701E-2</v>
      </c>
      <c r="I12" s="16">
        <v>4.6153846153846198E-2</v>
      </c>
      <c r="J12" s="16">
        <v>8.1967213114754106E-2</v>
      </c>
      <c r="K12" s="16">
        <v>0</v>
      </c>
      <c r="L12" s="16">
        <v>3.8961038961039002E-2</v>
      </c>
      <c r="M12" s="16">
        <v>6.9444444444444406E-2</v>
      </c>
      <c r="N12" s="16">
        <v>8.3333333333333301E-2</v>
      </c>
      <c r="O12" s="16">
        <v>2.6086956521739101E-2</v>
      </c>
      <c r="P12" s="16">
        <v>0.08</v>
      </c>
      <c r="Q12" s="16">
        <v>0</v>
      </c>
      <c r="R12" s="16">
        <v>0</v>
      </c>
      <c r="S12" s="16"/>
      <c r="T12" s="16">
        <v>4.5871559633027498E-2</v>
      </c>
      <c r="U12" s="16">
        <v>3.6529680365296802E-2</v>
      </c>
      <c r="V12" s="16">
        <v>2.5423728813559299E-2</v>
      </c>
      <c r="W12" s="16">
        <v>6.9767441860465101E-2</v>
      </c>
      <c r="X12" s="16">
        <v>2.5974025974026E-2</v>
      </c>
      <c r="Y12" s="16">
        <v>9.3023255813953501E-2</v>
      </c>
      <c r="Z12" s="16"/>
      <c r="AA12" s="16">
        <v>4.7306176084099899E-2</v>
      </c>
      <c r="AB12" s="16">
        <v>3.8314176245210697E-2</v>
      </c>
    </row>
    <row r="13" spans="2:28" x14ac:dyDescent="0.35">
      <c r="B13" s="17" t="s">
        <v>101</v>
      </c>
      <c r="C13" s="18">
        <v>5.7729941291585103E-2</v>
      </c>
      <c r="D13" s="18">
        <v>4.6666666666666697E-2</v>
      </c>
      <c r="E13" s="18">
        <v>6.76156583629893E-2</v>
      </c>
      <c r="F13" s="18"/>
      <c r="G13" s="18">
        <v>3.3962264150943403E-2</v>
      </c>
      <c r="H13" s="18">
        <v>7.9365079365079402E-2</v>
      </c>
      <c r="I13" s="18">
        <v>9.2307692307692299E-2</v>
      </c>
      <c r="J13" s="18">
        <v>8.1967213114754106E-2</v>
      </c>
      <c r="K13" s="18">
        <v>6.8493150684931503E-2</v>
      </c>
      <c r="L13" s="18">
        <v>5.1948051948052E-2</v>
      </c>
      <c r="M13" s="18">
        <v>5.5555555555555601E-2</v>
      </c>
      <c r="N13" s="18">
        <v>8.3333333333333301E-2</v>
      </c>
      <c r="O13" s="18">
        <v>4.3478260869565202E-2</v>
      </c>
      <c r="P13" s="18">
        <v>5.3333333333333302E-2</v>
      </c>
      <c r="Q13" s="18">
        <v>0.105263157894737</v>
      </c>
      <c r="R13" s="18">
        <v>0</v>
      </c>
      <c r="S13" s="18"/>
      <c r="T13" s="18">
        <v>3.2110091743119303E-2</v>
      </c>
      <c r="U13" s="18">
        <v>7.7625570776255703E-2</v>
      </c>
      <c r="V13" s="18">
        <v>5.0847457627118599E-2</v>
      </c>
      <c r="W13" s="18">
        <v>4.6511627906976702E-2</v>
      </c>
      <c r="X13" s="18">
        <v>0.14285714285714299</v>
      </c>
      <c r="Y13" s="18">
        <v>0.116279069767442</v>
      </c>
      <c r="Z13" s="18"/>
      <c r="AA13" s="18">
        <v>6.8331143232588695E-2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AB25"/>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348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336</v>
      </c>
      <c r="C8" s="16">
        <v>0.44031311154598801</v>
      </c>
      <c r="D8" s="16">
        <v>0.42444444444444401</v>
      </c>
      <c r="E8" s="16">
        <v>0.45017793594305999</v>
      </c>
      <c r="F8" s="16"/>
      <c r="G8" s="16">
        <v>0.53962264150943395</v>
      </c>
      <c r="H8" s="16">
        <v>0.41269841269841301</v>
      </c>
      <c r="I8" s="16">
        <v>0.41538461538461502</v>
      </c>
      <c r="J8" s="16">
        <v>0.44262295081967201</v>
      </c>
      <c r="K8" s="16">
        <v>0.31506849315068503</v>
      </c>
      <c r="L8" s="16">
        <v>0.337662337662338</v>
      </c>
      <c r="M8" s="16">
        <v>0.44444444444444398</v>
      </c>
      <c r="N8" s="16">
        <v>0.47222222222222199</v>
      </c>
      <c r="O8" s="16">
        <v>0.44347826086956499</v>
      </c>
      <c r="P8" s="16">
        <v>0.44</v>
      </c>
      <c r="Q8" s="16">
        <v>0.31578947368421101</v>
      </c>
      <c r="R8" s="16">
        <v>0.36842105263157898</v>
      </c>
      <c r="S8" s="16"/>
      <c r="T8" s="16">
        <v>0.43348623853210999</v>
      </c>
      <c r="U8" s="16">
        <v>0.47945205479452102</v>
      </c>
      <c r="V8" s="16">
        <v>0.41525423728813599</v>
      </c>
      <c r="W8" s="16">
        <v>0.45736434108527102</v>
      </c>
      <c r="X8" s="16">
        <v>0.415584415584416</v>
      </c>
      <c r="Y8" s="16">
        <v>0.372093023255814</v>
      </c>
      <c r="Z8" s="16"/>
      <c r="AA8" s="16">
        <v>0.465177398160315</v>
      </c>
      <c r="AB8" s="16">
        <v>0.36781609195402298</v>
      </c>
    </row>
    <row r="9" spans="2:28" ht="43.5" x14ac:dyDescent="0.35">
      <c r="B9" s="17" t="s">
        <v>337</v>
      </c>
      <c r="C9" s="16">
        <v>0.31604696673189803</v>
      </c>
      <c r="D9" s="16">
        <v>0.32666666666666699</v>
      </c>
      <c r="E9" s="16">
        <v>0.30782918149466199</v>
      </c>
      <c r="F9" s="16"/>
      <c r="G9" s="16">
        <v>0.30943396226415099</v>
      </c>
      <c r="H9" s="16">
        <v>0.365079365079365</v>
      </c>
      <c r="I9" s="16">
        <v>0.35384615384615398</v>
      </c>
      <c r="J9" s="16">
        <v>0.26229508196721302</v>
      </c>
      <c r="K9" s="16">
        <v>0.36986301369863001</v>
      </c>
      <c r="L9" s="16">
        <v>0.36363636363636398</v>
      </c>
      <c r="M9" s="16">
        <v>0.31944444444444398</v>
      </c>
      <c r="N9" s="16">
        <v>0.22222222222222199</v>
      </c>
      <c r="O9" s="16">
        <v>0.24347826086956501</v>
      </c>
      <c r="P9" s="16">
        <v>0.34666666666666701</v>
      </c>
      <c r="Q9" s="16">
        <v>0.21052631578947401</v>
      </c>
      <c r="R9" s="16">
        <v>0.42105263157894701</v>
      </c>
      <c r="S9" s="16"/>
      <c r="T9" s="16">
        <v>0.31192660550458701</v>
      </c>
      <c r="U9" s="16">
        <v>0.31506849315068503</v>
      </c>
      <c r="V9" s="16">
        <v>0.36440677966101698</v>
      </c>
      <c r="W9" s="16">
        <v>0.31007751937984501</v>
      </c>
      <c r="X9" s="16">
        <v>0.246753246753247</v>
      </c>
      <c r="Y9" s="16">
        <v>0.372093023255814</v>
      </c>
      <c r="Z9" s="16"/>
      <c r="AA9" s="16">
        <v>0.33902759526938198</v>
      </c>
      <c r="AB9" s="16">
        <v>0.24904214559387</v>
      </c>
    </row>
    <row r="10" spans="2:28" ht="43.5" x14ac:dyDescent="0.35">
      <c r="B10" s="17" t="s">
        <v>338</v>
      </c>
      <c r="C10" s="16">
        <v>0.29647749510763199</v>
      </c>
      <c r="D10" s="16">
        <v>0.29777777777777797</v>
      </c>
      <c r="E10" s="16">
        <v>0.29715302491103202</v>
      </c>
      <c r="F10" s="16"/>
      <c r="G10" s="16">
        <v>0.27924528301886797</v>
      </c>
      <c r="H10" s="16">
        <v>0.317460317460317</v>
      </c>
      <c r="I10" s="16">
        <v>0.29230769230769199</v>
      </c>
      <c r="J10" s="16">
        <v>0.18032786885245899</v>
      </c>
      <c r="K10" s="16">
        <v>0.35616438356164398</v>
      </c>
      <c r="L10" s="16">
        <v>0.31168831168831201</v>
      </c>
      <c r="M10" s="16">
        <v>0.22222222222222199</v>
      </c>
      <c r="N10" s="16">
        <v>0.194444444444444</v>
      </c>
      <c r="O10" s="16">
        <v>0.31304347826086998</v>
      </c>
      <c r="P10" s="16">
        <v>0.38666666666666699</v>
      </c>
      <c r="Q10" s="16">
        <v>0.34210526315789502</v>
      </c>
      <c r="R10" s="16">
        <v>0.42105263157894701</v>
      </c>
      <c r="S10" s="16"/>
      <c r="T10" s="16">
        <v>0.30504587155963298</v>
      </c>
      <c r="U10" s="16">
        <v>0.32876712328767099</v>
      </c>
      <c r="V10" s="16">
        <v>0.28813559322033899</v>
      </c>
      <c r="W10" s="16">
        <v>0.29457364341085301</v>
      </c>
      <c r="X10" s="16">
        <v>0.23376623376623401</v>
      </c>
      <c r="Y10" s="16">
        <v>0.186046511627907</v>
      </c>
      <c r="Z10" s="16"/>
      <c r="AA10" s="16">
        <v>0.27726675427069603</v>
      </c>
      <c r="AB10" s="16">
        <v>0.35249042145593901</v>
      </c>
    </row>
    <row r="11" spans="2:28" ht="43.5" x14ac:dyDescent="0.35">
      <c r="B11" s="17" t="s">
        <v>339</v>
      </c>
      <c r="C11" s="16">
        <v>0.26027397260273999</v>
      </c>
      <c r="D11" s="16">
        <v>0.26444444444444398</v>
      </c>
      <c r="E11" s="16">
        <v>0.26156583629893199</v>
      </c>
      <c r="F11" s="16"/>
      <c r="G11" s="16">
        <v>0.28301886792452802</v>
      </c>
      <c r="H11" s="16">
        <v>0.24603174603174599</v>
      </c>
      <c r="I11" s="16">
        <v>0.246153846153846</v>
      </c>
      <c r="J11" s="16">
        <v>0.37704918032786899</v>
      </c>
      <c r="K11" s="16">
        <v>0.17808219178082199</v>
      </c>
      <c r="L11" s="16">
        <v>0.19480519480519501</v>
      </c>
      <c r="M11" s="16">
        <v>0.16666666666666699</v>
      </c>
      <c r="N11" s="16">
        <v>0.36111111111111099</v>
      </c>
      <c r="O11" s="16">
        <v>0.33913043478260901</v>
      </c>
      <c r="P11" s="16">
        <v>0.24</v>
      </c>
      <c r="Q11" s="16">
        <v>0.157894736842105</v>
      </c>
      <c r="R11" s="16">
        <v>0.26315789473684198</v>
      </c>
      <c r="S11" s="16"/>
      <c r="T11" s="16">
        <v>0.27752293577981701</v>
      </c>
      <c r="U11" s="16">
        <v>0.23744292237442899</v>
      </c>
      <c r="V11" s="16">
        <v>0.22881355932203401</v>
      </c>
      <c r="W11" s="16">
        <v>0.25581395348837199</v>
      </c>
      <c r="X11" s="16">
        <v>0.29870129870129902</v>
      </c>
      <c r="Y11" s="16">
        <v>0.232558139534884</v>
      </c>
      <c r="Z11" s="16"/>
      <c r="AA11" s="16">
        <v>0.25624178712220802</v>
      </c>
      <c r="AB11" s="16">
        <v>0.27203065134099602</v>
      </c>
    </row>
    <row r="12" spans="2:28" ht="43.5" x14ac:dyDescent="0.35">
      <c r="B12" s="17" t="s">
        <v>340</v>
      </c>
      <c r="C12" s="16">
        <v>0.24070450097847401</v>
      </c>
      <c r="D12" s="16">
        <v>0.228888888888889</v>
      </c>
      <c r="E12" s="16">
        <v>0.243772241992883</v>
      </c>
      <c r="F12" s="16"/>
      <c r="G12" s="16">
        <v>0.24150943396226399</v>
      </c>
      <c r="H12" s="16">
        <v>0.293650793650794</v>
      </c>
      <c r="I12" s="16">
        <v>0.21538461538461501</v>
      </c>
      <c r="J12" s="16">
        <v>0.27868852459016402</v>
      </c>
      <c r="K12" s="16">
        <v>0.27397260273972601</v>
      </c>
      <c r="L12" s="16">
        <v>0.27272727272727298</v>
      </c>
      <c r="M12" s="16">
        <v>0.22222222222222199</v>
      </c>
      <c r="N12" s="16">
        <v>0.16666666666666699</v>
      </c>
      <c r="O12" s="16">
        <v>0.182608695652174</v>
      </c>
      <c r="P12" s="16">
        <v>0.18666666666666701</v>
      </c>
      <c r="Q12" s="16">
        <v>0.26315789473684198</v>
      </c>
      <c r="R12" s="16">
        <v>0.31578947368421101</v>
      </c>
      <c r="S12" s="16"/>
      <c r="T12" s="16">
        <v>0.25688073394495398</v>
      </c>
      <c r="U12" s="16">
        <v>0.255707762557078</v>
      </c>
      <c r="V12" s="16">
        <v>0.22881355932203401</v>
      </c>
      <c r="W12" s="16">
        <v>0.217054263565891</v>
      </c>
      <c r="X12" s="16">
        <v>0.22077922077922099</v>
      </c>
      <c r="Y12" s="16">
        <v>0.13953488372093001</v>
      </c>
      <c r="Z12" s="16"/>
      <c r="AA12" s="16">
        <v>0.22864651773981601</v>
      </c>
      <c r="AB12" s="16">
        <v>0.27586206896551702</v>
      </c>
    </row>
    <row r="13" spans="2:28" ht="58" x14ac:dyDescent="0.35">
      <c r="B13" s="17" t="s">
        <v>341</v>
      </c>
      <c r="C13" s="16">
        <v>0.22994129158512699</v>
      </c>
      <c r="D13" s="16">
        <v>0.21777777777777799</v>
      </c>
      <c r="E13" s="16">
        <v>0.243772241992883</v>
      </c>
      <c r="F13" s="16"/>
      <c r="G13" s="16">
        <v>0.18867924528301899</v>
      </c>
      <c r="H13" s="16">
        <v>0.238095238095238</v>
      </c>
      <c r="I13" s="16">
        <v>0.246153846153846</v>
      </c>
      <c r="J13" s="16">
        <v>0.24590163934426201</v>
      </c>
      <c r="K13" s="16">
        <v>0.27397260273972601</v>
      </c>
      <c r="L13" s="16">
        <v>0.23376623376623401</v>
      </c>
      <c r="M13" s="16">
        <v>0.23611111111111099</v>
      </c>
      <c r="N13" s="16">
        <v>0.16666666666666699</v>
      </c>
      <c r="O13" s="16">
        <v>0.26086956521739102</v>
      </c>
      <c r="P13" s="16">
        <v>0.25333333333333302</v>
      </c>
      <c r="Q13" s="16">
        <v>0.26315789473684198</v>
      </c>
      <c r="R13" s="16">
        <v>0.21052631578947401</v>
      </c>
      <c r="S13" s="16"/>
      <c r="T13" s="16">
        <v>0.21559633027522901</v>
      </c>
      <c r="U13" s="16">
        <v>0.25114155251141601</v>
      </c>
      <c r="V13" s="16">
        <v>0.22881355932203401</v>
      </c>
      <c r="W13" s="16">
        <v>0.201550387596899</v>
      </c>
      <c r="X13" s="16">
        <v>0.29870129870129902</v>
      </c>
      <c r="Y13" s="16">
        <v>0.232558139534884</v>
      </c>
      <c r="Z13" s="16"/>
      <c r="AA13" s="16">
        <v>0.23784494086728</v>
      </c>
      <c r="AB13" s="16">
        <v>0.20689655172413801</v>
      </c>
    </row>
    <row r="14" spans="2:28" ht="29" x14ac:dyDescent="0.35">
      <c r="B14" s="17" t="s">
        <v>342</v>
      </c>
      <c r="C14" s="16">
        <v>0.22994129158512699</v>
      </c>
      <c r="D14" s="16">
        <v>0.215555555555556</v>
      </c>
      <c r="E14" s="16">
        <v>0.243772241992883</v>
      </c>
      <c r="F14" s="16"/>
      <c r="G14" s="16">
        <v>0.24905660377358499</v>
      </c>
      <c r="H14" s="16">
        <v>0.182539682539683</v>
      </c>
      <c r="I14" s="16">
        <v>0.27692307692307699</v>
      </c>
      <c r="J14" s="16">
        <v>0.18032786885245899</v>
      </c>
      <c r="K14" s="16">
        <v>0.28767123287671198</v>
      </c>
      <c r="L14" s="16">
        <v>0.19480519480519501</v>
      </c>
      <c r="M14" s="16">
        <v>0.20833333333333301</v>
      </c>
      <c r="N14" s="16">
        <v>0.194444444444444</v>
      </c>
      <c r="O14" s="16">
        <v>0.24347826086956501</v>
      </c>
      <c r="P14" s="16">
        <v>0.21333333333333299</v>
      </c>
      <c r="Q14" s="16">
        <v>0.23684210526315799</v>
      </c>
      <c r="R14" s="16">
        <v>0.31578947368421101</v>
      </c>
      <c r="S14" s="16"/>
      <c r="T14" s="16">
        <v>0.22247706422018301</v>
      </c>
      <c r="U14" s="16">
        <v>0.26484018264840198</v>
      </c>
      <c r="V14" s="16">
        <v>0.21186440677966101</v>
      </c>
      <c r="W14" s="16">
        <v>0.24806201550387599</v>
      </c>
      <c r="X14" s="16">
        <v>0.19480519480519501</v>
      </c>
      <c r="Y14" s="16">
        <v>0.186046511627907</v>
      </c>
      <c r="Z14" s="16"/>
      <c r="AA14" s="16">
        <v>0.23915900131406001</v>
      </c>
      <c r="AB14" s="16">
        <v>0.20306513409961699</v>
      </c>
    </row>
    <row r="15" spans="2:28" ht="29" x14ac:dyDescent="0.35">
      <c r="B15" s="17" t="s">
        <v>343</v>
      </c>
      <c r="C15" s="16">
        <v>0.21330724070450099</v>
      </c>
      <c r="D15" s="16">
        <v>0.24</v>
      </c>
      <c r="E15" s="16">
        <v>0.19039145907473301</v>
      </c>
      <c r="F15" s="16"/>
      <c r="G15" s="16">
        <v>0.18867924528301899</v>
      </c>
      <c r="H15" s="16">
        <v>0.206349206349206</v>
      </c>
      <c r="I15" s="16">
        <v>0.21538461538461501</v>
      </c>
      <c r="J15" s="16">
        <v>0.19672131147541</v>
      </c>
      <c r="K15" s="16">
        <v>0.150684931506849</v>
      </c>
      <c r="L15" s="16">
        <v>0.22077922077922099</v>
      </c>
      <c r="M15" s="16">
        <v>0.30555555555555602</v>
      </c>
      <c r="N15" s="16">
        <v>0.13888888888888901</v>
      </c>
      <c r="O15" s="16">
        <v>0.33043478260869602</v>
      </c>
      <c r="P15" s="16">
        <v>0.2</v>
      </c>
      <c r="Q15" s="16">
        <v>0.157894736842105</v>
      </c>
      <c r="R15" s="16">
        <v>0.105263157894737</v>
      </c>
      <c r="S15" s="16"/>
      <c r="T15" s="16">
        <v>0.245412844036697</v>
      </c>
      <c r="U15" s="16">
        <v>0.187214611872146</v>
      </c>
      <c r="V15" s="16">
        <v>0.177966101694915</v>
      </c>
      <c r="W15" s="16">
        <v>0.224806201550388</v>
      </c>
      <c r="X15" s="16">
        <v>0.168831168831169</v>
      </c>
      <c r="Y15" s="16">
        <v>0.162790697674419</v>
      </c>
      <c r="Z15" s="16"/>
      <c r="AA15" s="16">
        <v>0.207621550591327</v>
      </c>
      <c r="AB15" s="16">
        <v>0.229885057471264</v>
      </c>
    </row>
    <row r="16" spans="2:28" ht="58" x14ac:dyDescent="0.35">
      <c r="B16" s="17" t="s">
        <v>344</v>
      </c>
      <c r="C16" s="16">
        <v>0.19080234833659501</v>
      </c>
      <c r="D16" s="16">
        <v>0.155555555555556</v>
      </c>
      <c r="E16" s="16">
        <v>0.220640569395018</v>
      </c>
      <c r="F16" s="16"/>
      <c r="G16" s="16">
        <v>0.16603773584905701</v>
      </c>
      <c r="H16" s="16">
        <v>0.214285714285714</v>
      </c>
      <c r="I16" s="16">
        <v>0.138461538461538</v>
      </c>
      <c r="J16" s="16">
        <v>0.19672131147541</v>
      </c>
      <c r="K16" s="16">
        <v>0.20547945205479501</v>
      </c>
      <c r="L16" s="16">
        <v>0.15584415584415601</v>
      </c>
      <c r="M16" s="16">
        <v>0.22222222222222199</v>
      </c>
      <c r="N16" s="16">
        <v>0.194444444444444</v>
      </c>
      <c r="O16" s="16">
        <v>0.19130434782608699</v>
      </c>
      <c r="P16" s="16">
        <v>0.24</v>
      </c>
      <c r="Q16" s="16">
        <v>0.26315789473684198</v>
      </c>
      <c r="R16" s="16">
        <v>0.157894736842105</v>
      </c>
      <c r="S16" s="16"/>
      <c r="T16" s="16">
        <v>0.17201834862385301</v>
      </c>
      <c r="U16" s="16">
        <v>0.15981735159817401</v>
      </c>
      <c r="V16" s="16">
        <v>0.169491525423729</v>
      </c>
      <c r="W16" s="16">
        <v>0.24806201550387599</v>
      </c>
      <c r="X16" s="16">
        <v>0.246753246753247</v>
      </c>
      <c r="Y16" s="16">
        <v>0.32558139534883701</v>
      </c>
      <c r="Z16" s="16"/>
      <c r="AA16" s="16">
        <v>0.191852825229961</v>
      </c>
      <c r="AB16" s="16">
        <v>0.18773946360153301</v>
      </c>
    </row>
    <row r="17" spans="2:28" ht="29" x14ac:dyDescent="0.35">
      <c r="B17" s="17" t="s">
        <v>345</v>
      </c>
      <c r="C17" s="16">
        <v>0.185909980430528</v>
      </c>
      <c r="D17" s="16">
        <v>0.20888888888888901</v>
      </c>
      <c r="E17" s="16">
        <v>0.16725978647686801</v>
      </c>
      <c r="F17" s="16"/>
      <c r="G17" s="16">
        <v>0.230188679245283</v>
      </c>
      <c r="H17" s="16">
        <v>0.103174603174603</v>
      </c>
      <c r="I17" s="16">
        <v>0.261538461538462</v>
      </c>
      <c r="J17" s="16">
        <v>0.22950819672131101</v>
      </c>
      <c r="K17" s="16">
        <v>0.164383561643836</v>
      </c>
      <c r="L17" s="16">
        <v>0.18181818181818199</v>
      </c>
      <c r="M17" s="16">
        <v>0.16666666666666699</v>
      </c>
      <c r="N17" s="16">
        <v>0.22222222222222199</v>
      </c>
      <c r="O17" s="16">
        <v>0.173913043478261</v>
      </c>
      <c r="P17" s="16">
        <v>0.133333333333333</v>
      </c>
      <c r="Q17" s="16">
        <v>0.157894736842105</v>
      </c>
      <c r="R17" s="16">
        <v>0.157894736842105</v>
      </c>
      <c r="S17" s="16"/>
      <c r="T17" s="16">
        <v>0.22247706422018301</v>
      </c>
      <c r="U17" s="16">
        <v>0.127853881278539</v>
      </c>
      <c r="V17" s="16">
        <v>0.152542372881356</v>
      </c>
      <c r="W17" s="16">
        <v>0.224806201550388</v>
      </c>
      <c r="X17" s="16">
        <v>0.12987012987013</v>
      </c>
      <c r="Y17" s="16">
        <v>0.186046511627907</v>
      </c>
      <c r="Z17" s="16"/>
      <c r="AA17" s="16">
        <v>0.16688567674113</v>
      </c>
      <c r="AB17" s="16">
        <v>0.24137931034482801</v>
      </c>
    </row>
    <row r="18" spans="2:28" ht="43.5" x14ac:dyDescent="0.35">
      <c r="B18" s="17" t="s">
        <v>346</v>
      </c>
      <c r="C18" s="16">
        <v>0.132093933463796</v>
      </c>
      <c r="D18" s="16">
        <v>0.16222222222222199</v>
      </c>
      <c r="E18" s="16">
        <v>0.110320284697509</v>
      </c>
      <c r="F18" s="16"/>
      <c r="G18" s="16">
        <v>0.143396226415094</v>
      </c>
      <c r="H18" s="16">
        <v>0.126984126984127</v>
      </c>
      <c r="I18" s="16">
        <v>0.138461538461538</v>
      </c>
      <c r="J18" s="16">
        <v>0.114754098360656</v>
      </c>
      <c r="K18" s="16">
        <v>0.13698630136986301</v>
      </c>
      <c r="L18" s="16">
        <v>0.103896103896104</v>
      </c>
      <c r="M18" s="16">
        <v>0.16666666666666699</v>
      </c>
      <c r="N18" s="16">
        <v>0.16666666666666699</v>
      </c>
      <c r="O18" s="16">
        <v>0.13043478260869601</v>
      </c>
      <c r="P18" s="16">
        <v>0.133333333333333</v>
      </c>
      <c r="Q18" s="16">
        <v>5.2631578947368397E-2</v>
      </c>
      <c r="R18" s="16">
        <v>0.105263157894737</v>
      </c>
      <c r="S18" s="16"/>
      <c r="T18" s="16">
        <v>0.12844036697247699</v>
      </c>
      <c r="U18" s="16">
        <v>0.127853881278539</v>
      </c>
      <c r="V18" s="16">
        <v>0.194915254237288</v>
      </c>
      <c r="W18" s="16">
        <v>0.13178294573643401</v>
      </c>
      <c r="X18" s="16">
        <v>9.0909090909090898E-2</v>
      </c>
      <c r="Y18" s="16">
        <v>9.3023255813953501E-2</v>
      </c>
      <c r="Z18" s="16"/>
      <c r="AA18" s="16">
        <v>0.126149802890933</v>
      </c>
      <c r="AB18" s="16">
        <v>0.14942528735632199</v>
      </c>
    </row>
    <row r="19" spans="2:28" ht="29" x14ac:dyDescent="0.35">
      <c r="B19" s="17" t="s">
        <v>347</v>
      </c>
      <c r="C19" s="16">
        <v>1.6634050880626201E-2</v>
      </c>
      <c r="D19" s="16">
        <v>1.55555555555556E-2</v>
      </c>
      <c r="E19" s="16">
        <v>1.42348754448399E-2</v>
      </c>
      <c r="F19" s="16"/>
      <c r="G19" s="16">
        <v>1.5094339622641499E-2</v>
      </c>
      <c r="H19" s="16">
        <v>2.3809523809523801E-2</v>
      </c>
      <c r="I19" s="16">
        <v>1.5384615384615399E-2</v>
      </c>
      <c r="J19" s="16">
        <v>1.63934426229508E-2</v>
      </c>
      <c r="K19" s="16">
        <v>1.3698630136986301E-2</v>
      </c>
      <c r="L19" s="16">
        <v>2.5974025974026E-2</v>
      </c>
      <c r="M19" s="16">
        <v>1.38888888888889E-2</v>
      </c>
      <c r="N19" s="16">
        <v>0</v>
      </c>
      <c r="O19" s="16">
        <v>8.6956521739130401E-3</v>
      </c>
      <c r="P19" s="16">
        <v>1.3333333333333299E-2</v>
      </c>
      <c r="Q19" s="16">
        <v>5.2631578947368397E-2</v>
      </c>
      <c r="R19" s="16">
        <v>0</v>
      </c>
      <c r="S19" s="16"/>
      <c r="T19" s="16">
        <v>1.14678899082569E-2</v>
      </c>
      <c r="U19" s="16">
        <v>1.3698630136986301E-2</v>
      </c>
      <c r="V19" s="16">
        <v>2.5423728813559299E-2</v>
      </c>
      <c r="W19" s="16">
        <v>7.7519379844961196E-3</v>
      </c>
      <c r="X19" s="16">
        <v>2.5974025974026E-2</v>
      </c>
      <c r="Y19" s="16">
        <v>6.9767441860465101E-2</v>
      </c>
      <c r="Z19" s="16"/>
      <c r="AA19" s="16">
        <v>1.7082785808147202E-2</v>
      </c>
      <c r="AB19" s="16">
        <v>1.5325670498084301E-2</v>
      </c>
    </row>
    <row r="20" spans="2:28" x14ac:dyDescent="0.35">
      <c r="B20" s="17" t="s">
        <v>101</v>
      </c>
      <c r="C20" s="18">
        <v>1.6634050880626201E-2</v>
      </c>
      <c r="D20" s="18">
        <v>1.1111111111111099E-2</v>
      </c>
      <c r="E20" s="18">
        <v>2.1352313167259801E-2</v>
      </c>
      <c r="F20" s="18"/>
      <c r="G20" s="18">
        <v>0</v>
      </c>
      <c r="H20" s="18">
        <v>1.58730158730159E-2</v>
      </c>
      <c r="I20" s="18">
        <v>3.0769230769230799E-2</v>
      </c>
      <c r="J20" s="18">
        <v>1.63934426229508E-2</v>
      </c>
      <c r="K20" s="18">
        <v>2.7397260273972601E-2</v>
      </c>
      <c r="L20" s="18">
        <v>5.1948051948052E-2</v>
      </c>
      <c r="M20" s="18">
        <v>1.38888888888889E-2</v>
      </c>
      <c r="N20" s="18">
        <v>2.7777777777777801E-2</v>
      </c>
      <c r="O20" s="18">
        <v>0</v>
      </c>
      <c r="P20" s="18">
        <v>1.3333333333333299E-2</v>
      </c>
      <c r="Q20" s="18">
        <v>7.8947368421052599E-2</v>
      </c>
      <c r="R20" s="18">
        <v>0</v>
      </c>
      <c r="S20" s="18"/>
      <c r="T20" s="18">
        <v>6.8807339449541297E-3</v>
      </c>
      <c r="U20" s="18">
        <v>2.2831050228310501E-2</v>
      </c>
      <c r="V20" s="18">
        <v>1.6949152542372899E-2</v>
      </c>
      <c r="W20" s="18">
        <v>7.7519379844961196E-3</v>
      </c>
      <c r="X20" s="18">
        <v>3.8961038961039002E-2</v>
      </c>
      <c r="Y20" s="18">
        <v>6.9767441860465101E-2</v>
      </c>
      <c r="Z20" s="18"/>
      <c r="AA20" s="18">
        <v>1.5768725361366601E-2</v>
      </c>
      <c r="AB20" s="18">
        <v>1.9157088122605401E-2</v>
      </c>
    </row>
    <row r="21" spans="2:28" x14ac:dyDescent="0.35">
      <c r="B21" s="15"/>
    </row>
    <row r="22" spans="2:28" x14ac:dyDescent="0.35">
      <c r="B22" t="s">
        <v>64</v>
      </c>
    </row>
    <row r="23" spans="2:28" x14ac:dyDescent="0.35">
      <c r="B23" t="s">
        <v>65</v>
      </c>
    </row>
    <row r="25" spans="2:28" x14ac:dyDescent="0.35">
      <c r="B25"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353</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349</v>
      </c>
      <c r="C8" s="16">
        <v>0.64872798434442303</v>
      </c>
      <c r="D8" s="16">
        <v>0.62</v>
      </c>
      <c r="E8" s="16">
        <v>0.66903914590747304</v>
      </c>
      <c r="F8" s="16"/>
      <c r="G8" s="16">
        <v>0.679245283018868</v>
      </c>
      <c r="H8" s="16">
        <v>0.65079365079365104</v>
      </c>
      <c r="I8" s="16">
        <v>0.67692307692307696</v>
      </c>
      <c r="J8" s="16">
        <v>0.60655737704918</v>
      </c>
      <c r="K8" s="16">
        <v>0.71232876712328796</v>
      </c>
      <c r="L8" s="16">
        <v>0.62337662337662303</v>
      </c>
      <c r="M8" s="16">
        <v>0.63888888888888895</v>
      </c>
      <c r="N8" s="16">
        <v>0.5</v>
      </c>
      <c r="O8" s="16">
        <v>0.64347826086956506</v>
      </c>
      <c r="P8" s="16">
        <v>0.586666666666667</v>
      </c>
      <c r="Q8" s="16">
        <v>0.57894736842105299</v>
      </c>
      <c r="R8" s="16">
        <v>0.84210526315789502</v>
      </c>
      <c r="S8" s="16"/>
      <c r="T8" s="16">
        <v>0.67201834862385301</v>
      </c>
      <c r="U8" s="16">
        <v>0.66666666666666696</v>
      </c>
      <c r="V8" s="16">
        <v>0.60169491525423702</v>
      </c>
      <c r="W8" s="16">
        <v>0.53488372093023295</v>
      </c>
      <c r="X8" s="16">
        <v>0.70129870129870098</v>
      </c>
      <c r="Y8" s="16">
        <v>0.69767441860465096</v>
      </c>
      <c r="Z8" s="16"/>
      <c r="AA8" s="16">
        <v>0.66228646517739798</v>
      </c>
      <c r="AB8" s="16">
        <v>0.60919540229885105</v>
      </c>
    </row>
    <row r="9" spans="2:28" x14ac:dyDescent="0.35">
      <c r="B9" s="17" t="s">
        <v>350</v>
      </c>
      <c r="C9" s="16">
        <v>0.267123287671233</v>
      </c>
      <c r="D9" s="16">
        <v>0.28888888888888897</v>
      </c>
      <c r="E9" s="16">
        <v>0.25088967971530302</v>
      </c>
      <c r="F9" s="16"/>
      <c r="G9" s="16">
        <v>0.26037735849056598</v>
      </c>
      <c r="H9" s="16">
        <v>0.23015873015873001</v>
      </c>
      <c r="I9" s="16">
        <v>0.261538461538462</v>
      </c>
      <c r="J9" s="16">
        <v>0.29508196721311503</v>
      </c>
      <c r="K9" s="16">
        <v>0.24657534246575299</v>
      </c>
      <c r="L9" s="16">
        <v>0.22077922077922099</v>
      </c>
      <c r="M9" s="16">
        <v>0.30555555555555602</v>
      </c>
      <c r="N9" s="16">
        <v>0.36111111111111099</v>
      </c>
      <c r="O9" s="16">
        <v>0.27826086956521701</v>
      </c>
      <c r="P9" s="16">
        <v>0.293333333333333</v>
      </c>
      <c r="Q9" s="16">
        <v>0.34210526315789502</v>
      </c>
      <c r="R9" s="16">
        <v>0.157894736842105</v>
      </c>
      <c r="S9" s="16"/>
      <c r="T9" s="16">
        <v>0.247706422018349</v>
      </c>
      <c r="U9" s="16">
        <v>0.26940639269406402</v>
      </c>
      <c r="V9" s="16">
        <v>0.25423728813559299</v>
      </c>
      <c r="W9" s="16">
        <v>0.34108527131782901</v>
      </c>
      <c r="X9" s="16">
        <v>0.27272727272727298</v>
      </c>
      <c r="Y9" s="16">
        <v>0.25581395348837199</v>
      </c>
      <c r="Z9" s="16"/>
      <c r="AA9" s="16">
        <v>0.25886990801576898</v>
      </c>
      <c r="AB9" s="16">
        <v>0.29118773946360199</v>
      </c>
    </row>
    <row r="10" spans="2:28" x14ac:dyDescent="0.35">
      <c r="B10" s="17" t="s">
        <v>351</v>
      </c>
      <c r="C10" s="16">
        <v>4.3052837573385502E-2</v>
      </c>
      <c r="D10" s="16">
        <v>4.2222222222222203E-2</v>
      </c>
      <c r="E10" s="16">
        <v>4.4483985765124599E-2</v>
      </c>
      <c r="F10" s="16"/>
      <c r="G10" s="16">
        <v>3.77358490566038E-2</v>
      </c>
      <c r="H10" s="16">
        <v>3.1746031746031703E-2</v>
      </c>
      <c r="I10" s="16">
        <v>6.15384615384615E-2</v>
      </c>
      <c r="J10" s="16">
        <v>6.5573770491803296E-2</v>
      </c>
      <c r="K10" s="16">
        <v>1.3698630136986301E-2</v>
      </c>
      <c r="L10" s="16">
        <v>9.0909090909090898E-2</v>
      </c>
      <c r="M10" s="16">
        <v>2.7777777777777801E-2</v>
      </c>
      <c r="N10" s="16">
        <v>5.5555555555555601E-2</v>
      </c>
      <c r="O10" s="16">
        <v>6.08695652173913E-2</v>
      </c>
      <c r="P10" s="16">
        <v>2.66666666666667E-2</v>
      </c>
      <c r="Q10" s="16">
        <v>2.6315789473684199E-2</v>
      </c>
      <c r="R10" s="16">
        <v>0</v>
      </c>
      <c r="S10" s="16"/>
      <c r="T10" s="16">
        <v>3.8990825688073397E-2</v>
      </c>
      <c r="U10" s="16">
        <v>2.7397260273972601E-2</v>
      </c>
      <c r="V10" s="16">
        <v>8.4745762711864403E-2</v>
      </c>
      <c r="W10" s="16">
        <v>7.7519379844961198E-2</v>
      </c>
      <c r="X10" s="16">
        <v>1.2987012987013E-2</v>
      </c>
      <c r="Y10" s="16">
        <v>0</v>
      </c>
      <c r="Z10" s="16"/>
      <c r="AA10" s="16">
        <v>3.6793692509855501E-2</v>
      </c>
      <c r="AB10" s="16">
        <v>6.1302681992337203E-2</v>
      </c>
    </row>
    <row r="11" spans="2:28" x14ac:dyDescent="0.35">
      <c r="B11" s="17" t="s">
        <v>352</v>
      </c>
      <c r="C11" s="16">
        <v>2.25048923679061E-2</v>
      </c>
      <c r="D11" s="16">
        <v>3.11111111111111E-2</v>
      </c>
      <c r="E11" s="16">
        <v>1.6014234875444799E-2</v>
      </c>
      <c r="F11" s="16"/>
      <c r="G11" s="16">
        <v>1.13207547169811E-2</v>
      </c>
      <c r="H11" s="16">
        <v>4.7619047619047603E-2</v>
      </c>
      <c r="I11" s="16">
        <v>0</v>
      </c>
      <c r="J11" s="16">
        <v>3.2786885245901599E-2</v>
      </c>
      <c r="K11" s="16">
        <v>1.3698630136986301E-2</v>
      </c>
      <c r="L11" s="16">
        <v>3.8961038961039002E-2</v>
      </c>
      <c r="M11" s="16">
        <v>1.38888888888889E-2</v>
      </c>
      <c r="N11" s="16">
        <v>8.3333333333333301E-2</v>
      </c>
      <c r="O11" s="16">
        <v>0</v>
      </c>
      <c r="P11" s="16">
        <v>0.04</v>
      </c>
      <c r="Q11" s="16">
        <v>2.6315789473684199E-2</v>
      </c>
      <c r="R11" s="16">
        <v>0</v>
      </c>
      <c r="S11" s="16"/>
      <c r="T11" s="16">
        <v>2.9816513761467899E-2</v>
      </c>
      <c r="U11" s="16">
        <v>1.8264840182648401E-2</v>
      </c>
      <c r="V11" s="16">
        <v>1.6949152542372899E-2</v>
      </c>
      <c r="W11" s="16">
        <v>7.7519379844961196E-3</v>
      </c>
      <c r="X11" s="16">
        <v>1.2987012987013E-2</v>
      </c>
      <c r="Y11" s="16">
        <v>4.6511627906976702E-2</v>
      </c>
      <c r="Z11" s="16"/>
      <c r="AA11" s="16">
        <v>2.2339027595269401E-2</v>
      </c>
      <c r="AB11" s="16">
        <v>2.2988505747126398E-2</v>
      </c>
    </row>
    <row r="12" spans="2:28" x14ac:dyDescent="0.35">
      <c r="B12" s="17" t="s">
        <v>101</v>
      </c>
      <c r="C12" s="18">
        <v>1.8590998043052798E-2</v>
      </c>
      <c r="D12" s="18">
        <v>1.7777777777777799E-2</v>
      </c>
      <c r="E12" s="18">
        <v>1.95729537366548E-2</v>
      </c>
      <c r="F12" s="18"/>
      <c r="G12" s="18">
        <v>1.13207547169811E-2</v>
      </c>
      <c r="H12" s="18">
        <v>3.9682539682539701E-2</v>
      </c>
      <c r="I12" s="18">
        <v>0</v>
      </c>
      <c r="J12" s="18">
        <v>0</v>
      </c>
      <c r="K12" s="18">
        <v>1.3698630136986301E-2</v>
      </c>
      <c r="L12" s="18">
        <v>2.5974025974026E-2</v>
      </c>
      <c r="M12" s="18">
        <v>1.38888888888889E-2</v>
      </c>
      <c r="N12" s="18">
        <v>0</v>
      </c>
      <c r="O12" s="18">
        <v>1.7391304347826101E-2</v>
      </c>
      <c r="P12" s="18">
        <v>5.3333333333333302E-2</v>
      </c>
      <c r="Q12" s="18">
        <v>2.6315789473684199E-2</v>
      </c>
      <c r="R12" s="18">
        <v>0</v>
      </c>
      <c r="S12" s="18"/>
      <c r="T12" s="18">
        <v>1.14678899082569E-2</v>
      </c>
      <c r="U12" s="18">
        <v>1.8264840182648401E-2</v>
      </c>
      <c r="V12" s="18">
        <v>4.2372881355932202E-2</v>
      </c>
      <c r="W12" s="18">
        <v>3.8759689922480599E-2</v>
      </c>
      <c r="X12" s="18">
        <v>0</v>
      </c>
      <c r="Y12" s="18">
        <v>0</v>
      </c>
      <c r="Z12" s="18"/>
      <c r="AA12" s="18">
        <v>1.9710906701708299E-2</v>
      </c>
      <c r="AB12" s="18">
        <v>1.5325670498084301E-2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AB24"/>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365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29" x14ac:dyDescent="0.35">
      <c r="B8" s="17" t="s">
        <v>354</v>
      </c>
      <c r="C8" s="16">
        <v>0.465753424657534</v>
      </c>
      <c r="D8" s="16">
        <v>0.51111111111111096</v>
      </c>
      <c r="E8" s="16">
        <v>0.42704626334519602</v>
      </c>
      <c r="F8" s="16"/>
      <c r="G8" s="16">
        <v>0.475471698113208</v>
      </c>
      <c r="H8" s="16">
        <v>0.476190476190476</v>
      </c>
      <c r="I8" s="16">
        <v>0.507692307692308</v>
      </c>
      <c r="J8" s="16">
        <v>0.29508196721311503</v>
      </c>
      <c r="K8" s="16">
        <v>0.50684931506849296</v>
      </c>
      <c r="L8" s="16">
        <v>0.415584415584416</v>
      </c>
      <c r="M8" s="16">
        <v>0.48611111111111099</v>
      </c>
      <c r="N8" s="16">
        <v>0.44444444444444398</v>
      </c>
      <c r="O8" s="16">
        <v>0.52173913043478304</v>
      </c>
      <c r="P8" s="16">
        <v>0.50666666666666704</v>
      </c>
      <c r="Q8" s="16">
        <v>0.394736842105263</v>
      </c>
      <c r="R8" s="16">
        <v>0.31578947368421101</v>
      </c>
      <c r="S8" s="16"/>
      <c r="T8" s="16">
        <v>0.47247706422018299</v>
      </c>
      <c r="U8" s="16">
        <v>0.47031963470319599</v>
      </c>
      <c r="V8" s="16">
        <v>0.43220338983050799</v>
      </c>
      <c r="W8" s="16">
        <v>0.47286821705426402</v>
      </c>
      <c r="X8" s="16">
        <v>0.506493506493506</v>
      </c>
      <c r="Y8" s="16">
        <v>0.372093023255814</v>
      </c>
      <c r="Z8" s="16"/>
      <c r="AA8" s="16">
        <v>0.47174770039421798</v>
      </c>
      <c r="AB8" s="16">
        <v>0.44827586206896602</v>
      </c>
    </row>
    <row r="9" spans="2:28" ht="29" x14ac:dyDescent="0.35">
      <c r="B9" s="17" t="s">
        <v>355</v>
      </c>
      <c r="C9" s="16">
        <v>0.41976516634050898</v>
      </c>
      <c r="D9" s="16">
        <v>0.43333333333333302</v>
      </c>
      <c r="E9" s="16">
        <v>0.41281138790035599</v>
      </c>
      <c r="F9" s="16"/>
      <c r="G9" s="16">
        <v>0.43018867924528298</v>
      </c>
      <c r="H9" s="16">
        <v>0.40476190476190499</v>
      </c>
      <c r="I9" s="16">
        <v>0.4</v>
      </c>
      <c r="J9" s="16">
        <v>0.44262295081967201</v>
      </c>
      <c r="K9" s="16">
        <v>0.35616438356164398</v>
      </c>
      <c r="L9" s="16">
        <v>0.44155844155844198</v>
      </c>
      <c r="M9" s="16">
        <v>0.51388888888888895</v>
      </c>
      <c r="N9" s="16">
        <v>0.38888888888888901</v>
      </c>
      <c r="O9" s="16">
        <v>0.39130434782608697</v>
      </c>
      <c r="P9" s="16">
        <v>0.37333333333333302</v>
      </c>
      <c r="Q9" s="16">
        <v>0.394736842105263</v>
      </c>
      <c r="R9" s="16">
        <v>0.63157894736842102</v>
      </c>
      <c r="S9" s="16"/>
      <c r="T9" s="16">
        <v>0.43119266055045902</v>
      </c>
      <c r="U9" s="16">
        <v>0.42922374429223698</v>
      </c>
      <c r="V9" s="16">
        <v>0.38983050847457601</v>
      </c>
      <c r="W9" s="16">
        <v>0.403100775193798</v>
      </c>
      <c r="X9" s="16">
        <v>0.40259740259740301</v>
      </c>
      <c r="Y9" s="16">
        <v>0.418604651162791</v>
      </c>
      <c r="Z9" s="16"/>
      <c r="AA9" s="16">
        <v>0.413929040735874</v>
      </c>
      <c r="AB9" s="16">
        <v>0.43678160919540199</v>
      </c>
    </row>
    <row r="10" spans="2:28" ht="43.5" x14ac:dyDescent="0.35">
      <c r="B10" s="17" t="s">
        <v>356</v>
      </c>
      <c r="C10" s="16">
        <v>0.39236790606653599</v>
      </c>
      <c r="D10" s="16">
        <v>0.40888888888888902</v>
      </c>
      <c r="E10" s="16">
        <v>0.37544483985765098</v>
      </c>
      <c r="F10" s="16"/>
      <c r="G10" s="16">
        <v>0.422641509433962</v>
      </c>
      <c r="H10" s="16">
        <v>0.39682539682539703</v>
      </c>
      <c r="I10" s="16">
        <v>0.35384615384615398</v>
      </c>
      <c r="J10" s="16">
        <v>0.31147540983606598</v>
      </c>
      <c r="K10" s="16">
        <v>0.465753424657534</v>
      </c>
      <c r="L10" s="16">
        <v>0.246753246753247</v>
      </c>
      <c r="M10" s="16">
        <v>0.48611111111111099</v>
      </c>
      <c r="N10" s="16">
        <v>0.30555555555555602</v>
      </c>
      <c r="O10" s="16">
        <v>0.4</v>
      </c>
      <c r="P10" s="16">
        <v>0.37333333333333302</v>
      </c>
      <c r="Q10" s="16">
        <v>0.36842105263157898</v>
      </c>
      <c r="R10" s="16">
        <v>0.52631578947368396</v>
      </c>
      <c r="S10" s="16"/>
      <c r="T10" s="16">
        <v>0.43119266055045902</v>
      </c>
      <c r="U10" s="16">
        <v>0.38356164383561597</v>
      </c>
      <c r="V10" s="16">
        <v>0.31355932203389802</v>
      </c>
      <c r="W10" s="16">
        <v>0.36434108527131798</v>
      </c>
      <c r="X10" s="16">
        <v>0.31168831168831201</v>
      </c>
      <c r="Y10" s="16">
        <v>0.48837209302325602</v>
      </c>
      <c r="Z10" s="16"/>
      <c r="AA10" s="16">
        <v>0.38764783180026302</v>
      </c>
      <c r="AB10" s="16">
        <v>0.40613026819923398</v>
      </c>
    </row>
    <row r="11" spans="2:28" ht="29" x14ac:dyDescent="0.35">
      <c r="B11" s="17" t="s">
        <v>357</v>
      </c>
      <c r="C11" s="16">
        <v>0.34246575342465801</v>
      </c>
      <c r="D11" s="16">
        <v>0.35111111111111099</v>
      </c>
      <c r="E11" s="16">
        <v>0.33985765124555201</v>
      </c>
      <c r="F11" s="16"/>
      <c r="G11" s="16">
        <v>0.36603773584905702</v>
      </c>
      <c r="H11" s="16">
        <v>0.30158730158730201</v>
      </c>
      <c r="I11" s="16">
        <v>0.36923076923076897</v>
      </c>
      <c r="J11" s="16">
        <v>0.27868852459016402</v>
      </c>
      <c r="K11" s="16">
        <v>0.24657534246575299</v>
      </c>
      <c r="L11" s="16">
        <v>0.415584415584416</v>
      </c>
      <c r="M11" s="16">
        <v>0.27777777777777801</v>
      </c>
      <c r="N11" s="16">
        <v>0.27777777777777801</v>
      </c>
      <c r="O11" s="16">
        <v>0.45217391304347798</v>
      </c>
      <c r="P11" s="16">
        <v>0.266666666666667</v>
      </c>
      <c r="Q11" s="16">
        <v>0.34210526315789502</v>
      </c>
      <c r="R11" s="16">
        <v>0.47368421052631599</v>
      </c>
      <c r="S11" s="16"/>
      <c r="T11" s="16">
        <v>0.37614678899082599</v>
      </c>
      <c r="U11" s="16">
        <v>0.35616438356164398</v>
      </c>
      <c r="V11" s="16">
        <v>0.34745762711864397</v>
      </c>
      <c r="W11" s="16">
        <v>0.28682170542635699</v>
      </c>
      <c r="X11" s="16">
        <v>0.29870129870129902</v>
      </c>
      <c r="Y11" s="16">
        <v>0.162790697674419</v>
      </c>
      <c r="Z11" s="16"/>
      <c r="AA11" s="16">
        <v>0.32194480946123499</v>
      </c>
      <c r="AB11" s="16">
        <v>0.40229885057471299</v>
      </c>
    </row>
    <row r="12" spans="2:28" ht="29" x14ac:dyDescent="0.35">
      <c r="B12" s="17" t="s">
        <v>358</v>
      </c>
      <c r="C12" s="16">
        <v>0.34050880626223101</v>
      </c>
      <c r="D12" s="16">
        <v>0.35777777777777803</v>
      </c>
      <c r="E12" s="16">
        <v>0.32918149466192198</v>
      </c>
      <c r="F12" s="16"/>
      <c r="G12" s="16">
        <v>0.34716981132075497</v>
      </c>
      <c r="H12" s="16">
        <v>0.30158730158730201</v>
      </c>
      <c r="I12" s="16">
        <v>0.36923076923076897</v>
      </c>
      <c r="J12" s="16">
        <v>0.39344262295082</v>
      </c>
      <c r="K12" s="16">
        <v>0.31506849315068503</v>
      </c>
      <c r="L12" s="16">
        <v>0.337662337662338</v>
      </c>
      <c r="M12" s="16">
        <v>0.29166666666666702</v>
      </c>
      <c r="N12" s="16">
        <v>0.41666666666666702</v>
      </c>
      <c r="O12" s="16">
        <v>0.29565217391304299</v>
      </c>
      <c r="P12" s="16">
        <v>0.33333333333333298</v>
      </c>
      <c r="Q12" s="16">
        <v>0.394736842105263</v>
      </c>
      <c r="R12" s="16">
        <v>0.57894736842105299</v>
      </c>
      <c r="S12" s="16"/>
      <c r="T12" s="16">
        <v>0.34403669724770602</v>
      </c>
      <c r="U12" s="16">
        <v>0.31506849315068503</v>
      </c>
      <c r="V12" s="16">
        <v>0.322033898305085</v>
      </c>
      <c r="W12" s="16">
        <v>0.36434108527131798</v>
      </c>
      <c r="X12" s="16">
        <v>0.38961038961039002</v>
      </c>
      <c r="Y12" s="16">
        <v>0.32558139534883701</v>
      </c>
      <c r="Z12" s="16"/>
      <c r="AA12" s="16">
        <v>0.33639947437582102</v>
      </c>
      <c r="AB12" s="16">
        <v>0.35249042145593901</v>
      </c>
    </row>
    <row r="13" spans="2:28" ht="43.5" x14ac:dyDescent="0.35">
      <c r="B13" s="17" t="s">
        <v>359</v>
      </c>
      <c r="C13" s="16">
        <v>0.32093933463796498</v>
      </c>
      <c r="D13" s="16">
        <v>0.34222222222222198</v>
      </c>
      <c r="E13" s="16">
        <v>0.30604982206405701</v>
      </c>
      <c r="F13" s="16"/>
      <c r="G13" s="16">
        <v>0.35849056603773599</v>
      </c>
      <c r="H13" s="16">
        <v>0.27777777777777801</v>
      </c>
      <c r="I13" s="16">
        <v>0.32307692307692298</v>
      </c>
      <c r="J13" s="16">
        <v>0.34426229508196698</v>
      </c>
      <c r="K13" s="16">
        <v>0.232876712328767</v>
      </c>
      <c r="L13" s="16">
        <v>0.28571428571428598</v>
      </c>
      <c r="M13" s="16">
        <v>0.38888888888888901</v>
      </c>
      <c r="N13" s="16">
        <v>0.36111111111111099</v>
      </c>
      <c r="O13" s="16">
        <v>0.37391304347826099</v>
      </c>
      <c r="P13" s="16">
        <v>0.21333333333333299</v>
      </c>
      <c r="Q13" s="16">
        <v>0.31578947368421101</v>
      </c>
      <c r="R13" s="16">
        <v>0.26315789473684198</v>
      </c>
      <c r="S13" s="16"/>
      <c r="T13" s="16">
        <v>0.341743119266055</v>
      </c>
      <c r="U13" s="16">
        <v>0.28767123287671198</v>
      </c>
      <c r="V13" s="16">
        <v>0.28813559322033899</v>
      </c>
      <c r="W13" s="16">
        <v>0.372093023255814</v>
      </c>
      <c r="X13" s="16">
        <v>0.29870129870129902</v>
      </c>
      <c r="Y13" s="16">
        <v>0.25581395348837199</v>
      </c>
      <c r="Z13" s="16"/>
      <c r="AA13" s="16">
        <v>0.32588699080157701</v>
      </c>
      <c r="AB13" s="16">
        <v>0.30651340996168602</v>
      </c>
    </row>
    <row r="14" spans="2:28" ht="43.5" x14ac:dyDescent="0.35">
      <c r="B14" s="17" t="s">
        <v>360</v>
      </c>
      <c r="C14" s="16">
        <v>0.30919765166340502</v>
      </c>
      <c r="D14" s="16">
        <v>0.30444444444444402</v>
      </c>
      <c r="E14" s="16">
        <v>0.31138790035587199</v>
      </c>
      <c r="F14" s="16"/>
      <c r="G14" s="16">
        <v>0.31320754716981097</v>
      </c>
      <c r="H14" s="16">
        <v>0.27777777777777801</v>
      </c>
      <c r="I14" s="16">
        <v>0.33846153846153798</v>
      </c>
      <c r="J14" s="16">
        <v>0.36065573770491799</v>
      </c>
      <c r="K14" s="16">
        <v>0.32876712328767099</v>
      </c>
      <c r="L14" s="16">
        <v>0.29870129870129902</v>
      </c>
      <c r="M14" s="16">
        <v>0.29166666666666702</v>
      </c>
      <c r="N14" s="16">
        <v>0.194444444444444</v>
      </c>
      <c r="O14" s="16">
        <v>0.36521739130434799</v>
      </c>
      <c r="P14" s="16">
        <v>0.22666666666666699</v>
      </c>
      <c r="Q14" s="16">
        <v>0.34210526315789502</v>
      </c>
      <c r="R14" s="16">
        <v>0.36842105263157898</v>
      </c>
      <c r="S14" s="16"/>
      <c r="T14" s="16">
        <v>0.32798165137614699</v>
      </c>
      <c r="U14" s="16">
        <v>0.28310502283104999</v>
      </c>
      <c r="V14" s="16">
        <v>0.27966101694915302</v>
      </c>
      <c r="W14" s="16">
        <v>0.31007751937984501</v>
      </c>
      <c r="X14" s="16">
        <v>0.36363636363636398</v>
      </c>
      <c r="Y14" s="16">
        <v>0.232558139534884</v>
      </c>
      <c r="Z14" s="16"/>
      <c r="AA14" s="16">
        <v>0.29566360052562402</v>
      </c>
      <c r="AB14" s="16">
        <v>0.34865900383141801</v>
      </c>
    </row>
    <row r="15" spans="2:28" ht="29" x14ac:dyDescent="0.35">
      <c r="B15" s="17" t="s">
        <v>361</v>
      </c>
      <c r="C15" s="16">
        <v>0.30430528375733901</v>
      </c>
      <c r="D15" s="16">
        <v>0.293333333333333</v>
      </c>
      <c r="E15" s="16">
        <v>0.314946619217082</v>
      </c>
      <c r="F15" s="16"/>
      <c r="G15" s="16">
        <v>0.30943396226415099</v>
      </c>
      <c r="H15" s="16">
        <v>0.25396825396825401</v>
      </c>
      <c r="I15" s="16">
        <v>0.29230769230769199</v>
      </c>
      <c r="J15" s="16">
        <v>0.36065573770491799</v>
      </c>
      <c r="K15" s="16">
        <v>0.219178082191781</v>
      </c>
      <c r="L15" s="16">
        <v>0.25974025974025999</v>
      </c>
      <c r="M15" s="16">
        <v>0.31944444444444398</v>
      </c>
      <c r="N15" s="16">
        <v>0.22222222222222199</v>
      </c>
      <c r="O15" s="16">
        <v>0.37391304347826099</v>
      </c>
      <c r="P15" s="16">
        <v>0.25333333333333302</v>
      </c>
      <c r="Q15" s="16">
        <v>0.394736842105263</v>
      </c>
      <c r="R15" s="16">
        <v>0.63157894736842102</v>
      </c>
      <c r="S15" s="16"/>
      <c r="T15" s="16">
        <v>0.29587155963302803</v>
      </c>
      <c r="U15" s="16">
        <v>0.29223744292237402</v>
      </c>
      <c r="V15" s="16">
        <v>0.29661016949152502</v>
      </c>
      <c r="W15" s="16">
        <v>0.34883720930232598</v>
      </c>
      <c r="X15" s="16">
        <v>0.35064935064935099</v>
      </c>
      <c r="Y15" s="16">
        <v>0.25581395348837199</v>
      </c>
      <c r="Z15" s="16"/>
      <c r="AA15" s="16">
        <v>0.302233902759527</v>
      </c>
      <c r="AB15" s="16">
        <v>0.31034482758620702</v>
      </c>
    </row>
    <row r="16" spans="2:28" ht="29" x14ac:dyDescent="0.35">
      <c r="B16" s="17" t="s">
        <v>362</v>
      </c>
      <c r="C16" s="16">
        <v>0.22309197651663401</v>
      </c>
      <c r="D16" s="16">
        <v>0.24</v>
      </c>
      <c r="E16" s="16">
        <v>0.208185053380783</v>
      </c>
      <c r="F16" s="16"/>
      <c r="G16" s="16">
        <v>0.23396226415094301</v>
      </c>
      <c r="H16" s="16">
        <v>0.214285714285714</v>
      </c>
      <c r="I16" s="16">
        <v>0.230769230769231</v>
      </c>
      <c r="J16" s="16">
        <v>0.13114754098360701</v>
      </c>
      <c r="K16" s="16">
        <v>0.219178082191781</v>
      </c>
      <c r="L16" s="16">
        <v>0.23376623376623401</v>
      </c>
      <c r="M16" s="16">
        <v>0.180555555555556</v>
      </c>
      <c r="N16" s="16">
        <v>5.5555555555555601E-2</v>
      </c>
      <c r="O16" s="16">
        <v>0.27826086956521701</v>
      </c>
      <c r="P16" s="16">
        <v>0.21333333333333299</v>
      </c>
      <c r="Q16" s="16">
        <v>0.36842105263157898</v>
      </c>
      <c r="R16" s="16">
        <v>0.26315789473684198</v>
      </c>
      <c r="S16" s="16"/>
      <c r="T16" s="16">
        <v>0.25</v>
      </c>
      <c r="U16" s="16">
        <v>0.164383561643836</v>
      </c>
      <c r="V16" s="16">
        <v>0.25423728813559299</v>
      </c>
      <c r="W16" s="16">
        <v>0.201550387596899</v>
      </c>
      <c r="X16" s="16">
        <v>0.32467532467532501</v>
      </c>
      <c r="Y16" s="16">
        <v>4.6511627906976702E-2</v>
      </c>
      <c r="Z16" s="16"/>
      <c r="AA16" s="16">
        <v>0.22470433639947399</v>
      </c>
      <c r="AB16" s="16">
        <v>0.21839080459770099</v>
      </c>
    </row>
    <row r="17" spans="2:28" ht="43.5" x14ac:dyDescent="0.35">
      <c r="B17" s="17" t="s">
        <v>363</v>
      </c>
      <c r="C17" s="16">
        <v>0.201565557729941</v>
      </c>
      <c r="D17" s="16">
        <v>0.228888888888889</v>
      </c>
      <c r="E17" s="16">
        <v>0.18327402135231299</v>
      </c>
      <c r="F17" s="16"/>
      <c r="G17" s="16">
        <v>0.22264150943396199</v>
      </c>
      <c r="H17" s="16">
        <v>0.126984126984127</v>
      </c>
      <c r="I17" s="16">
        <v>0.18461538461538499</v>
      </c>
      <c r="J17" s="16">
        <v>0.114754098360656</v>
      </c>
      <c r="K17" s="16">
        <v>0.150684931506849</v>
      </c>
      <c r="L17" s="16">
        <v>0.22077922077922099</v>
      </c>
      <c r="M17" s="16">
        <v>0.27777777777777801</v>
      </c>
      <c r="N17" s="16">
        <v>0.22222222222222199</v>
      </c>
      <c r="O17" s="16">
        <v>0.23478260869565201</v>
      </c>
      <c r="P17" s="16">
        <v>0.2</v>
      </c>
      <c r="Q17" s="16">
        <v>0.21052631578947401</v>
      </c>
      <c r="R17" s="16">
        <v>0.31578947368421101</v>
      </c>
      <c r="S17" s="16"/>
      <c r="T17" s="16">
        <v>0.25</v>
      </c>
      <c r="U17" s="16">
        <v>0.15981735159817401</v>
      </c>
      <c r="V17" s="16">
        <v>0.152542372881356</v>
      </c>
      <c r="W17" s="16">
        <v>0.162790697674419</v>
      </c>
      <c r="X17" s="16">
        <v>0.246753246753247</v>
      </c>
      <c r="Y17" s="16">
        <v>9.3023255813953501E-2</v>
      </c>
      <c r="Z17" s="16"/>
      <c r="AA17" s="16">
        <v>0.18922470433639901</v>
      </c>
      <c r="AB17" s="16">
        <v>0.23754789272030699</v>
      </c>
    </row>
    <row r="18" spans="2:28" ht="43.5" x14ac:dyDescent="0.35">
      <c r="B18" s="17" t="s">
        <v>364</v>
      </c>
      <c r="C18" s="16">
        <v>4.9902152641878701E-2</v>
      </c>
      <c r="D18" s="16">
        <v>4.8888888888888898E-2</v>
      </c>
      <c r="E18" s="16">
        <v>4.9822064056939501E-2</v>
      </c>
      <c r="F18" s="16"/>
      <c r="G18" s="16">
        <v>2.6415094339622601E-2</v>
      </c>
      <c r="H18" s="16">
        <v>9.5238095238095205E-2</v>
      </c>
      <c r="I18" s="16">
        <v>7.69230769230769E-2</v>
      </c>
      <c r="J18" s="16">
        <v>1.63934426229508E-2</v>
      </c>
      <c r="K18" s="16">
        <v>8.2191780821917804E-2</v>
      </c>
      <c r="L18" s="16">
        <v>3.8961038961039002E-2</v>
      </c>
      <c r="M18" s="16">
        <v>5.5555555555555601E-2</v>
      </c>
      <c r="N18" s="16">
        <v>5.5555555555555601E-2</v>
      </c>
      <c r="O18" s="16">
        <v>3.4782608695652202E-2</v>
      </c>
      <c r="P18" s="16">
        <v>5.3333333333333302E-2</v>
      </c>
      <c r="Q18" s="16">
        <v>5.2631578947368397E-2</v>
      </c>
      <c r="R18" s="16">
        <v>5.2631578947368397E-2</v>
      </c>
      <c r="S18" s="16"/>
      <c r="T18" s="16">
        <v>4.8165137614678902E-2</v>
      </c>
      <c r="U18" s="16">
        <v>5.4794520547945202E-2</v>
      </c>
      <c r="V18" s="16">
        <v>5.93220338983051E-2</v>
      </c>
      <c r="W18" s="16">
        <v>3.1007751937984499E-2</v>
      </c>
      <c r="X18" s="16">
        <v>3.8961038961039002E-2</v>
      </c>
      <c r="Y18" s="16">
        <v>9.3023255813953501E-2</v>
      </c>
      <c r="Z18" s="16"/>
      <c r="AA18" s="16">
        <v>5.5190538764783199E-2</v>
      </c>
      <c r="AB18" s="16">
        <v>3.4482758620689703E-2</v>
      </c>
    </row>
    <row r="19" spans="2:28" x14ac:dyDescent="0.35">
      <c r="B19" s="17" t="s">
        <v>101</v>
      </c>
      <c r="C19" s="18">
        <v>3.52250489236791E-2</v>
      </c>
      <c r="D19" s="18">
        <v>1.7777777777777799E-2</v>
      </c>
      <c r="E19" s="18">
        <v>4.9822064056939501E-2</v>
      </c>
      <c r="F19" s="18"/>
      <c r="G19" s="18">
        <v>1.88679245283019E-2</v>
      </c>
      <c r="H19" s="18">
        <v>3.9682539682539701E-2</v>
      </c>
      <c r="I19" s="18">
        <v>4.6153846153846198E-2</v>
      </c>
      <c r="J19" s="18">
        <v>3.2786885245901599E-2</v>
      </c>
      <c r="K19" s="18">
        <v>2.7397260273972601E-2</v>
      </c>
      <c r="L19" s="18">
        <v>3.8961038961039002E-2</v>
      </c>
      <c r="M19" s="18">
        <v>1.38888888888889E-2</v>
      </c>
      <c r="N19" s="18">
        <v>0.11111111111111099</v>
      </c>
      <c r="O19" s="18">
        <v>1.7391304347826101E-2</v>
      </c>
      <c r="P19" s="18">
        <v>6.6666666666666693E-2</v>
      </c>
      <c r="Q19" s="18">
        <v>7.8947368421052599E-2</v>
      </c>
      <c r="R19" s="18">
        <v>5.2631578947368397E-2</v>
      </c>
      <c r="S19" s="18"/>
      <c r="T19" s="18">
        <v>2.06422018348624E-2</v>
      </c>
      <c r="U19" s="18">
        <v>4.5662100456621002E-2</v>
      </c>
      <c r="V19" s="18">
        <v>4.2372881355932202E-2</v>
      </c>
      <c r="W19" s="18">
        <v>3.1007751937984499E-2</v>
      </c>
      <c r="X19" s="18">
        <v>5.1948051948052E-2</v>
      </c>
      <c r="Y19" s="18">
        <v>9.3023255813953501E-2</v>
      </c>
      <c r="Z19" s="18"/>
      <c r="AA19" s="18">
        <v>4.0735873850197099E-2</v>
      </c>
      <c r="AB19" s="18">
        <v>1.9157088122605401E-2</v>
      </c>
    </row>
    <row r="20" spans="2:28" x14ac:dyDescent="0.35">
      <c r="B20" s="15"/>
    </row>
    <row r="21" spans="2:28" x14ac:dyDescent="0.35">
      <c r="B21" t="s">
        <v>64</v>
      </c>
    </row>
    <row r="22" spans="2:28" x14ac:dyDescent="0.35">
      <c r="B22" t="s">
        <v>65</v>
      </c>
    </row>
    <row r="24" spans="2:28" x14ac:dyDescent="0.35">
      <c r="B24"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95</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88</v>
      </c>
      <c r="C8" s="16">
        <v>0.150684931506849</v>
      </c>
      <c r="D8" s="16">
        <v>0.17555555555555599</v>
      </c>
      <c r="E8" s="16">
        <v>0.13167259786476901</v>
      </c>
      <c r="F8" s="16"/>
      <c r="G8" s="16">
        <v>0.218867924528302</v>
      </c>
      <c r="H8" s="16">
        <v>7.9365079365079402E-2</v>
      </c>
      <c r="I8" s="16">
        <v>0.15384615384615399</v>
      </c>
      <c r="J8" s="16">
        <v>0.114754098360656</v>
      </c>
      <c r="K8" s="16">
        <v>0.13698630136986301</v>
      </c>
      <c r="L8" s="16">
        <v>0.103896103896104</v>
      </c>
      <c r="M8" s="16">
        <v>6.9444444444444406E-2</v>
      </c>
      <c r="N8" s="16">
        <v>8.3333333333333301E-2</v>
      </c>
      <c r="O8" s="16">
        <v>0.16521739130434801</v>
      </c>
      <c r="P8" s="16">
        <v>0.10666666666666701</v>
      </c>
      <c r="Q8" s="16">
        <v>0.28947368421052599</v>
      </c>
      <c r="R8" s="16">
        <v>0.26315789473684198</v>
      </c>
      <c r="S8" s="16"/>
      <c r="T8" s="16">
        <v>0.21788990825688101</v>
      </c>
      <c r="U8" s="16">
        <v>7.3059360730593603E-2</v>
      </c>
      <c r="V8" s="16">
        <v>0.161016949152542</v>
      </c>
      <c r="W8" s="16">
        <v>8.5271317829457405E-2</v>
      </c>
      <c r="X8" s="16">
        <v>0.11688311688311701</v>
      </c>
      <c r="Y8" s="16">
        <v>9.3023255813953501E-2</v>
      </c>
      <c r="Z8" s="16"/>
      <c r="AA8" s="16">
        <v>0.13009198423127499</v>
      </c>
      <c r="AB8" s="16">
        <v>0.21072796934865901</v>
      </c>
    </row>
    <row r="9" spans="2:28" x14ac:dyDescent="0.35">
      <c r="B9" s="17" t="s">
        <v>89</v>
      </c>
      <c r="C9" s="16">
        <v>0.34344422700587102</v>
      </c>
      <c r="D9" s="16">
        <v>0.38</v>
      </c>
      <c r="E9" s="16">
        <v>0.314946619217082</v>
      </c>
      <c r="F9" s="16"/>
      <c r="G9" s="16">
        <v>0.339622641509434</v>
      </c>
      <c r="H9" s="16">
        <v>0.341269841269841</v>
      </c>
      <c r="I9" s="16">
        <v>0.261538461538462</v>
      </c>
      <c r="J9" s="16">
        <v>0.42622950819672101</v>
      </c>
      <c r="K9" s="16">
        <v>0.38356164383561597</v>
      </c>
      <c r="L9" s="16">
        <v>0.38961038961039002</v>
      </c>
      <c r="M9" s="16">
        <v>0.29166666666666702</v>
      </c>
      <c r="N9" s="16">
        <v>0.38888888888888901</v>
      </c>
      <c r="O9" s="16">
        <v>0.356521739130435</v>
      </c>
      <c r="P9" s="16">
        <v>0.33333333333333298</v>
      </c>
      <c r="Q9" s="16">
        <v>0.18421052631578899</v>
      </c>
      <c r="R9" s="16">
        <v>0.47368421052631599</v>
      </c>
      <c r="S9" s="16"/>
      <c r="T9" s="16">
        <v>0.35779816513761498</v>
      </c>
      <c r="U9" s="16">
        <v>0.34246575342465801</v>
      </c>
      <c r="V9" s="16">
        <v>0.322033898305085</v>
      </c>
      <c r="W9" s="16">
        <v>0.36434108527131798</v>
      </c>
      <c r="X9" s="16">
        <v>0.28571428571428598</v>
      </c>
      <c r="Y9" s="16">
        <v>0.30232558139534899</v>
      </c>
      <c r="Z9" s="16"/>
      <c r="AA9" s="16">
        <v>0.31931668856767398</v>
      </c>
      <c r="AB9" s="16">
        <v>0.41379310344827602</v>
      </c>
    </row>
    <row r="10" spans="2:28" x14ac:dyDescent="0.35">
      <c r="B10" s="17" t="s">
        <v>90</v>
      </c>
      <c r="C10" s="16">
        <v>0.214285714285714</v>
      </c>
      <c r="D10" s="16">
        <v>0.202222222222222</v>
      </c>
      <c r="E10" s="16">
        <v>0.22419928825622801</v>
      </c>
      <c r="F10" s="16"/>
      <c r="G10" s="16">
        <v>0.19245283018867901</v>
      </c>
      <c r="H10" s="16">
        <v>0.17460317460317501</v>
      </c>
      <c r="I10" s="16">
        <v>0.32307692307692298</v>
      </c>
      <c r="J10" s="16">
        <v>0.213114754098361</v>
      </c>
      <c r="K10" s="16">
        <v>0.219178082191781</v>
      </c>
      <c r="L10" s="16">
        <v>0.27272727272727298</v>
      </c>
      <c r="M10" s="16">
        <v>0.29166666666666702</v>
      </c>
      <c r="N10" s="16">
        <v>0.194444444444444</v>
      </c>
      <c r="O10" s="16">
        <v>0.182608695652174</v>
      </c>
      <c r="P10" s="16">
        <v>0.21333333333333299</v>
      </c>
      <c r="Q10" s="16">
        <v>0.21052631578947401</v>
      </c>
      <c r="R10" s="16">
        <v>0.105263157894737</v>
      </c>
      <c r="S10" s="16"/>
      <c r="T10" s="16">
        <v>0.16055045871559601</v>
      </c>
      <c r="U10" s="16">
        <v>0.25114155251141601</v>
      </c>
      <c r="V10" s="16">
        <v>0.25423728813559299</v>
      </c>
      <c r="W10" s="16">
        <v>0.24031007751937999</v>
      </c>
      <c r="X10" s="16">
        <v>0.246753246753247</v>
      </c>
      <c r="Y10" s="16">
        <v>0.32558139534883701</v>
      </c>
      <c r="Z10" s="16"/>
      <c r="AA10" s="16">
        <v>0.22601839684625499</v>
      </c>
      <c r="AB10" s="16">
        <v>0.18007662835249</v>
      </c>
    </row>
    <row r="11" spans="2:28" x14ac:dyDescent="0.35">
      <c r="B11" s="17" t="s">
        <v>91</v>
      </c>
      <c r="C11" s="16">
        <v>0.23874755381604701</v>
      </c>
      <c r="D11" s="16">
        <v>0.2</v>
      </c>
      <c r="E11" s="16">
        <v>0.26690391459074703</v>
      </c>
      <c r="F11" s="16"/>
      <c r="G11" s="16">
        <v>0.211320754716981</v>
      </c>
      <c r="H11" s="16">
        <v>0.365079365079365</v>
      </c>
      <c r="I11" s="16">
        <v>0.246153846153846</v>
      </c>
      <c r="J11" s="16">
        <v>0.213114754098361</v>
      </c>
      <c r="K11" s="16">
        <v>0.164383561643836</v>
      </c>
      <c r="L11" s="16">
        <v>0.19480519480519501</v>
      </c>
      <c r="M11" s="16">
        <v>0.29166666666666702</v>
      </c>
      <c r="N11" s="16">
        <v>0.27777777777777801</v>
      </c>
      <c r="O11" s="16">
        <v>0.217391304347826</v>
      </c>
      <c r="P11" s="16">
        <v>0.22666666666666699</v>
      </c>
      <c r="Q11" s="16">
        <v>0.26315789473684198</v>
      </c>
      <c r="R11" s="16">
        <v>0.157894736842105</v>
      </c>
      <c r="S11" s="16"/>
      <c r="T11" s="16">
        <v>0.206422018348624</v>
      </c>
      <c r="U11" s="16">
        <v>0.278538812785388</v>
      </c>
      <c r="V11" s="16">
        <v>0.20338983050847501</v>
      </c>
      <c r="W11" s="16">
        <v>0.28682170542635699</v>
      </c>
      <c r="X11" s="16">
        <v>0.27272727272727298</v>
      </c>
      <c r="Y11" s="16">
        <v>0.25581395348837199</v>
      </c>
      <c r="Z11" s="16"/>
      <c r="AA11" s="16">
        <v>0.26544021024967102</v>
      </c>
      <c r="AB11" s="16">
        <v>0.160919540229885</v>
      </c>
    </row>
    <row r="12" spans="2:28" x14ac:dyDescent="0.35">
      <c r="B12" s="17" t="s">
        <v>92</v>
      </c>
      <c r="C12" s="18">
        <v>5.2837573385518602E-2</v>
      </c>
      <c r="D12" s="18">
        <v>4.2222222222222203E-2</v>
      </c>
      <c r="E12" s="18">
        <v>6.2277580071174399E-2</v>
      </c>
      <c r="F12" s="18"/>
      <c r="G12" s="18">
        <v>3.77358490566038E-2</v>
      </c>
      <c r="H12" s="18">
        <v>3.9682539682539701E-2</v>
      </c>
      <c r="I12" s="18">
        <v>1.5384615384615399E-2</v>
      </c>
      <c r="J12" s="18">
        <v>3.2786885245901599E-2</v>
      </c>
      <c r="K12" s="18">
        <v>9.5890410958904104E-2</v>
      </c>
      <c r="L12" s="18">
        <v>3.8961038961039002E-2</v>
      </c>
      <c r="M12" s="18">
        <v>5.5555555555555601E-2</v>
      </c>
      <c r="N12" s="18">
        <v>5.5555555555555601E-2</v>
      </c>
      <c r="O12" s="18">
        <v>7.8260869565217397E-2</v>
      </c>
      <c r="P12" s="18">
        <v>0.12</v>
      </c>
      <c r="Q12" s="18">
        <v>5.2631578947368397E-2</v>
      </c>
      <c r="R12" s="18">
        <v>0</v>
      </c>
      <c r="S12" s="18"/>
      <c r="T12" s="18">
        <v>5.73394495412844E-2</v>
      </c>
      <c r="U12" s="18">
        <v>5.4794520547945202E-2</v>
      </c>
      <c r="V12" s="18">
        <v>5.93220338983051E-2</v>
      </c>
      <c r="W12" s="18">
        <v>2.32558139534884E-2</v>
      </c>
      <c r="X12" s="18">
        <v>7.7922077922077906E-2</v>
      </c>
      <c r="Y12" s="18">
        <v>2.32558139534884E-2</v>
      </c>
      <c r="Z12" s="18"/>
      <c r="AA12" s="18">
        <v>5.9132720105124797E-2</v>
      </c>
      <c r="AB12" s="18">
        <v>3.4482758620689703E-2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H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8" width="20.7265625" customWidth="1"/>
  </cols>
  <sheetData>
    <row r="2" spans="2:8" ht="40" customHeight="1" x14ac:dyDescent="0.35">
      <c r="D2" s="26" t="s">
        <v>375</v>
      </c>
      <c r="E2" s="22"/>
      <c r="F2" s="22"/>
      <c r="G2" s="22"/>
      <c r="H2" s="22"/>
    </row>
    <row r="6" spans="2:8" ht="50" customHeight="1" x14ac:dyDescent="0.35">
      <c r="B6" s="19" t="s">
        <v>15</v>
      </c>
      <c r="C6" s="19" t="s">
        <v>366</v>
      </c>
      <c r="D6" s="19" t="s">
        <v>367</v>
      </c>
      <c r="E6" s="19" t="s">
        <v>368</v>
      </c>
      <c r="F6" s="19" t="s">
        <v>369</v>
      </c>
      <c r="G6" s="19" t="s">
        <v>370</v>
      </c>
    </row>
    <row r="7" spans="2:8" x14ac:dyDescent="0.35">
      <c r="B7" s="17" t="s">
        <v>371</v>
      </c>
      <c r="C7" s="16">
        <v>0.430528375733855</v>
      </c>
      <c r="D7" s="16">
        <v>0.40410958904109601</v>
      </c>
      <c r="E7" s="16">
        <v>0.44911937377690803</v>
      </c>
      <c r="F7" s="16">
        <v>0.38258317025440303</v>
      </c>
      <c r="G7" s="16">
        <v>0.44227005870841501</v>
      </c>
    </row>
    <row r="8" spans="2:8" x14ac:dyDescent="0.35">
      <c r="B8" s="17" t="s">
        <v>372</v>
      </c>
      <c r="C8" s="16">
        <v>0.41487279843444202</v>
      </c>
      <c r="D8" s="16">
        <v>0.42954990215264199</v>
      </c>
      <c r="E8" s="16">
        <v>0.39432485322896299</v>
      </c>
      <c r="F8" s="16">
        <v>0.434442270058708</v>
      </c>
      <c r="G8" s="16">
        <v>0.400195694716243</v>
      </c>
    </row>
    <row r="9" spans="2:8" x14ac:dyDescent="0.35">
      <c r="B9" s="17" t="s">
        <v>373</v>
      </c>
      <c r="C9" s="16">
        <v>9.2954990215264197E-2</v>
      </c>
      <c r="D9" s="16">
        <v>8.7084148727984298E-2</v>
      </c>
      <c r="E9" s="16">
        <v>9.4911937377690797E-2</v>
      </c>
      <c r="F9" s="16">
        <v>9.7847358121330705E-2</v>
      </c>
      <c r="G9" s="16">
        <v>9.4911937377690797E-2</v>
      </c>
    </row>
    <row r="10" spans="2:8" x14ac:dyDescent="0.35">
      <c r="B10" s="17" t="s">
        <v>374</v>
      </c>
      <c r="C10" s="16">
        <v>2.25048923679061E-2</v>
      </c>
      <c r="D10" s="16">
        <v>2.15264187866928E-2</v>
      </c>
      <c r="E10" s="16">
        <v>2.6418786692759301E-2</v>
      </c>
      <c r="F10" s="16">
        <v>2.44618395303327E-2</v>
      </c>
      <c r="G10" s="16">
        <v>3.3268101761252403E-2</v>
      </c>
    </row>
    <row r="11" spans="2:8" x14ac:dyDescent="0.35">
      <c r="B11" s="17" t="s">
        <v>101</v>
      </c>
      <c r="C11" s="16">
        <v>3.9138943248532301E-2</v>
      </c>
      <c r="D11" s="16">
        <v>5.7729941291585103E-2</v>
      </c>
      <c r="E11" s="16">
        <v>3.52250489236791E-2</v>
      </c>
      <c r="F11" s="16">
        <v>6.0665362035224997E-2</v>
      </c>
      <c r="G11" s="16">
        <v>2.9354207436399202E-2</v>
      </c>
    </row>
    <row r="12" spans="2:8" x14ac:dyDescent="0.35">
      <c r="B12" s="15"/>
      <c r="C12" s="15"/>
      <c r="D12" s="15"/>
      <c r="E12" s="15"/>
      <c r="F12" s="15"/>
      <c r="G12" s="15"/>
    </row>
    <row r="13" spans="2:8" x14ac:dyDescent="0.35">
      <c r="B13" t="s">
        <v>64</v>
      </c>
    </row>
    <row r="14" spans="2:8" x14ac:dyDescent="0.35">
      <c r="B14" t="s">
        <v>65</v>
      </c>
    </row>
    <row r="18" spans="2:2" x14ac:dyDescent="0.35">
      <c r="B18"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376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371</v>
      </c>
      <c r="C8" s="16">
        <v>0.430528375733855</v>
      </c>
      <c r="D8" s="16">
        <v>0.46222222222222198</v>
      </c>
      <c r="E8" s="16">
        <v>0.40925266903914598</v>
      </c>
      <c r="F8" s="16"/>
      <c r="G8" s="16">
        <v>0.41886792452830202</v>
      </c>
      <c r="H8" s="16">
        <v>0.41269841269841301</v>
      </c>
      <c r="I8" s="16">
        <v>0.33846153846153798</v>
      </c>
      <c r="J8" s="16">
        <v>0.34426229508196698</v>
      </c>
      <c r="K8" s="16">
        <v>0.42465753424657499</v>
      </c>
      <c r="L8" s="16">
        <v>0.46753246753246802</v>
      </c>
      <c r="M8" s="16">
        <v>0.43055555555555602</v>
      </c>
      <c r="N8" s="16">
        <v>0.47222222222222199</v>
      </c>
      <c r="O8" s="16">
        <v>0.50434782608695605</v>
      </c>
      <c r="P8" s="16">
        <v>0.4</v>
      </c>
      <c r="Q8" s="16">
        <v>0.55263157894736803</v>
      </c>
      <c r="R8" s="16">
        <v>0.52631578947368396</v>
      </c>
      <c r="S8" s="16"/>
      <c r="T8" s="16">
        <v>0.47706422018348599</v>
      </c>
      <c r="U8" s="16">
        <v>0.40182648401826498</v>
      </c>
      <c r="V8" s="16">
        <v>0.44067796610169502</v>
      </c>
      <c r="W8" s="16">
        <v>0.34883720930232598</v>
      </c>
      <c r="X8" s="16">
        <v>0.38961038961039002</v>
      </c>
      <c r="Y8" s="16">
        <v>0.39534883720930197</v>
      </c>
      <c r="Z8" s="16"/>
      <c r="AA8" s="16">
        <v>0.40998685939553198</v>
      </c>
      <c r="AB8" s="16">
        <v>0.49042145593869702</v>
      </c>
    </row>
    <row r="9" spans="2:28" x14ac:dyDescent="0.35">
      <c r="B9" s="17" t="s">
        <v>372</v>
      </c>
      <c r="C9" s="16">
        <v>0.41487279843444202</v>
      </c>
      <c r="D9" s="16">
        <v>0.404444444444444</v>
      </c>
      <c r="E9" s="16">
        <v>0.42170818505338098</v>
      </c>
      <c r="F9" s="16"/>
      <c r="G9" s="16">
        <v>0.47924528301886798</v>
      </c>
      <c r="H9" s="16">
        <v>0.44444444444444398</v>
      </c>
      <c r="I9" s="16">
        <v>0.43076923076923102</v>
      </c>
      <c r="J9" s="16">
        <v>0.49180327868852503</v>
      </c>
      <c r="K9" s="16">
        <v>0.35616438356164398</v>
      </c>
      <c r="L9" s="16">
        <v>0.337662337662338</v>
      </c>
      <c r="M9" s="16">
        <v>0.375</v>
      </c>
      <c r="N9" s="16">
        <v>0.36111111111111099</v>
      </c>
      <c r="O9" s="16">
        <v>0.37391304347826099</v>
      </c>
      <c r="P9" s="16">
        <v>0.4</v>
      </c>
      <c r="Q9" s="16">
        <v>0.31578947368421101</v>
      </c>
      <c r="R9" s="16">
        <v>0.31578947368421101</v>
      </c>
      <c r="S9" s="16"/>
      <c r="T9" s="16">
        <v>0.403669724770642</v>
      </c>
      <c r="U9" s="16">
        <v>0.42922374429223698</v>
      </c>
      <c r="V9" s="16">
        <v>0.41525423728813599</v>
      </c>
      <c r="W9" s="16">
        <v>0.44961240310077499</v>
      </c>
      <c r="X9" s="16">
        <v>0.44155844155844198</v>
      </c>
      <c r="Y9" s="16">
        <v>0.30232558139534899</v>
      </c>
      <c r="Z9" s="16"/>
      <c r="AA9" s="16">
        <v>0.41787122207621602</v>
      </c>
      <c r="AB9" s="16">
        <v>0.40613026819923398</v>
      </c>
    </row>
    <row r="10" spans="2:28" x14ac:dyDescent="0.35">
      <c r="B10" s="17" t="s">
        <v>373</v>
      </c>
      <c r="C10" s="16">
        <v>9.2954990215264197E-2</v>
      </c>
      <c r="D10" s="16">
        <v>7.7777777777777807E-2</v>
      </c>
      <c r="E10" s="16">
        <v>0.104982206405694</v>
      </c>
      <c r="F10" s="16"/>
      <c r="G10" s="16">
        <v>7.1698113207547196E-2</v>
      </c>
      <c r="H10" s="16">
        <v>0.11111111111111099</v>
      </c>
      <c r="I10" s="16">
        <v>0.138461538461538</v>
      </c>
      <c r="J10" s="16">
        <v>9.8360655737704902E-2</v>
      </c>
      <c r="K10" s="16">
        <v>9.5890410958904104E-2</v>
      </c>
      <c r="L10" s="16">
        <v>0.11688311688311701</v>
      </c>
      <c r="M10" s="16">
        <v>0.125</v>
      </c>
      <c r="N10" s="16">
        <v>2.7777777777777801E-2</v>
      </c>
      <c r="O10" s="16">
        <v>8.6956521739130405E-2</v>
      </c>
      <c r="P10" s="16">
        <v>9.3333333333333296E-2</v>
      </c>
      <c r="Q10" s="16">
        <v>2.6315789473684199E-2</v>
      </c>
      <c r="R10" s="16">
        <v>0.157894736842105</v>
      </c>
      <c r="S10" s="16"/>
      <c r="T10" s="16">
        <v>8.0275229357798197E-2</v>
      </c>
      <c r="U10" s="16">
        <v>8.6757990867579904E-2</v>
      </c>
      <c r="V10" s="16">
        <v>9.3220338983050793E-2</v>
      </c>
      <c r="W10" s="16">
        <v>0.13953488372093001</v>
      </c>
      <c r="X10" s="16">
        <v>7.7922077922077906E-2</v>
      </c>
      <c r="Y10" s="16">
        <v>0.13953488372093001</v>
      </c>
      <c r="Z10" s="16"/>
      <c r="AA10" s="16">
        <v>9.9868593955321897E-2</v>
      </c>
      <c r="AB10" s="16">
        <v>7.2796934865900401E-2</v>
      </c>
    </row>
    <row r="11" spans="2:28" x14ac:dyDescent="0.35">
      <c r="B11" s="17" t="s">
        <v>374</v>
      </c>
      <c r="C11" s="16">
        <v>2.25048923679061E-2</v>
      </c>
      <c r="D11" s="16">
        <v>2.8888888888888901E-2</v>
      </c>
      <c r="E11" s="16">
        <v>1.7793594306049799E-2</v>
      </c>
      <c r="F11" s="16"/>
      <c r="G11" s="16">
        <v>1.13207547169811E-2</v>
      </c>
      <c r="H11" s="16">
        <v>1.58730158730159E-2</v>
      </c>
      <c r="I11" s="16">
        <v>1.5384615384615399E-2</v>
      </c>
      <c r="J11" s="16">
        <v>1.63934426229508E-2</v>
      </c>
      <c r="K11" s="16">
        <v>5.4794520547945202E-2</v>
      </c>
      <c r="L11" s="16">
        <v>5.1948051948052E-2</v>
      </c>
      <c r="M11" s="16">
        <v>1.38888888888889E-2</v>
      </c>
      <c r="N11" s="16">
        <v>5.5555555555555601E-2</v>
      </c>
      <c r="O11" s="16">
        <v>0</v>
      </c>
      <c r="P11" s="16">
        <v>6.6666666666666693E-2</v>
      </c>
      <c r="Q11" s="16">
        <v>0</v>
      </c>
      <c r="R11" s="16">
        <v>0</v>
      </c>
      <c r="S11" s="16"/>
      <c r="T11" s="16">
        <v>1.8348623853211E-2</v>
      </c>
      <c r="U11" s="16">
        <v>9.1324200913242004E-3</v>
      </c>
      <c r="V11" s="16">
        <v>2.5423728813559299E-2</v>
      </c>
      <c r="W11" s="16">
        <v>4.6511627906976702E-2</v>
      </c>
      <c r="X11" s="16">
        <v>1.2987012987013E-2</v>
      </c>
      <c r="Y11" s="16">
        <v>6.9767441860465101E-2</v>
      </c>
      <c r="Z11" s="16"/>
      <c r="AA11" s="16">
        <v>2.6281208935610999E-2</v>
      </c>
      <c r="AB11" s="16">
        <v>1.1494252873563199E-2</v>
      </c>
    </row>
    <row r="12" spans="2:28" x14ac:dyDescent="0.35">
      <c r="B12" s="17" t="s">
        <v>101</v>
      </c>
      <c r="C12" s="18">
        <v>3.9138943248532301E-2</v>
      </c>
      <c r="D12" s="18">
        <v>2.66666666666667E-2</v>
      </c>
      <c r="E12" s="18">
        <v>4.6263345195729499E-2</v>
      </c>
      <c r="F12" s="18"/>
      <c r="G12" s="18">
        <v>1.88679245283019E-2</v>
      </c>
      <c r="H12" s="18">
        <v>1.58730158730159E-2</v>
      </c>
      <c r="I12" s="18">
        <v>7.69230769230769E-2</v>
      </c>
      <c r="J12" s="18">
        <v>4.91803278688525E-2</v>
      </c>
      <c r="K12" s="18">
        <v>6.8493150684931503E-2</v>
      </c>
      <c r="L12" s="18">
        <v>2.5974025974026E-2</v>
      </c>
      <c r="M12" s="18">
        <v>5.5555555555555601E-2</v>
      </c>
      <c r="N12" s="18">
        <v>8.3333333333333301E-2</v>
      </c>
      <c r="O12" s="18">
        <v>3.4782608695652202E-2</v>
      </c>
      <c r="P12" s="18">
        <v>0.04</v>
      </c>
      <c r="Q12" s="18">
        <v>0.105263157894737</v>
      </c>
      <c r="R12" s="18">
        <v>0</v>
      </c>
      <c r="S12" s="18"/>
      <c r="T12" s="18">
        <v>2.06422018348624E-2</v>
      </c>
      <c r="U12" s="18">
        <v>7.3059360730593603E-2</v>
      </c>
      <c r="V12" s="18">
        <v>2.5423728813559299E-2</v>
      </c>
      <c r="W12" s="18">
        <v>1.5503875968992199E-2</v>
      </c>
      <c r="X12" s="18">
        <v>7.7922077922077906E-2</v>
      </c>
      <c r="Y12" s="18">
        <v>9.3023255813953501E-2</v>
      </c>
      <c r="Z12" s="18"/>
      <c r="AA12" s="18">
        <v>4.5992115637319302E-2</v>
      </c>
      <c r="AB12" s="18">
        <v>1.9157088122605401E-2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377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371</v>
      </c>
      <c r="C8" s="16">
        <v>0.40410958904109601</v>
      </c>
      <c r="D8" s="16">
        <v>0.41777777777777803</v>
      </c>
      <c r="E8" s="16">
        <v>0.395017793594306</v>
      </c>
      <c r="F8" s="16"/>
      <c r="G8" s="16">
        <v>0.43396226415094302</v>
      </c>
      <c r="H8" s="16">
        <v>0.32539682539682502</v>
      </c>
      <c r="I8" s="16">
        <v>0.41538461538461502</v>
      </c>
      <c r="J8" s="16">
        <v>0.37704918032786899</v>
      </c>
      <c r="K8" s="16">
        <v>0.38356164383561597</v>
      </c>
      <c r="L8" s="16">
        <v>0.337662337662338</v>
      </c>
      <c r="M8" s="16">
        <v>0.375</v>
      </c>
      <c r="N8" s="16">
        <v>0.52777777777777801</v>
      </c>
      <c r="O8" s="16">
        <v>0.44347826086956499</v>
      </c>
      <c r="P8" s="16">
        <v>0.36</v>
      </c>
      <c r="Q8" s="16">
        <v>0.52631578947368396</v>
      </c>
      <c r="R8" s="16">
        <v>0.47368421052631599</v>
      </c>
      <c r="S8" s="16"/>
      <c r="T8" s="16">
        <v>0.46559633027522901</v>
      </c>
      <c r="U8" s="16">
        <v>0.36986301369863001</v>
      </c>
      <c r="V8" s="16">
        <v>0.355932203389831</v>
      </c>
      <c r="W8" s="16">
        <v>0.34108527131782901</v>
      </c>
      <c r="X8" s="16">
        <v>0.35064935064935099</v>
      </c>
      <c r="Y8" s="16">
        <v>0.372093023255814</v>
      </c>
      <c r="Z8" s="16"/>
      <c r="AA8" s="16">
        <v>0.383705650459921</v>
      </c>
      <c r="AB8" s="16">
        <v>0.46360153256705</v>
      </c>
    </row>
    <row r="9" spans="2:28" x14ac:dyDescent="0.35">
      <c r="B9" s="17" t="s">
        <v>372</v>
      </c>
      <c r="C9" s="16">
        <v>0.42954990215264199</v>
      </c>
      <c r="D9" s="16">
        <v>0.40222222222222198</v>
      </c>
      <c r="E9" s="16">
        <v>0.45017793594305999</v>
      </c>
      <c r="F9" s="16"/>
      <c r="G9" s="16">
        <v>0.41886792452830202</v>
      </c>
      <c r="H9" s="16">
        <v>0.52380952380952395</v>
      </c>
      <c r="I9" s="16">
        <v>0.36923076923076897</v>
      </c>
      <c r="J9" s="16">
        <v>0.44262295081967201</v>
      </c>
      <c r="K9" s="16">
        <v>0.397260273972603</v>
      </c>
      <c r="L9" s="16">
        <v>0.506493506493506</v>
      </c>
      <c r="M9" s="16">
        <v>0.5</v>
      </c>
      <c r="N9" s="16">
        <v>0.27777777777777801</v>
      </c>
      <c r="O9" s="16">
        <v>0.46086956521739098</v>
      </c>
      <c r="P9" s="16">
        <v>0.37333333333333302</v>
      </c>
      <c r="Q9" s="16">
        <v>0.21052631578947401</v>
      </c>
      <c r="R9" s="16">
        <v>0.42105263157894701</v>
      </c>
      <c r="S9" s="16"/>
      <c r="T9" s="16">
        <v>0.41513761467889898</v>
      </c>
      <c r="U9" s="16">
        <v>0.45662100456621002</v>
      </c>
      <c r="V9" s="16">
        <v>0.44067796610169502</v>
      </c>
      <c r="W9" s="16">
        <v>0.44961240310077499</v>
      </c>
      <c r="X9" s="16">
        <v>0.42857142857142899</v>
      </c>
      <c r="Y9" s="16">
        <v>0.34883720930232598</v>
      </c>
      <c r="Z9" s="16"/>
      <c r="AA9" s="16">
        <v>0.43626806833114301</v>
      </c>
      <c r="AB9" s="16">
        <v>0.40996168582375497</v>
      </c>
    </row>
    <row r="10" spans="2:28" x14ac:dyDescent="0.35">
      <c r="B10" s="17" t="s">
        <v>373</v>
      </c>
      <c r="C10" s="16">
        <v>8.7084148727984298E-2</v>
      </c>
      <c r="D10" s="16">
        <v>9.1111111111111101E-2</v>
      </c>
      <c r="E10" s="16">
        <v>8.36298932384342E-2</v>
      </c>
      <c r="F10" s="16"/>
      <c r="G10" s="16">
        <v>8.6792452830188702E-2</v>
      </c>
      <c r="H10" s="16">
        <v>9.5238095238095205E-2</v>
      </c>
      <c r="I10" s="16">
        <v>9.2307692307692299E-2</v>
      </c>
      <c r="J10" s="16">
        <v>0.16393442622950799</v>
      </c>
      <c r="K10" s="16">
        <v>8.2191780821917804E-2</v>
      </c>
      <c r="L10" s="16">
        <v>7.7922077922077906E-2</v>
      </c>
      <c r="M10" s="16">
        <v>2.7777777777777801E-2</v>
      </c>
      <c r="N10" s="16">
        <v>8.3333333333333301E-2</v>
      </c>
      <c r="O10" s="16">
        <v>6.08695652173913E-2</v>
      </c>
      <c r="P10" s="16">
        <v>0.12</v>
      </c>
      <c r="Q10" s="16">
        <v>7.8947368421052599E-2</v>
      </c>
      <c r="R10" s="16">
        <v>0.105263157894737</v>
      </c>
      <c r="S10" s="16"/>
      <c r="T10" s="16">
        <v>6.6513761467889898E-2</v>
      </c>
      <c r="U10" s="16">
        <v>8.2191780821917804E-2</v>
      </c>
      <c r="V10" s="16">
        <v>0.12711864406779699</v>
      </c>
      <c r="W10" s="16">
        <v>0.116279069767442</v>
      </c>
      <c r="X10" s="16">
        <v>9.0909090909090898E-2</v>
      </c>
      <c r="Y10" s="16">
        <v>0.116279069767442</v>
      </c>
      <c r="Z10" s="16"/>
      <c r="AA10" s="16">
        <v>9.3298291721419194E-2</v>
      </c>
      <c r="AB10" s="16">
        <v>6.8965517241379296E-2</v>
      </c>
    </row>
    <row r="11" spans="2:28" x14ac:dyDescent="0.35">
      <c r="B11" s="17" t="s">
        <v>374</v>
      </c>
      <c r="C11" s="16">
        <v>2.15264187866928E-2</v>
      </c>
      <c r="D11" s="16">
        <v>3.5555555555555597E-2</v>
      </c>
      <c r="E11" s="16">
        <v>1.06761565836299E-2</v>
      </c>
      <c r="F11" s="16"/>
      <c r="G11" s="16">
        <v>1.88679245283019E-2</v>
      </c>
      <c r="H11" s="16">
        <v>1.58730158730159E-2</v>
      </c>
      <c r="I11" s="16">
        <v>3.0769230769230799E-2</v>
      </c>
      <c r="J11" s="16">
        <v>1.63934426229508E-2</v>
      </c>
      <c r="K11" s="16">
        <v>1.3698630136986301E-2</v>
      </c>
      <c r="L11" s="16">
        <v>2.5974025974026E-2</v>
      </c>
      <c r="M11" s="16">
        <v>2.7777777777777801E-2</v>
      </c>
      <c r="N11" s="16">
        <v>5.5555555555555601E-2</v>
      </c>
      <c r="O11" s="16">
        <v>0</v>
      </c>
      <c r="P11" s="16">
        <v>5.3333333333333302E-2</v>
      </c>
      <c r="Q11" s="16">
        <v>2.6315789473684199E-2</v>
      </c>
      <c r="R11" s="16">
        <v>0</v>
      </c>
      <c r="S11" s="16"/>
      <c r="T11" s="16">
        <v>2.2935779816513801E-2</v>
      </c>
      <c r="U11" s="16">
        <v>4.5662100456621002E-3</v>
      </c>
      <c r="V11" s="16">
        <v>1.6949152542372899E-2</v>
      </c>
      <c r="W11" s="16">
        <v>3.8759689922480599E-2</v>
      </c>
      <c r="X11" s="16">
        <v>2.5974025974026E-2</v>
      </c>
      <c r="Y11" s="16">
        <v>4.6511627906976702E-2</v>
      </c>
      <c r="Z11" s="16"/>
      <c r="AA11" s="16">
        <v>2.3653088042049901E-2</v>
      </c>
      <c r="AB11" s="16">
        <v>1.5325670498084301E-2</v>
      </c>
    </row>
    <row r="12" spans="2:28" x14ac:dyDescent="0.35">
      <c r="B12" s="17" t="s">
        <v>101</v>
      </c>
      <c r="C12" s="18">
        <v>5.7729941291585103E-2</v>
      </c>
      <c r="D12" s="18">
        <v>5.3333333333333302E-2</v>
      </c>
      <c r="E12" s="18">
        <v>6.0498220640569401E-2</v>
      </c>
      <c r="F12" s="18"/>
      <c r="G12" s="18">
        <v>4.15094339622641E-2</v>
      </c>
      <c r="H12" s="18">
        <v>3.9682539682539701E-2</v>
      </c>
      <c r="I12" s="18">
        <v>9.2307692307692299E-2</v>
      </c>
      <c r="J12" s="18">
        <v>0</v>
      </c>
      <c r="K12" s="18">
        <v>0.123287671232877</v>
      </c>
      <c r="L12" s="18">
        <v>5.1948051948052E-2</v>
      </c>
      <c r="M12" s="18">
        <v>6.9444444444444406E-2</v>
      </c>
      <c r="N12" s="18">
        <v>5.5555555555555601E-2</v>
      </c>
      <c r="O12" s="18">
        <v>3.4782608695652202E-2</v>
      </c>
      <c r="P12" s="18">
        <v>9.3333333333333296E-2</v>
      </c>
      <c r="Q12" s="18">
        <v>0.157894736842105</v>
      </c>
      <c r="R12" s="18">
        <v>0</v>
      </c>
      <c r="S12" s="18"/>
      <c r="T12" s="18">
        <v>2.9816513761467899E-2</v>
      </c>
      <c r="U12" s="18">
        <v>8.6757990867579904E-2</v>
      </c>
      <c r="V12" s="18">
        <v>5.93220338983051E-2</v>
      </c>
      <c r="W12" s="18">
        <v>5.4263565891472902E-2</v>
      </c>
      <c r="X12" s="18">
        <v>0.103896103896104</v>
      </c>
      <c r="Y12" s="18">
        <v>0.116279069767442</v>
      </c>
      <c r="Z12" s="18"/>
      <c r="AA12" s="18">
        <v>6.30749014454665E-2</v>
      </c>
      <c r="AB12" s="18">
        <v>4.2145593869731802E-2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378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371</v>
      </c>
      <c r="C8" s="16">
        <v>0.44911937377690803</v>
      </c>
      <c r="D8" s="16">
        <v>0.448888888888889</v>
      </c>
      <c r="E8" s="16">
        <v>0.44839857651245602</v>
      </c>
      <c r="F8" s="16"/>
      <c r="G8" s="16">
        <v>0.43018867924528298</v>
      </c>
      <c r="H8" s="16">
        <v>0.41269841269841301</v>
      </c>
      <c r="I8" s="16">
        <v>0.43076923076923102</v>
      </c>
      <c r="J8" s="16">
        <v>0.34426229508196698</v>
      </c>
      <c r="K8" s="16">
        <v>0.43835616438356201</v>
      </c>
      <c r="L8" s="16">
        <v>0.42857142857142899</v>
      </c>
      <c r="M8" s="16">
        <v>0.38888888888888901</v>
      </c>
      <c r="N8" s="16">
        <v>0.52777777777777801</v>
      </c>
      <c r="O8" s="16">
        <v>0.59130434782608698</v>
      </c>
      <c r="P8" s="16">
        <v>0.38666666666666699</v>
      </c>
      <c r="Q8" s="16">
        <v>0.60526315789473695</v>
      </c>
      <c r="R8" s="16">
        <v>0.63157894736842102</v>
      </c>
      <c r="S8" s="16"/>
      <c r="T8" s="16">
        <v>0.49770642201834903</v>
      </c>
      <c r="U8" s="16">
        <v>0.42465753424657499</v>
      </c>
      <c r="V8" s="16">
        <v>0.38135593220338998</v>
      </c>
      <c r="W8" s="16">
        <v>0.44186046511627902</v>
      </c>
      <c r="X8" s="16">
        <v>0.37662337662337703</v>
      </c>
      <c r="Y8" s="16">
        <v>0.418604651162791</v>
      </c>
      <c r="Z8" s="16"/>
      <c r="AA8" s="16">
        <v>0.44678055190538801</v>
      </c>
      <c r="AB8" s="16">
        <v>0.45593869731800801</v>
      </c>
    </row>
    <row r="9" spans="2:28" x14ac:dyDescent="0.35">
      <c r="B9" s="17" t="s">
        <v>372</v>
      </c>
      <c r="C9" s="16">
        <v>0.39432485322896299</v>
      </c>
      <c r="D9" s="16">
        <v>0.39333333333333298</v>
      </c>
      <c r="E9" s="16">
        <v>0.39679715302491098</v>
      </c>
      <c r="F9" s="16"/>
      <c r="G9" s="16">
        <v>0.43773584905660401</v>
      </c>
      <c r="H9" s="16">
        <v>0.40476190476190499</v>
      </c>
      <c r="I9" s="16">
        <v>0.36923076923076897</v>
      </c>
      <c r="J9" s="16">
        <v>0.50819672131147497</v>
      </c>
      <c r="K9" s="16">
        <v>0.31506849315068503</v>
      </c>
      <c r="L9" s="16">
        <v>0.36363636363636398</v>
      </c>
      <c r="M9" s="16">
        <v>0.47222222222222199</v>
      </c>
      <c r="N9" s="16">
        <v>0.38888888888888901</v>
      </c>
      <c r="O9" s="16">
        <v>0.356521739130435</v>
      </c>
      <c r="P9" s="16">
        <v>0.38666666666666699</v>
      </c>
      <c r="Q9" s="16">
        <v>0.21052631578947401</v>
      </c>
      <c r="R9" s="16">
        <v>0.21052631578947401</v>
      </c>
      <c r="S9" s="16"/>
      <c r="T9" s="16">
        <v>0.38073394495412799</v>
      </c>
      <c r="U9" s="16">
        <v>0.42922374429223698</v>
      </c>
      <c r="V9" s="16">
        <v>0.39830508474576298</v>
      </c>
      <c r="W9" s="16">
        <v>0.39534883720930197</v>
      </c>
      <c r="X9" s="16">
        <v>0.415584415584416</v>
      </c>
      <c r="Y9" s="16">
        <v>0.30232558139534899</v>
      </c>
      <c r="Z9" s="16"/>
      <c r="AA9" s="16">
        <v>0.394218134034166</v>
      </c>
      <c r="AB9" s="16">
        <v>0.39463601532567</v>
      </c>
    </row>
    <row r="10" spans="2:28" x14ac:dyDescent="0.35">
      <c r="B10" s="17" t="s">
        <v>373</v>
      </c>
      <c r="C10" s="16">
        <v>9.4911937377690797E-2</v>
      </c>
      <c r="D10" s="16">
        <v>0.10666666666666701</v>
      </c>
      <c r="E10" s="16">
        <v>8.5409252669039107E-2</v>
      </c>
      <c r="F10" s="16"/>
      <c r="G10" s="16">
        <v>9.4339622641509399E-2</v>
      </c>
      <c r="H10" s="16">
        <v>0.14285714285714299</v>
      </c>
      <c r="I10" s="16">
        <v>9.2307692307692299E-2</v>
      </c>
      <c r="J10" s="16">
        <v>4.91803278688525E-2</v>
      </c>
      <c r="K10" s="16">
        <v>0.123287671232877</v>
      </c>
      <c r="L10" s="16">
        <v>0.12987012987013</v>
      </c>
      <c r="M10" s="16">
        <v>9.7222222222222196E-2</v>
      </c>
      <c r="N10" s="16">
        <v>0</v>
      </c>
      <c r="O10" s="16">
        <v>4.3478260869565202E-2</v>
      </c>
      <c r="P10" s="16">
        <v>0.12</v>
      </c>
      <c r="Q10" s="16">
        <v>5.2631578947368397E-2</v>
      </c>
      <c r="R10" s="16">
        <v>0.157894736842105</v>
      </c>
      <c r="S10" s="16"/>
      <c r="T10" s="16">
        <v>8.2568807339449504E-2</v>
      </c>
      <c r="U10" s="16">
        <v>7.3059360730593603E-2</v>
      </c>
      <c r="V10" s="16">
        <v>0.12711864406779699</v>
      </c>
      <c r="W10" s="16">
        <v>0.108527131782946</v>
      </c>
      <c r="X10" s="16">
        <v>0.14285714285714299</v>
      </c>
      <c r="Y10" s="16">
        <v>0.116279069767442</v>
      </c>
      <c r="Z10" s="16"/>
      <c r="AA10" s="16">
        <v>9.3298291721419194E-2</v>
      </c>
      <c r="AB10" s="16">
        <v>9.9616858237547901E-2</v>
      </c>
    </row>
    <row r="11" spans="2:28" x14ac:dyDescent="0.35">
      <c r="B11" s="17" t="s">
        <v>374</v>
      </c>
      <c r="C11" s="16">
        <v>2.6418786692759301E-2</v>
      </c>
      <c r="D11" s="16">
        <v>2.4444444444444401E-2</v>
      </c>
      <c r="E11" s="16">
        <v>2.84697508896797E-2</v>
      </c>
      <c r="F11" s="16"/>
      <c r="G11" s="16">
        <v>2.2641509433962301E-2</v>
      </c>
      <c r="H11" s="16">
        <v>1.58730158730159E-2</v>
      </c>
      <c r="I11" s="16">
        <v>4.6153846153846198E-2</v>
      </c>
      <c r="J11" s="16">
        <v>3.2786885245901599E-2</v>
      </c>
      <c r="K11" s="16">
        <v>4.1095890410958902E-2</v>
      </c>
      <c r="L11" s="16">
        <v>3.8961038961039002E-2</v>
      </c>
      <c r="M11" s="16">
        <v>2.7777777777777801E-2</v>
      </c>
      <c r="N11" s="16">
        <v>2.7777777777777801E-2</v>
      </c>
      <c r="O11" s="16">
        <v>0</v>
      </c>
      <c r="P11" s="16">
        <v>5.3333333333333302E-2</v>
      </c>
      <c r="Q11" s="16">
        <v>2.6315789473684199E-2</v>
      </c>
      <c r="R11" s="16">
        <v>0</v>
      </c>
      <c r="S11" s="16"/>
      <c r="T11" s="16">
        <v>2.06422018348624E-2</v>
      </c>
      <c r="U11" s="16">
        <v>9.1324200913242004E-3</v>
      </c>
      <c r="V11" s="16">
        <v>5.93220338983051E-2</v>
      </c>
      <c r="W11" s="16">
        <v>4.6511627906976702E-2</v>
      </c>
      <c r="X11" s="16">
        <v>0</v>
      </c>
      <c r="Y11" s="16">
        <v>6.9767441860465101E-2</v>
      </c>
      <c r="Z11" s="16"/>
      <c r="AA11" s="16">
        <v>2.4967148488830498E-2</v>
      </c>
      <c r="AB11" s="16">
        <v>3.0651340996168602E-2</v>
      </c>
    </row>
    <row r="12" spans="2:28" x14ac:dyDescent="0.35">
      <c r="B12" s="17" t="s">
        <v>101</v>
      </c>
      <c r="C12" s="18">
        <v>3.52250489236791E-2</v>
      </c>
      <c r="D12" s="18">
        <v>2.66666666666667E-2</v>
      </c>
      <c r="E12" s="18">
        <v>4.0925266903914598E-2</v>
      </c>
      <c r="F12" s="18"/>
      <c r="G12" s="18">
        <v>1.5094339622641499E-2</v>
      </c>
      <c r="H12" s="18">
        <v>2.3809523809523801E-2</v>
      </c>
      <c r="I12" s="18">
        <v>6.15384615384615E-2</v>
      </c>
      <c r="J12" s="18">
        <v>6.5573770491803296E-2</v>
      </c>
      <c r="K12" s="18">
        <v>8.2191780821917804E-2</v>
      </c>
      <c r="L12" s="18">
        <v>3.8961038961039002E-2</v>
      </c>
      <c r="M12" s="18">
        <v>1.38888888888889E-2</v>
      </c>
      <c r="N12" s="18">
        <v>5.5555555555555601E-2</v>
      </c>
      <c r="O12" s="18">
        <v>8.6956521739130401E-3</v>
      </c>
      <c r="P12" s="18">
        <v>5.3333333333333302E-2</v>
      </c>
      <c r="Q12" s="18">
        <v>0.105263157894737</v>
      </c>
      <c r="R12" s="18">
        <v>0</v>
      </c>
      <c r="S12" s="18"/>
      <c r="T12" s="18">
        <v>1.8348623853211E-2</v>
      </c>
      <c r="U12" s="18">
        <v>6.3926940639269403E-2</v>
      </c>
      <c r="V12" s="18">
        <v>3.3898305084745797E-2</v>
      </c>
      <c r="W12" s="18">
        <v>7.7519379844961196E-3</v>
      </c>
      <c r="X12" s="18">
        <v>6.4935064935064901E-2</v>
      </c>
      <c r="Y12" s="18">
        <v>9.3023255813953501E-2</v>
      </c>
      <c r="Z12" s="18"/>
      <c r="AA12" s="18">
        <v>4.0735873850197099E-2</v>
      </c>
      <c r="AB12" s="18">
        <v>1.9157088122605401E-2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379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371</v>
      </c>
      <c r="C8" s="16">
        <v>0.38258317025440303</v>
      </c>
      <c r="D8" s="16">
        <v>0.41111111111111098</v>
      </c>
      <c r="E8" s="16">
        <v>0.35943060498220603</v>
      </c>
      <c r="F8" s="16"/>
      <c r="G8" s="16">
        <v>0.41509433962264197</v>
      </c>
      <c r="H8" s="16">
        <v>0.37301587301587302</v>
      </c>
      <c r="I8" s="16">
        <v>0.38461538461538503</v>
      </c>
      <c r="J8" s="16">
        <v>0.31147540983606598</v>
      </c>
      <c r="K8" s="16">
        <v>0.38356164383561597</v>
      </c>
      <c r="L8" s="16">
        <v>0.38961038961039002</v>
      </c>
      <c r="M8" s="16">
        <v>0.34722222222222199</v>
      </c>
      <c r="N8" s="16">
        <v>0.47222222222222199</v>
      </c>
      <c r="O8" s="16">
        <v>0.37391304347826099</v>
      </c>
      <c r="P8" s="16">
        <v>0.30666666666666698</v>
      </c>
      <c r="Q8" s="16">
        <v>0.34210526315789502</v>
      </c>
      <c r="R8" s="16">
        <v>0.57894736842105299</v>
      </c>
      <c r="S8" s="16"/>
      <c r="T8" s="16">
        <v>0.44495412844036702</v>
      </c>
      <c r="U8" s="16">
        <v>0.39269406392694101</v>
      </c>
      <c r="V8" s="16">
        <v>0.31355932203389802</v>
      </c>
      <c r="W8" s="16">
        <v>0.27906976744186002</v>
      </c>
      <c r="X8" s="16">
        <v>0.29870129870129902</v>
      </c>
      <c r="Y8" s="16">
        <v>0.34883720930232598</v>
      </c>
      <c r="Z8" s="16"/>
      <c r="AA8" s="16">
        <v>0.35216819973718799</v>
      </c>
      <c r="AB8" s="16">
        <v>0.47126436781609199</v>
      </c>
    </row>
    <row r="9" spans="2:28" x14ac:dyDescent="0.35">
      <c r="B9" s="17" t="s">
        <v>372</v>
      </c>
      <c r="C9" s="16">
        <v>0.434442270058708</v>
      </c>
      <c r="D9" s="16">
        <v>0.42888888888888899</v>
      </c>
      <c r="E9" s="16">
        <v>0.441281138790036</v>
      </c>
      <c r="F9" s="16"/>
      <c r="G9" s="16">
        <v>0.43018867924528298</v>
      </c>
      <c r="H9" s="16">
        <v>0.46825396825396798</v>
      </c>
      <c r="I9" s="16">
        <v>0.36923076923076897</v>
      </c>
      <c r="J9" s="16">
        <v>0.49180327868852503</v>
      </c>
      <c r="K9" s="16">
        <v>0.45205479452054798</v>
      </c>
      <c r="L9" s="16">
        <v>0.36363636363636398</v>
      </c>
      <c r="M9" s="16">
        <v>0.45833333333333298</v>
      </c>
      <c r="N9" s="16">
        <v>0.41666666666666702</v>
      </c>
      <c r="O9" s="16">
        <v>0.45217391304347798</v>
      </c>
      <c r="P9" s="16">
        <v>0.46666666666666701</v>
      </c>
      <c r="Q9" s="16">
        <v>0.36842105263157898</v>
      </c>
      <c r="R9" s="16">
        <v>0.36842105263157898</v>
      </c>
      <c r="S9" s="16"/>
      <c r="T9" s="16">
        <v>0.399082568807339</v>
      </c>
      <c r="U9" s="16">
        <v>0.465753424657534</v>
      </c>
      <c r="V9" s="16">
        <v>0.43220338983050799</v>
      </c>
      <c r="W9" s="16">
        <v>0.48062015503875999</v>
      </c>
      <c r="X9" s="16">
        <v>0.46753246753246802</v>
      </c>
      <c r="Y9" s="16">
        <v>0.44186046511627902</v>
      </c>
      <c r="Z9" s="16"/>
      <c r="AA9" s="16">
        <v>0.44940867279894903</v>
      </c>
      <c r="AB9" s="16">
        <v>0.390804597701149</v>
      </c>
    </row>
    <row r="10" spans="2:28" x14ac:dyDescent="0.35">
      <c r="B10" s="17" t="s">
        <v>373</v>
      </c>
      <c r="C10" s="16">
        <v>9.7847358121330705E-2</v>
      </c>
      <c r="D10" s="16">
        <v>0.08</v>
      </c>
      <c r="E10" s="16">
        <v>0.110320284697509</v>
      </c>
      <c r="F10" s="16"/>
      <c r="G10" s="16">
        <v>9.8113207547169803E-2</v>
      </c>
      <c r="H10" s="16">
        <v>7.9365079365079402E-2</v>
      </c>
      <c r="I10" s="16">
        <v>0.138461538461538</v>
      </c>
      <c r="J10" s="16">
        <v>8.1967213114754106E-2</v>
      </c>
      <c r="K10" s="16">
        <v>6.8493150684931503E-2</v>
      </c>
      <c r="L10" s="16">
        <v>0.14285714285714299</v>
      </c>
      <c r="M10" s="16">
        <v>5.5555555555555601E-2</v>
      </c>
      <c r="N10" s="16">
        <v>2.7777777777777801E-2</v>
      </c>
      <c r="O10" s="16">
        <v>0.13043478260869601</v>
      </c>
      <c r="P10" s="16">
        <v>9.3333333333333296E-2</v>
      </c>
      <c r="Q10" s="16">
        <v>0.157894736842105</v>
      </c>
      <c r="R10" s="16">
        <v>5.2631578947368397E-2</v>
      </c>
      <c r="S10" s="16"/>
      <c r="T10" s="16">
        <v>9.8623853211009194E-2</v>
      </c>
      <c r="U10" s="16">
        <v>5.4794520547945202E-2</v>
      </c>
      <c r="V10" s="16">
        <v>0.152542372881356</v>
      </c>
      <c r="W10" s="16">
        <v>0.108527131782946</v>
      </c>
      <c r="X10" s="16">
        <v>0.12987012987013</v>
      </c>
      <c r="Y10" s="16">
        <v>6.9767441860465101E-2</v>
      </c>
      <c r="Z10" s="16"/>
      <c r="AA10" s="16">
        <v>0.10249671484888299</v>
      </c>
      <c r="AB10" s="16">
        <v>8.4291187739463605E-2</v>
      </c>
    </row>
    <row r="11" spans="2:28" x14ac:dyDescent="0.35">
      <c r="B11" s="17" t="s">
        <v>374</v>
      </c>
      <c r="C11" s="16">
        <v>2.44618395303327E-2</v>
      </c>
      <c r="D11" s="16">
        <v>2.2222222222222199E-2</v>
      </c>
      <c r="E11" s="16">
        <v>2.6690391459074699E-2</v>
      </c>
      <c r="F11" s="16"/>
      <c r="G11" s="16">
        <v>1.5094339622641499E-2</v>
      </c>
      <c r="H11" s="16">
        <v>7.9365079365079395E-3</v>
      </c>
      <c r="I11" s="16">
        <v>1.5384615384615399E-2</v>
      </c>
      <c r="J11" s="16">
        <v>1.63934426229508E-2</v>
      </c>
      <c r="K11" s="16">
        <v>2.7397260273972601E-2</v>
      </c>
      <c r="L11" s="16">
        <v>5.1948051948052E-2</v>
      </c>
      <c r="M11" s="16">
        <v>6.9444444444444406E-2</v>
      </c>
      <c r="N11" s="16">
        <v>2.7777777777777801E-2</v>
      </c>
      <c r="O11" s="16">
        <v>8.6956521739130401E-3</v>
      </c>
      <c r="P11" s="16">
        <v>6.6666666666666693E-2</v>
      </c>
      <c r="Q11" s="16">
        <v>0</v>
      </c>
      <c r="R11" s="16">
        <v>0</v>
      </c>
      <c r="S11" s="16"/>
      <c r="T11" s="16">
        <v>2.06422018348624E-2</v>
      </c>
      <c r="U11" s="16">
        <v>9.1324200913242004E-3</v>
      </c>
      <c r="V11" s="16">
        <v>3.3898305084745797E-2</v>
      </c>
      <c r="W11" s="16">
        <v>4.6511627906976702E-2</v>
      </c>
      <c r="X11" s="16">
        <v>2.5974025974026E-2</v>
      </c>
      <c r="Y11" s="16">
        <v>4.6511627906976702E-2</v>
      </c>
      <c r="Z11" s="16"/>
      <c r="AA11" s="16">
        <v>2.3653088042049901E-2</v>
      </c>
      <c r="AB11" s="16">
        <v>2.68199233716475E-2</v>
      </c>
    </row>
    <row r="12" spans="2:28" x14ac:dyDescent="0.35">
      <c r="B12" s="17" t="s">
        <v>101</v>
      </c>
      <c r="C12" s="18">
        <v>6.0665362035224997E-2</v>
      </c>
      <c r="D12" s="18">
        <v>5.7777777777777803E-2</v>
      </c>
      <c r="E12" s="18">
        <v>6.2277580071174399E-2</v>
      </c>
      <c r="F12" s="18"/>
      <c r="G12" s="18">
        <v>4.15094339622641E-2</v>
      </c>
      <c r="H12" s="18">
        <v>7.1428571428571397E-2</v>
      </c>
      <c r="I12" s="18">
        <v>9.2307692307692299E-2</v>
      </c>
      <c r="J12" s="18">
        <v>9.8360655737704902E-2</v>
      </c>
      <c r="K12" s="18">
        <v>6.8493150684931503E-2</v>
      </c>
      <c r="L12" s="18">
        <v>5.1948051948052E-2</v>
      </c>
      <c r="M12" s="18">
        <v>6.9444444444444406E-2</v>
      </c>
      <c r="N12" s="18">
        <v>5.5555555555555601E-2</v>
      </c>
      <c r="O12" s="18">
        <v>3.4782608695652202E-2</v>
      </c>
      <c r="P12" s="18">
        <v>6.6666666666666693E-2</v>
      </c>
      <c r="Q12" s="18">
        <v>0.13157894736842099</v>
      </c>
      <c r="R12" s="18">
        <v>0</v>
      </c>
      <c r="S12" s="18"/>
      <c r="T12" s="18">
        <v>3.6697247706422E-2</v>
      </c>
      <c r="U12" s="18">
        <v>7.7625570776255703E-2</v>
      </c>
      <c r="V12" s="18">
        <v>6.7796610169491497E-2</v>
      </c>
      <c r="W12" s="18">
        <v>8.5271317829457405E-2</v>
      </c>
      <c r="X12" s="18">
        <v>7.7922077922077906E-2</v>
      </c>
      <c r="Y12" s="18">
        <v>9.3023255813953501E-2</v>
      </c>
      <c r="Z12" s="18"/>
      <c r="AA12" s="18">
        <v>7.2273324572930397E-2</v>
      </c>
      <c r="AB12" s="18">
        <v>2.68199233716475E-2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380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371</v>
      </c>
      <c r="C8" s="16">
        <v>0.44227005870841501</v>
      </c>
      <c r="D8" s="16">
        <v>0.43555555555555597</v>
      </c>
      <c r="E8" s="16">
        <v>0.45195729537366502</v>
      </c>
      <c r="F8" s="16"/>
      <c r="G8" s="16">
        <v>0.46792452830188702</v>
      </c>
      <c r="H8" s="16">
        <v>0.39682539682539703</v>
      </c>
      <c r="I8" s="16">
        <v>0.43076923076923102</v>
      </c>
      <c r="J8" s="16">
        <v>0.52459016393442603</v>
      </c>
      <c r="K8" s="16">
        <v>0.42465753424657499</v>
      </c>
      <c r="L8" s="16">
        <v>0.44155844155844198</v>
      </c>
      <c r="M8" s="16">
        <v>0.41666666666666702</v>
      </c>
      <c r="N8" s="16">
        <v>0.5</v>
      </c>
      <c r="O8" s="16">
        <v>0.47826086956521702</v>
      </c>
      <c r="P8" s="16">
        <v>0.32</v>
      </c>
      <c r="Q8" s="16">
        <v>0.5</v>
      </c>
      <c r="R8" s="16">
        <v>0.36842105263157898</v>
      </c>
      <c r="S8" s="16"/>
      <c r="T8" s="16">
        <v>0.49311926605504602</v>
      </c>
      <c r="U8" s="16">
        <v>0.43835616438356201</v>
      </c>
      <c r="V8" s="16">
        <v>0.338983050847458</v>
      </c>
      <c r="W8" s="16">
        <v>0.434108527131783</v>
      </c>
      <c r="X8" s="16">
        <v>0.40259740259740301</v>
      </c>
      <c r="Y8" s="16">
        <v>0.32558139534883701</v>
      </c>
      <c r="Z8" s="16"/>
      <c r="AA8" s="16">
        <v>0.41787122207621602</v>
      </c>
      <c r="AB8" s="16">
        <v>0.51340996168582398</v>
      </c>
    </row>
    <row r="9" spans="2:28" x14ac:dyDescent="0.35">
      <c r="B9" s="17" t="s">
        <v>372</v>
      </c>
      <c r="C9" s="16">
        <v>0.400195694716243</v>
      </c>
      <c r="D9" s="16">
        <v>0.39555555555555599</v>
      </c>
      <c r="E9" s="16">
        <v>0.40035587188612098</v>
      </c>
      <c r="F9" s="16"/>
      <c r="G9" s="16">
        <v>0.388679245283019</v>
      </c>
      <c r="H9" s="16">
        <v>0.44444444444444398</v>
      </c>
      <c r="I9" s="16">
        <v>0.33846153846153798</v>
      </c>
      <c r="J9" s="16">
        <v>0.32786885245901598</v>
      </c>
      <c r="K9" s="16">
        <v>0.45205479452054798</v>
      </c>
      <c r="L9" s="16">
        <v>0.415584415584416</v>
      </c>
      <c r="M9" s="16">
        <v>0.45833333333333298</v>
      </c>
      <c r="N9" s="16">
        <v>0.38888888888888901</v>
      </c>
      <c r="O9" s="16">
        <v>0.34782608695652201</v>
      </c>
      <c r="P9" s="16">
        <v>0.46666666666666701</v>
      </c>
      <c r="Q9" s="16">
        <v>0.34210526315789502</v>
      </c>
      <c r="R9" s="16">
        <v>0.42105263157894701</v>
      </c>
      <c r="S9" s="16"/>
      <c r="T9" s="16">
        <v>0.38073394495412799</v>
      </c>
      <c r="U9" s="16">
        <v>0.41552511415525101</v>
      </c>
      <c r="V9" s="16">
        <v>0.41525423728813599</v>
      </c>
      <c r="W9" s="16">
        <v>0.418604651162791</v>
      </c>
      <c r="X9" s="16">
        <v>0.38961038961039002</v>
      </c>
      <c r="Y9" s="16">
        <v>0.44186046511627902</v>
      </c>
      <c r="Z9" s="16"/>
      <c r="AA9" s="16">
        <v>0.41130091984231298</v>
      </c>
      <c r="AB9" s="16">
        <v>0.36781609195402298</v>
      </c>
    </row>
    <row r="10" spans="2:28" x14ac:dyDescent="0.35">
      <c r="B10" s="17" t="s">
        <v>373</v>
      </c>
      <c r="C10" s="16">
        <v>9.4911937377690797E-2</v>
      </c>
      <c r="D10" s="16">
        <v>0.10222222222222201</v>
      </c>
      <c r="E10" s="16">
        <v>8.8967971530249101E-2</v>
      </c>
      <c r="F10" s="16"/>
      <c r="G10" s="16">
        <v>8.3018867924528297E-2</v>
      </c>
      <c r="H10" s="16">
        <v>0.103174603174603</v>
      </c>
      <c r="I10" s="16">
        <v>0.15384615384615399</v>
      </c>
      <c r="J10" s="16">
        <v>6.5573770491803296E-2</v>
      </c>
      <c r="K10" s="16">
        <v>9.5890410958904104E-2</v>
      </c>
      <c r="L10" s="16">
        <v>9.0909090909090898E-2</v>
      </c>
      <c r="M10" s="16">
        <v>9.7222222222222196E-2</v>
      </c>
      <c r="N10" s="16">
        <v>2.7777777777777801E-2</v>
      </c>
      <c r="O10" s="16">
        <v>0.13043478260869601</v>
      </c>
      <c r="P10" s="16">
        <v>6.6666666666666693E-2</v>
      </c>
      <c r="Q10" s="16">
        <v>7.8947368421052599E-2</v>
      </c>
      <c r="R10" s="16">
        <v>0.157894736842105</v>
      </c>
      <c r="S10" s="16"/>
      <c r="T10" s="16">
        <v>8.2568807339449504E-2</v>
      </c>
      <c r="U10" s="16">
        <v>8.2191780821917804E-2</v>
      </c>
      <c r="V10" s="16">
        <v>0.169491525423729</v>
      </c>
      <c r="W10" s="16">
        <v>6.9767441860465101E-2</v>
      </c>
      <c r="X10" s="16">
        <v>0.12987012987013</v>
      </c>
      <c r="Y10" s="16">
        <v>9.3023255813953501E-2</v>
      </c>
      <c r="Z10" s="16"/>
      <c r="AA10" s="16">
        <v>0.10249671484888299</v>
      </c>
      <c r="AB10" s="16">
        <v>7.2796934865900401E-2</v>
      </c>
    </row>
    <row r="11" spans="2:28" x14ac:dyDescent="0.35">
      <c r="B11" s="17" t="s">
        <v>374</v>
      </c>
      <c r="C11" s="16">
        <v>3.3268101761252403E-2</v>
      </c>
      <c r="D11" s="16">
        <v>4.4444444444444398E-2</v>
      </c>
      <c r="E11" s="16">
        <v>2.4911032028469799E-2</v>
      </c>
      <c r="F11" s="16"/>
      <c r="G11" s="16">
        <v>3.77358490566038E-2</v>
      </c>
      <c r="H11" s="16">
        <v>3.1746031746031703E-2</v>
      </c>
      <c r="I11" s="16">
        <v>1.5384615384615399E-2</v>
      </c>
      <c r="J11" s="16">
        <v>3.2786885245901599E-2</v>
      </c>
      <c r="K11" s="16">
        <v>0</v>
      </c>
      <c r="L11" s="16">
        <v>2.5974025974026E-2</v>
      </c>
      <c r="M11" s="16">
        <v>2.7777777777777801E-2</v>
      </c>
      <c r="N11" s="16">
        <v>5.5555555555555601E-2</v>
      </c>
      <c r="O11" s="16">
        <v>2.6086956521739101E-2</v>
      </c>
      <c r="P11" s="16">
        <v>0.08</v>
      </c>
      <c r="Q11" s="16">
        <v>2.6315789473684199E-2</v>
      </c>
      <c r="R11" s="16">
        <v>5.2631578947368397E-2</v>
      </c>
      <c r="S11" s="16"/>
      <c r="T11" s="16">
        <v>2.9816513761467899E-2</v>
      </c>
      <c r="U11" s="16">
        <v>1.3698630136986301E-2</v>
      </c>
      <c r="V11" s="16">
        <v>4.2372881355932202E-2</v>
      </c>
      <c r="W11" s="16">
        <v>4.6511627906976702E-2</v>
      </c>
      <c r="X11" s="16">
        <v>3.8961038961039002E-2</v>
      </c>
      <c r="Y11" s="16">
        <v>9.3023255813953501E-2</v>
      </c>
      <c r="Z11" s="16"/>
      <c r="AA11" s="16">
        <v>3.4165571616294299E-2</v>
      </c>
      <c r="AB11" s="16">
        <v>3.0651340996168602E-2</v>
      </c>
    </row>
    <row r="12" spans="2:28" x14ac:dyDescent="0.35">
      <c r="B12" s="17" t="s">
        <v>101</v>
      </c>
      <c r="C12" s="18">
        <v>2.9354207436399202E-2</v>
      </c>
      <c r="D12" s="18">
        <v>2.2222222222222199E-2</v>
      </c>
      <c r="E12" s="18">
        <v>3.3807829181494699E-2</v>
      </c>
      <c r="F12" s="18"/>
      <c r="G12" s="18">
        <v>2.2641509433962301E-2</v>
      </c>
      <c r="H12" s="18">
        <v>2.3809523809523801E-2</v>
      </c>
      <c r="I12" s="18">
        <v>6.15384615384615E-2</v>
      </c>
      <c r="J12" s="18">
        <v>4.91803278688525E-2</v>
      </c>
      <c r="K12" s="18">
        <v>2.7397260273972601E-2</v>
      </c>
      <c r="L12" s="18">
        <v>2.5974025974026E-2</v>
      </c>
      <c r="M12" s="18">
        <v>0</v>
      </c>
      <c r="N12" s="18">
        <v>2.7777777777777801E-2</v>
      </c>
      <c r="O12" s="18">
        <v>1.7391304347826101E-2</v>
      </c>
      <c r="P12" s="18">
        <v>6.6666666666666693E-2</v>
      </c>
      <c r="Q12" s="18">
        <v>5.2631578947368397E-2</v>
      </c>
      <c r="R12" s="18">
        <v>0</v>
      </c>
      <c r="S12" s="18"/>
      <c r="T12" s="18">
        <v>1.3761467889908299E-2</v>
      </c>
      <c r="U12" s="18">
        <v>5.0228310502283102E-2</v>
      </c>
      <c r="V12" s="18">
        <v>3.3898305084745797E-2</v>
      </c>
      <c r="W12" s="18">
        <v>3.1007751937984499E-2</v>
      </c>
      <c r="X12" s="18">
        <v>3.8961038961039002E-2</v>
      </c>
      <c r="Y12" s="18">
        <v>4.6511627906976702E-2</v>
      </c>
      <c r="Z12" s="18"/>
      <c r="AA12" s="18">
        <v>3.4165571616294299E-2</v>
      </c>
      <c r="AB12" s="18">
        <v>1.5325670498084301E-2</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H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8" width="20.7265625" customWidth="1"/>
  </cols>
  <sheetData>
    <row r="2" spans="2:8" ht="40" customHeight="1" x14ac:dyDescent="0.35">
      <c r="D2" s="26" t="s">
        <v>254</v>
      </c>
      <c r="E2" s="22"/>
      <c r="F2" s="22"/>
      <c r="G2" s="22"/>
      <c r="H2" s="22"/>
    </row>
    <row r="6" spans="2:8" ht="50" customHeight="1" x14ac:dyDescent="0.35">
      <c r="B6" s="19" t="s">
        <v>15</v>
      </c>
      <c r="C6" s="19" t="s">
        <v>381</v>
      </c>
      <c r="D6" s="19" t="s">
        <v>382</v>
      </c>
      <c r="E6" s="19" t="s">
        <v>383</v>
      </c>
      <c r="F6" s="19" t="s">
        <v>384</v>
      </c>
      <c r="G6" s="19" t="s">
        <v>385</v>
      </c>
    </row>
    <row r="7" spans="2:8" x14ac:dyDescent="0.35">
      <c r="B7" s="17" t="s">
        <v>249</v>
      </c>
      <c r="C7" s="16">
        <v>0.22602739726027399</v>
      </c>
      <c r="D7" s="16">
        <v>0.30626223091976501</v>
      </c>
      <c r="E7" s="16">
        <v>0.22896281800391399</v>
      </c>
      <c r="F7" s="16">
        <v>0.24266144814089999</v>
      </c>
      <c r="G7" s="16">
        <v>0.19471624266144799</v>
      </c>
    </row>
    <row r="8" spans="2:8" x14ac:dyDescent="0.35">
      <c r="B8" s="17" t="s">
        <v>250</v>
      </c>
      <c r="C8" s="16">
        <v>0.41193737769080202</v>
      </c>
      <c r="D8" s="16">
        <v>0.40900195694716202</v>
      </c>
      <c r="E8" s="16">
        <v>0.34540117416829702</v>
      </c>
      <c r="F8" s="16">
        <v>0.42661448140900199</v>
      </c>
      <c r="G8" s="16">
        <v>0.38747553816046998</v>
      </c>
    </row>
    <row r="9" spans="2:8" x14ac:dyDescent="0.35">
      <c r="B9" s="17" t="s">
        <v>251</v>
      </c>
      <c r="C9" s="16">
        <v>0.21037181996086099</v>
      </c>
      <c r="D9" s="16">
        <v>0.151663405088063</v>
      </c>
      <c r="E9" s="16">
        <v>0.217221135029354</v>
      </c>
      <c r="F9" s="16">
        <v>0.19275929549902199</v>
      </c>
      <c r="G9" s="16">
        <v>0.24168297455968701</v>
      </c>
    </row>
    <row r="10" spans="2:8" x14ac:dyDescent="0.35">
      <c r="B10" s="17" t="s">
        <v>252</v>
      </c>
      <c r="C10" s="16">
        <v>7.3385518590997997E-2</v>
      </c>
      <c r="D10" s="16">
        <v>5.3816046966731902E-2</v>
      </c>
      <c r="E10" s="16">
        <v>0.12622309197651699</v>
      </c>
      <c r="F10" s="16">
        <v>7.5342465753424695E-2</v>
      </c>
      <c r="G10" s="16">
        <v>8.0234833659491203E-2</v>
      </c>
    </row>
    <row r="11" spans="2:8" x14ac:dyDescent="0.35">
      <c r="B11" s="17" t="s">
        <v>253</v>
      </c>
      <c r="C11" s="16">
        <v>2.7397260273972601E-2</v>
      </c>
      <c r="D11" s="16">
        <v>2.44618395303327E-2</v>
      </c>
      <c r="E11" s="16">
        <v>3.9138943248532301E-2</v>
      </c>
      <c r="F11" s="16">
        <v>1.9569471624266099E-2</v>
      </c>
      <c r="G11" s="16">
        <v>1.9569471624266099E-2</v>
      </c>
    </row>
    <row r="12" spans="2:8" x14ac:dyDescent="0.35">
      <c r="B12" s="17" t="s">
        <v>101</v>
      </c>
      <c r="C12" s="16">
        <v>5.0880626223092001E-2</v>
      </c>
      <c r="D12" s="16">
        <v>5.4794520547945202E-2</v>
      </c>
      <c r="E12" s="16">
        <v>4.3052837573385502E-2</v>
      </c>
      <c r="F12" s="16">
        <v>4.3052837573385502E-2</v>
      </c>
      <c r="G12" s="16">
        <v>7.6320939334638002E-2</v>
      </c>
    </row>
    <row r="13" spans="2:8" x14ac:dyDescent="0.35">
      <c r="B13" s="15"/>
      <c r="C13" s="15"/>
      <c r="D13" s="15"/>
      <c r="E13" s="15"/>
      <c r="F13" s="15"/>
      <c r="G13" s="15"/>
    </row>
    <row r="14" spans="2:8" x14ac:dyDescent="0.35">
      <c r="B14" t="s">
        <v>64</v>
      </c>
    </row>
    <row r="15" spans="2:8" x14ac:dyDescent="0.35">
      <c r="B15" t="s">
        <v>65</v>
      </c>
    </row>
    <row r="19" spans="2:2" x14ac:dyDescent="0.35">
      <c r="B19"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386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0.22602739726027399</v>
      </c>
      <c r="D8" s="16">
        <v>0.24444444444444399</v>
      </c>
      <c r="E8" s="16">
        <v>0.21174377224199301</v>
      </c>
      <c r="F8" s="16"/>
      <c r="G8" s="16">
        <v>0.218867924528302</v>
      </c>
      <c r="H8" s="16">
        <v>0.238095238095238</v>
      </c>
      <c r="I8" s="16">
        <v>0.18461538461538499</v>
      </c>
      <c r="J8" s="16">
        <v>0.18032786885245899</v>
      </c>
      <c r="K8" s="16">
        <v>0.20547945205479501</v>
      </c>
      <c r="L8" s="16">
        <v>0.25974025974025999</v>
      </c>
      <c r="M8" s="16">
        <v>0.22222222222222199</v>
      </c>
      <c r="N8" s="16">
        <v>0.194444444444444</v>
      </c>
      <c r="O8" s="16">
        <v>0.26086956521739102</v>
      </c>
      <c r="P8" s="16">
        <v>0.17333333333333301</v>
      </c>
      <c r="Q8" s="16">
        <v>0.28947368421052599</v>
      </c>
      <c r="R8" s="16">
        <v>0.42105263157894701</v>
      </c>
      <c r="S8" s="16"/>
      <c r="T8" s="16">
        <v>0.28211009174311902</v>
      </c>
      <c r="U8" s="16">
        <v>0.17351598173516</v>
      </c>
      <c r="V8" s="16">
        <v>0.194915254237288</v>
      </c>
      <c r="W8" s="16">
        <v>0.224806201550388</v>
      </c>
      <c r="X8" s="16">
        <v>0.12987012987013</v>
      </c>
      <c r="Y8" s="16">
        <v>0.186046511627907</v>
      </c>
      <c r="Z8" s="16"/>
      <c r="AA8" s="16">
        <v>0.201051248357424</v>
      </c>
      <c r="AB8" s="16">
        <v>0.29885057471264398</v>
      </c>
    </row>
    <row r="9" spans="2:28" x14ac:dyDescent="0.35">
      <c r="B9" s="17" t="s">
        <v>250</v>
      </c>
      <c r="C9" s="16">
        <v>0.41193737769080202</v>
      </c>
      <c r="D9" s="16">
        <v>0.413333333333333</v>
      </c>
      <c r="E9" s="16">
        <v>0.41459074733096102</v>
      </c>
      <c r="F9" s="16"/>
      <c r="G9" s="16">
        <v>0.47169811320754701</v>
      </c>
      <c r="H9" s="16">
        <v>0.38888888888888901</v>
      </c>
      <c r="I9" s="16">
        <v>0.4</v>
      </c>
      <c r="J9" s="16">
        <v>0.37704918032786899</v>
      </c>
      <c r="K9" s="16">
        <v>0.52054794520547898</v>
      </c>
      <c r="L9" s="16">
        <v>0.337662337662338</v>
      </c>
      <c r="M9" s="16">
        <v>0.33333333333333298</v>
      </c>
      <c r="N9" s="16">
        <v>0.47222222222222199</v>
      </c>
      <c r="O9" s="16">
        <v>0.4</v>
      </c>
      <c r="P9" s="16">
        <v>0.45333333333333298</v>
      </c>
      <c r="Q9" s="16">
        <v>0.23684210526315799</v>
      </c>
      <c r="R9" s="16">
        <v>0.21052631578947401</v>
      </c>
      <c r="S9" s="16"/>
      <c r="T9" s="16">
        <v>0.38990825688073399</v>
      </c>
      <c r="U9" s="16">
        <v>0.48401826484018301</v>
      </c>
      <c r="V9" s="16">
        <v>0.38135593220338998</v>
      </c>
      <c r="W9" s="16">
        <v>0.39534883720930197</v>
      </c>
      <c r="X9" s="16">
        <v>0.46753246753246802</v>
      </c>
      <c r="Y9" s="16">
        <v>0.30232558139534899</v>
      </c>
      <c r="Z9" s="16"/>
      <c r="AA9" s="16">
        <v>0.42049934296977698</v>
      </c>
      <c r="AB9" s="16">
        <v>0.38697318007662801</v>
      </c>
    </row>
    <row r="10" spans="2:28" x14ac:dyDescent="0.35">
      <c r="B10" s="17" t="s">
        <v>251</v>
      </c>
      <c r="C10" s="16">
        <v>0.21037181996086099</v>
      </c>
      <c r="D10" s="16">
        <v>0.211111111111111</v>
      </c>
      <c r="E10" s="16">
        <v>0.208185053380783</v>
      </c>
      <c r="F10" s="16"/>
      <c r="G10" s="16">
        <v>0.19245283018867901</v>
      </c>
      <c r="H10" s="16">
        <v>0.25396825396825401</v>
      </c>
      <c r="I10" s="16">
        <v>0.18461538461538499</v>
      </c>
      <c r="J10" s="16">
        <v>0.31147540983606598</v>
      </c>
      <c r="K10" s="16">
        <v>0.13698630136986301</v>
      </c>
      <c r="L10" s="16">
        <v>0.27272727272727298</v>
      </c>
      <c r="M10" s="16">
        <v>0.20833333333333301</v>
      </c>
      <c r="N10" s="16">
        <v>0.11111111111111099</v>
      </c>
      <c r="O10" s="16">
        <v>0.208695652173913</v>
      </c>
      <c r="P10" s="16">
        <v>0.17333333333333301</v>
      </c>
      <c r="Q10" s="16">
        <v>0.26315789473684198</v>
      </c>
      <c r="R10" s="16">
        <v>0.21052631578947401</v>
      </c>
      <c r="S10" s="16"/>
      <c r="T10" s="16">
        <v>0.19954128440367</v>
      </c>
      <c r="U10" s="16">
        <v>0.210045662100457</v>
      </c>
      <c r="V10" s="16">
        <v>0.22881355932203401</v>
      </c>
      <c r="W10" s="16">
        <v>0.24031007751937999</v>
      </c>
      <c r="X10" s="16">
        <v>0.18181818181818199</v>
      </c>
      <c r="Y10" s="16">
        <v>0.232558139534884</v>
      </c>
      <c r="Z10" s="16"/>
      <c r="AA10" s="16">
        <v>0.212877792378449</v>
      </c>
      <c r="AB10" s="16">
        <v>0.20306513409961699</v>
      </c>
    </row>
    <row r="11" spans="2:28" x14ac:dyDescent="0.35">
      <c r="B11" s="17" t="s">
        <v>252</v>
      </c>
      <c r="C11" s="16">
        <v>7.3385518590997997E-2</v>
      </c>
      <c r="D11" s="16">
        <v>6.6666666666666693E-2</v>
      </c>
      <c r="E11" s="16">
        <v>7.8291814946619201E-2</v>
      </c>
      <c r="F11" s="16"/>
      <c r="G11" s="16">
        <v>6.0377358490565997E-2</v>
      </c>
      <c r="H11" s="16">
        <v>8.7301587301587297E-2</v>
      </c>
      <c r="I11" s="16">
        <v>7.69230769230769E-2</v>
      </c>
      <c r="J11" s="16">
        <v>6.5573770491803296E-2</v>
      </c>
      <c r="K11" s="16">
        <v>5.4794520547945202E-2</v>
      </c>
      <c r="L11" s="16">
        <v>7.7922077922077906E-2</v>
      </c>
      <c r="M11" s="16">
        <v>8.3333333333333301E-2</v>
      </c>
      <c r="N11" s="16">
        <v>5.5555555555555601E-2</v>
      </c>
      <c r="O11" s="16">
        <v>7.8260869565217397E-2</v>
      </c>
      <c r="P11" s="16">
        <v>9.3333333333333296E-2</v>
      </c>
      <c r="Q11" s="16">
        <v>5.2631578947368397E-2</v>
      </c>
      <c r="R11" s="16">
        <v>0.157894736842105</v>
      </c>
      <c r="S11" s="16"/>
      <c r="T11" s="16">
        <v>6.4220183486238494E-2</v>
      </c>
      <c r="U11" s="16">
        <v>5.9360730593607303E-2</v>
      </c>
      <c r="V11" s="16">
        <v>7.6271186440677999E-2</v>
      </c>
      <c r="W11" s="16">
        <v>7.7519379844961198E-2</v>
      </c>
      <c r="X11" s="16">
        <v>0.12987012987013</v>
      </c>
      <c r="Y11" s="16">
        <v>0.116279069767442</v>
      </c>
      <c r="Z11" s="16"/>
      <c r="AA11" s="16">
        <v>7.6215505913272003E-2</v>
      </c>
      <c r="AB11" s="16">
        <v>6.5134099616858204E-2</v>
      </c>
    </row>
    <row r="12" spans="2:28" x14ac:dyDescent="0.35">
      <c r="B12" s="17" t="s">
        <v>253</v>
      </c>
      <c r="C12" s="16">
        <v>2.7397260273972601E-2</v>
      </c>
      <c r="D12" s="16">
        <v>2.8888888888888901E-2</v>
      </c>
      <c r="E12" s="16">
        <v>2.4911032028469799E-2</v>
      </c>
      <c r="F12" s="16"/>
      <c r="G12" s="16">
        <v>1.88679245283019E-2</v>
      </c>
      <c r="H12" s="16">
        <v>1.58730158730159E-2</v>
      </c>
      <c r="I12" s="16">
        <v>7.69230769230769E-2</v>
      </c>
      <c r="J12" s="16">
        <v>0</v>
      </c>
      <c r="K12" s="16">
        <v>1.3698630136986301E-2</v>
      </c>
      <c r="L12" s="16">
        <v>1.2987012987013E-2</v>
      </c>
      <c r="M12" s="16">
        <v>5.5555555555555601E-2</v>
      </c>
      <c r="N12" s="16">
        <v>5.5555555555555601E-2</v>
      </c>
      <c r="O12" s="16">
        <v>3.4782608695652202E-2</v>
      </c>
      <c r="P12" s="16">
        <v>0.04</v>
      </c>
      <c r="Q12" s="16">
        <v>2.6315789473684199E-2</v>
      </c>
      <c r="R12" s="16">
        <v>0</v>
      </c>
      <c r="S12" s="16"/>
      <c r="T12" s="16">
        <v>2.9816513761467899E-2</v>
      </c>
      <c r="U12" s="16">
        <v>1.8264840182648401E-2</v>
      </c>
      <c r="V12" s="16">
        <v>5.0847457627118599E-2</v>
      </c>
      <c r="W12" s="16">
        <v>7.7519379844961196E-3</v>
      </c>
      <c r="X12" s="16">
        <v>2.5974025974026E-2</v>
      </c>
      <c r="Y12" s="16">
        <v>4.6511627906976702E-2</v>
      </c>
      <c r="Z12" s="16"/>
      <c r="AA12" s="16">
        <v>2.89093298291721E-2</v>
      </c>
      <c r="AB12" s="16">
        <v>2.2988505747126398E-2</v>
      </c>
    </row>
    <row r="13" spans="2:28" x14ac:dyDescent="0.35">
      <c r="B13" s="17" t="s">
        <v>101</v>
      </c>
      <c r="C13" s="18">
        <v>5.0880626223092001E-2</v>
      </c>
      <c r="D13" s="18">
        <v>3.5555555555555597E-2</v>
      </c>
      <c r="E13" s="18">
        <v>6.2277580071174399E-2</v>
      </c>
      <c r="F13" s="18"/>
      <c r="G13" s="18">
        <v>3.77358490566038E-2</v>
      </c>
      <c r="H13" s="18">
        <v>1.58730158730159E-2</v>
      </c>
      <c r="I13" s="18">
        <v>7.69230769230769E-2</v>
      </c>
      <c r="J13" s="18">
        <v>6.5573770491803296E-2</v>
      </c>
      <c r="K13" s="18">
        <v>6.8493150684931503E-2</v>
      </c>
      <c r="L13" s="18">
        <v>3.8961038961039002E-2</v>
      </c>
      <c r="M13" s="18">
        <v>9.7222222222222196E-2</v>
      </c>
      <c r="N13" s="18">
        <v>0.11111111111111099</v>
      </c>
      <c r="O13" s="18">
        <v>1.7391304347826101E-2</v>
      </c>
      <c r="P13" s="18">
        <v>6.6666666666666693E-2</v>
      </c>
      <c r="Q13" s="18">
        <v>0.13157894736842099</v>
      </c>
      <c r="R13" s="18">
        <v>0</v>
      </c>
      <c r="S13" s="18"/>
      <c r="T13" s="18">
        <v>3.4403669724770602E-2</v>
      </c>
      <c r="U13" s="18">
        <v>5.4794520547945202E-2</v>
      </c>
      <c r="V13" s="18">
        <v>6.7796610169491497E-2</v>
      </c>
      <c r="W13" s="18">
        <v>5.4263565891472902E-2</v>
      </c>
      <c r="X13" s="18">
        <v>6.4935064935064901E-2</v>
      </c>
      <c r="Y13" s="18">
        <v>0.116279069767442</v>
      </c>
      <c r="Z13" s="18"/>
      <c r="AA13" s="18">
        <v>6.0446780551905402E-2</v>
      </c>
      <c r="AB13" s="18">
        <v>2.2988505747126398E-2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387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0.30626223091976501</v>
      </c>
      <c r="D8" s="16">
        <v>0.35111111111111099</v>
      </c>
      <c r="E8" s="16">
        <v>0.27046263345195698</v>
      </c>
      <c r="F8" s="16"/>
      <c r="G8" s="16">
        <v>0.29811320754717002</v>
      </c>
      <c r="H8" s="16">
        <v>0.238095238095238</v>
      </c>
      <c r="I8" s="16">
        <v>0.36923076923076897</v>
      </c>
      <c r="J8" s="16">
        <v>0.29508196721311503</v>
      </c>
      <c r="K8" s="16">
        <v>0.35616438356164398</v>
      </c>
      <c r="L8" s="16">
        <v>0.22077922077922099</v>
      </c>
      <c r="M8" s="16">
        <v>0.34722222222222199</v>
      </c>
      <c r="N8" s="16">
        <v>0.38888888888888901</v>
      </c>
      <c r="O8" s="16">
        <v>0.31304347826086998</v>
      </c>
      <c r="P8" s="16">
        <v>0.34666666666666701</v>
      </c>
      <c r="Q8" s="16">
        <v>0.28947368421052599</v>
      </c>
      <c r="R8" s="16">
        <v>0.36842105263157898</v>
      </c>
      <c r="S8" s="16"/>
      <c r="T8" s="16">
        <v>0.32568807339449501</v>
      </c>
      <c r="U8" s="16">
        <v>0.30593607305936099</v>
      </c>
      <c r="V8" s="16">
        <v>0.23728813559322001</v>
      </c>
      <c r="W8" s="16">
        <v>0.30232558139534899</v>
      </c>
      <c r="X8" s="16">
        <v>0.246753246753247</v>
      </c>
      <c r="Y8" s="16">
        <v>0.418604651162791</v>
      </c>
      <c r="Z8" s="16"/>
      <c r="AA8" s="16">
        <v>0.30749014454664902</v>
      </c>
      <c r="AB8" s="16">
        <v>0.30268199233716497</v>
      </c>
    </row>
    <row r="9" spans="2:28" x14ac:dyDescent="0.35">
      <c r="B9" s="17" t="s">
        <v>250</v>
      </c>
      <c r="C9" s="16">
        <v>0.40900195694716202</v>
      </c>
      <c r="D9" s="16">
        <v>0.4</v>
      </c>
      <c r="E9" s="16">
        <v>0.419928825622776</v>
      </c>
      <c r="F9" s="16"/>
      <c r="G9" s="16">
        <v>0.422641509433962</v>
      </c>
      <c r="H9" s="16">
        <v>0.40476190476190499</v>
      </c>
      <c r="I9" s="16">
        <v>0.32307692307692298</v>
      </c>
      <c r="J9" s="16">
        <v>0.44262295081967201</v>
      </c>
      <c r="K9" s="16">
        <v>0.34246575342465801</v>
      </c>
      <c r="L9" s="16">
        <v>0.44155844155844198</v>
      </c>
      <c r="M9" s="16">
        <v>0.44444444444444398</v>
      </c>
      <c r="N9" s="16">
        <v>0.38888888888888901</v>
      </c>
      <c r="O9" s="16">
        <v>0.46086956521739098</v>
      </c>
      <c r="P9" s="16">
        <v>0.32</v>
      </c>
      <c r="Q9" s="16">
        <v>0.42105263157894701</v>
      </c>
      <c r="R9" s="16">
        <v>0.47368421052631599</v>
      </c>
      <c r="S9" s="16"/>
      <c r="T9" s="16">
        <v>0.41284403669724801</v>
      </c>
      <c r="U9" s="16">
        <v>0.43378995433790002</v>
      </c>
      <c r="V9" s="16">
        <v>0.37288135593220301</v>
      </c>
      <c r="W9" s="16">
        <v>0.403100775193798</v>
      </c>
      <c r="X9" s="16">
        <v>0.415584415584416</v>
      </c>
      <c r="Y9" s="16">
        <v>0.34883720930232598</v>
      </c>
      <c r="Z9" s="16"/>
      <c r="AA9" s="16">
        <v>0.40735873850197102</v>
      </c>
      <c r="AB9" s="16">
        <v>0.41379310344827602</v>
      </c>
    </row>
    <row r="10" spans="2:28" x14ac:dyDescent="0.35">
      <c r="B10" s="17" t="s">
        <v>251</v>
      </c>
      <c r="C10" s="16">
        <v>0.151663405088063</v>
      </c>
      <c r="D10" s="16">
        <v>0.137777777777778</v>
      </c>
      <c r="E10" s="16">
        <v>0.16014234875444799</v>
      </c>
      <c r="F10" s="16"/>
      <c r="G10" s="16">
        <v>0.13207547169811301</v>
      </c>
      <c r="H10" s="16">
        <v>0.19841269841269801</v>
      </c>
      <c r="I10" s="16">
        <v>0.16923076923076899</v>
      </c>
      <c r="J10" s="16">
        <v>0.16393442622950799</v>
      </c>
      <c r="K10" s="16">
        <v>0.19178082191780799</v>
      </c>
      <c r="L10" s="16">
        <v>0.22077922077922099</v>
      </c>
      <c r="M10" s="16">
        <v>0.125</v>
      </c>
      <c r="N10" s="16">
        <v>0.11111111111111099</v>
      </c>
      <c r="O10" s="16">
        <v>0.121739130434783</v>
      </c>
      <c r="P10" s="16">
        <v>0.133333333333333</v>
      </c>
      <c r="Q10" s="16">
        <v>0.157894736842105</v>
      </c>
      <c r="R10" s="16">
        <v>0</v>
      </c>
      <c r="S10" s="16"/>
      <c r="T10" s="16">
        <v>0.142201834862385</v>
      </c>
      <c r="U10" s="16">
        <v>0.14611872146118701</v>
      </c>
      <c r="V10" s="16">
        <v>0.186440677966102</v>
      </c>
      <c r="W10" s="16">
        <v>0.14728682170542601</v>
      </c>
      <c r="X10" s="16">
        <v>0.18181818181818199</v>
      </c>
      <c r="Y10" s="16">
        <v>0.13953488372093001</v>
      </c>
      <c r="Z10" s="16"/>
      <c r="AA10" s="16">
        <v>0.15243101182654401</v>
      </c>
      <c r="AB10" s="16">
        <v>0.14942528735632199</v>
      </c>
    </row>
    <row r="11" spans="2:28" x14ac:dyDescent="0.35">
      <c r="B11" s="17" t="s">
        <v>252</v>
      </c>
      <c r="C11" s="16">
        <v>5.3816046966731902E-2</v>
      </c>
      <c r="D11" s="16">
        <v>5.3333333333333302E-2</v>
      </c>
      <c r="E11" s="16">
        <v>5.51601423487545E-2</v>
      </c>
      <c r="F11" s="16"/>
      <c r="G11" s="16">
        <v>6.7924528301886805E-2</v>
      </c>
      <c r="H11" s="16">
        <v>4.7619047619047603E-2</v>
      </c>
      <c r="I11" s="16">
        <v>7.69230769230769E-2</v>
      </c>
      <c r="J11" s="16">
        <v>4.91803278688525E-2</v>
      </c>
      <c r="K11" s="16">
        <v>4.1095890410958902E-2</v>
      </c>
      <c r="L11" s="16">
        <v>6.4935064935064901E-2</v>
      </c>
      <c r="M11" s="16">
        <v>1.38888888888889E-2</v>
      </c>
      <c r="N11" s="16">
        <v>5.5555555555555601E-2</v>
      </c>
      <c r="O11" s="16">
        <v>3.4782608695652202E-2</v>
      </c>
      <c r="P11" s="16">
        <v>6.6666666666666693E-2</v>
      </c>
      <c r="Q11" s="16">
        <v>2.6315789473684199E-2</v>
      </c>
      <c r="R11" s="16">
        <v>0.105263157894737</v>
      </c>
      <c r="S11" s="16"/>
      <c r="T11" s="16">
        <v>4.8165137614678902E-2</v>
      </c>
      <c r="U11" s="16">
        <v>3.1963470319634701E-2</v>
      </c>
      <c r="V11" s="16">
        <v>9.3220338983050793E-2</v>
      </c>
      <c r="W11" s="16">
        <v>6.2015503875968998E-2</v>
      </c>
      <c r="X11" s="16">
        <v>7.7922077922077906E-2</v>
      </c>
      <c r="Y11" s="16">
        <v>4.6511627906976702E-2</v>
      </c>
      <c r="Z11" s="16"/>
      <c r="AA11" s="16">
        <v>5.3876478318002602E-2</v>
      </c>
      <c r="AB11" s="16">
        <v>5.3639846743295E-2</v>
      </c>
    </row>
    <row r="12" spans="2:28" x14ac:dyDescent="0.35">
      <c r="B12" s="17" t="s">
        <v>253</v>
      </c>
      <c r="C12" s="16">
        <v>2.44618395303327E-2</v>
      </c>
      <c r="D12" s="16">
        <v>0.02</v>
      </c>
      <c r="E12" s="16">
        <v>2.84697508896797E-2</v>
      </c>
      <c r="F12" s="16"/>
      <c r="G12" s="16">
        <v>3.0188679245282998E-2</v>
      </c>
      <c r="H12" s="16">
        <v>3.1746031746031703E-2</v>
      </c>
      <c r="I12" s="16">
        <v>1.5384615384615399E-2</v>
      </c>
      <c r="J12" s="16">
        <v>0</v>
      </c>
      <c r="K12" s="16">
        <v>2.7397260273972601E-2</v>
      </c>
      <c r="L12" s="16">
        <v>1.2987012987013E-2</v>
      </c>
      <c r="M12" s="16">
        <v>2.7777777777777801E-2</v>
      </c>
      <c r="N12" s="16">
        <v>0</v>
      </c>
      <c r="O12" s="16">
        <v>8.6956521739130401E-3</v>
      </c>
      <c r="P12" s="16">
        <v>6.6666666666666693E-2</v>
      </c>
      <c r="Q12" s="16">
        <v>2.6315789473684199E-2</v>
      </c>
      <c r="R12" s="16">
        <v>0</v>
      </c>
      <c r="S12" s="16"/>
      <c r="T12" s="16">
        <v>2.7522935779816501E-2</v>
      </c>
      <c r="U12" s="16">
        <v>1.8264840182648401E-2</v>
      </c>
      <c r="V12" s="16">
        <v>2.5423728813559299E-2</v>
      </c>
      <c r="W12" s="16">
        <v>3.1007751937984499E-2</v>
      </c>
      <c r="X12" s="16">
        <v>2.5974025974026E-2</v>
      </c>
      <c r="Y12" s="16">
        <v>0</v>
      </c>
      <c r="Z12" s="16"/>
      <c r="AA12" s="16">
        <v>2.3653088042049901E-2</v>
      </c>
      <c r="AB12" s="16">
        <v>2.68199233716475E-2</v>
      </c>
    </row>
    <row r="13" spans="2:28" x14ac:dyDescent="0.35">
      <c r="B13" s="17" t="s">
        <v>101</v>
      </c>
      <c r="C13" s="18">
        <v>5.4794520547945202E-2</v>
      </c>
      <c r="D13" s="18">
        <v>3.7777777777777799E-2</v>
      </c>
      <c r="E13" s="18">
        <v>6.5836298932384296E-2</v>
      </c>
      <c r="F13" s="18"/>
      <c r="G13" s="18">
        <v>4.9056603773584902E-2</v>
      </c>
      <c r="H13" s="18">
        <v>7.9365079365079402E-2</v>
      </c>
      <c r="I13" s="18">
        <v>4.6153846153846198E-2</v>
      </c>
      <c r="J13" s="18">
        <v>4.91803278688525E-2</v>
      </c>
      <c r="K13" s="18">
        <v>4.1095890410958902E-2</v>
      </c>
      <c r="L13" s="18">
        <v>3.8961038961039002E-2</v>
      </c>
      <c r="M13" s="18">
        <v>4.1666666666666699E-2</v>
      </c>
      <c r="N13" s="18">
        <v>5.5555555555555601E-2</v>
      </c>
      <c r="O13" s="18">
        <v>6.08695652173913E-2</v>
      </c>
      <c r="P13" s="18">
        <v>6.6666666666666693E-2</v>
      </c>
      <c r="Q13" s="18">
        <v>7.8947368421052599E-2</v>
      </c>
      <c r="R13" s="18">
        <v>5.2631578947368397E-2</v>
      </c>
      <c r="S13" s="18"/>
      <c r="T13" s="18">
        <v>4.3577981651376101E-2</v>
      </c>
      <c r="U13" s="18">
        <v>6.3926940639269403E-2</v>
      </c>
      <c r="V13" s="18">
        <v>8.4745762711864403E-2</v>
      </c>
      <c r="W13" s="18">
        <v>5.4263565891472902E-2</v>
      </c>
      <c r="X13" s="18">
        <v>5.1948051948052E-2</v>
      </c>
      <c r="Y13" s="18">
        <v>4.6511627906976702E-2</v>
      </c>
      <c r="Z13" s="18"/>
      <c r="AA13" s="18">
        <v>5.5190538764783199E-2</v>
      </c>
      <c r="AB13" s="18">
        <v>5.3639846743295E-2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388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0.22896281800391399</v>
      </c>
      <c r="D8" s="16">
        <v>0.26</v>
      </c>
      <c r="E8" s="16">
        <v>0.20462633451957299</v>
      </c>
      <c r="F8" s="16"/>
      <c r="G8" s="16">
        <v>0.22641509433962301</v>
      </c>
      <c r="H8" s="16">
        <v>0.28571428571428598</v>
      </c>
      <c r="I8" s="16">
        <v>0.18461538461538499</v>
      </c>
      <c r="J8" s="16">
        <v>0.29508196721311503</v>
      </c>
      <c r="K8" s="16">
        <v>0.219178082191781</v>
      </c>
      <c r="L8" s="16">
        <v>0.207792207792208</v>
      </c>
      <c r="M8" s="16">
        <v>0.22222222222222199</v>
      </c>
      <c r="N8" s="16">
        <v>0.16666666666666699</v>
      </c>
      <c r="O8" s="16">
        <v>0.25217391304347803</v>
      </c>
      <c r="P8" s="16">
        <v>0.146666666666667</v>
      </c>
      <c r="Q8" s="16">
        <v>0.23684210526315799</v>
      </c>
      <c r="R8" s="16">
        <v>0.26315789473684198</v>
      </c>
      <c r="S8" s="16"/>
      <c r="T8" s="16">
        <v>0.259174311926606</v>
      </c>
      <c r="U8" s="16">
        <v>0.20091324200913199</v>
      </c>
      <c r="V8" s="16">
        <v>0.177966101694915</v>
      </c>
      <c r="W8" s="16">
        <v>0.26356589147286802</v>
      </c>
      <c r="X8" s="16">
        <v>0.12987012987013</v>
      </c>
      <c r="Y8" s="16">
        <v>0.27906976744186002</v>
      </c>
      <c r="Z8" s="16"/>
      <c r="AA8" s="16">
        <v>0.222076215505913</v>
      </c>
      <c r="AB8" s="16">
        <v>0.24904214559387</v>
      </c>
    </row>
    <row r="9" spans="2:28" x14ac:dyDescent="0.35">
      <c r="B9" s="17" t="s">
        <v>250</v>
      </c>
      <c r="C9" s="16">
        <v>0.34540117416829702</v>
      </c>
      <c r="D9" s="16">
        <v>0.36444444444444402</v>
      </c>
      <c r="E9" s="16">
        <v>0.33451957295373702</v>
      </c>
      <c r="F9" s="16"/>
      <c r="G9" s="16">
        <v>0.38490566037735902</v>
      </c>
      <c r="H9" s="16">
        <v>0.30952380952380998</v>
      </c>
      <c r="I9" s="16">
        <v>0.33846153846153798</v>
      </c>
      <c r="J9" s="16">
        <v>0.31147540983606598</v>
      </c>
      <c r="K9" s="16">
        <v>0.32876712328767099</v>
      </c>
      <c r="L9" s="16">
        <v>0.42857142857142899</v>
      </c>
      <c r="M9" s="16">
        <v>0.33333333333333298</v>
      </c>
      <c r="N9" s="16">
        <v>0.30555555555555602</v>
      </c>
      <c r="O9" s="16">
        <v>0.31304347826086998</v>
      </c>
      <c r="P9" s="16">
        <v>0.32</v>
      </c>
      <c r="Q9" s="16">
        <v>0.23684210526315799</v>
      </c>
      <c r="R9" s="16">
        <v>0.52631578947368396</v>
      </c>
      <c r="S9" s="16"/>
      <c r="T9" s="16">
        <v>0.37614678899082599</v>
      </c>
      <c r="U9" s="16">
        <v>0.31506849315068503</v>
      </c>
      <c r="V9" s="16">
        <v>0.38135593220338998</v>
      </c>
      <c r="W9" s="16">
        <v>0.31007751937984501</v>
      </c>
      <c r="X9" s="16">
        <v>0.337662337662338</v>
      </c>
      <c r="Y9" s="16">
        <v>0.209302325581395</v>
      </c>
      <c r="Z9" s="16"/>
      <c r="AA9" s="16">
        <v>0.32982917214191898</v>
      </c>
      <c r="AB9" s="16">
        <v>0.390804597701149</v>
      </c>
    </row>
    <row r="10" spans="2:28" x14ac:dyDescent="0.35">
      <c r="B10" s="17" t="s">
        <v>251</v>
      </c>
      <c r="C10" s="16">
        <v>0.217221135029354</v>
      </c>
      <c r="D10" s="16">
        <v>0.17777777777777801</v>
      </c>
      <c r="E10" s="16">
        <v>0.24911032028469801</v>
      </c>
      <c r="F10" s="16"/>
      <c r="G10" s="16">
        <v>0.21509433962264199</v>
      </c>
      <c r="H10" s="16">
        <v>0.182539682539683</v>
      </c>
      <c r="I10" s="16">
        <v>0.230769230769231</v>
      </c>
      <c r="J10" s="16">
        <v>0.22950819672131101</v>
      </c>
      <c r="K10" s="16">
        <v>0.20547945205479501</v>
      </c>
      <c r="L10" s="16">
        <v>0.23376623376623401</v>
      </c>
      <c r="M10" s="16">
        <v>0.27777777777777801</v>
      </c>
      <c r="N10" s="16">
        <v>0.194444444444444</v>
      </c>
      <c r="O10" s="16">
        <v>0.2</v>
      </c>
      <c r="P10" s="16">
        <v>0.21333333333333299</v>
      </c>
      <c r="Q10" s="16">
        <v>0.28947368421052599</v>
      </c>
      <c r="R10" s="16">
        <v>0.157894736842105</v>
      </c>
      <c r="S10" s="16"/>
      <c r="T10" s="16">
        <v>0.197247706422018</v>
      </c>
      <c r="U10" s="16">
        <v>0.21461187214611899</v>
      </c>
      <c r="V10" s="16">
        <v>0.26271186440678002</v>
      </c>
      <c r="W10" s="16">
        <v>0.201550387596899</v>
      </c>
      <c r="X10" s="16">
        <v>0.25974025974025999</v>
      </c>
      <c r="Y10" s="16">
        <v>0.27906976744186002</v>
      </c>
      <c r="Z10" s="16"/>
      <c r="AA10" s="16">
        <v>0.22076215505913299</v>
      </c>
      <c r="AB10" s="16">
        <v>0.20689655172413801</v>
      </c>
    </row>
    <row r="11" spans="2:28" x14ac:dyDescent="0.35">
      <c r="B11" s="17" t="s">
        <v>252</v>
      </c>
      <c r="C11" s="16">
        <v>0.12622309197651699</v>
      </c>
      <c r="D11" s="16">
        <v>0.124444444444444</v>
      </c>
      <c r="E11" s="16">
        <v>0.126334519572954</v>
      </c>
      <c r="F11" s="16"/>
      <c r="G11" s="16">
        <v>9.4339622641509399E-2</v>
      </c>
      <c r="H11" s="16">
        <v>0.103174603174603</v>
      </c>
      <c r="I11" s="16">
        <v>0.16923076923076899</v>
      </c>
      <c r="J11" s="16">
        <v>0.114754098360656</v>
      </c>
      <c r="K11" s="16">
        <v>0.13698630136986301</v>
      </c>
      <c r="L11" s="16">
        <v>9.0909090909090898E-2</v>
      </c>
      <c r="M11" s="16">
        <v>0.11111111111111099</v>
      </c>
      <c r="N11" s="16">
        <v>0.25</v>
      </c>
      <c r="O11" s="16">
        <v>0.15652173913043499</v>
      </c>
      <c r="P11" s="16">
        <v>0.2</v>
      </c>
      <c r="Q11" s="16">
        <v>0.13157894736842099</v>
      </c>
      <c r="R11" s="16">
        <v>5.2631578947368397E-2</v>
      </c>
      <c r="S11" s="16"/>
      <c r="T11" s="16">
        <v>0.11238532110091699</v>
      </c>
      <c r="U11" s="16">
        <v>0.15525114155251099</v>
      </c>
      <c r="V11" s="16">
        <v>7.6271186440677999E-2</v>
      </c>
      <c r="W11" s="16">
        <v>0.14728682170542601</v>
      </c>
      <c r="X11" s="16">
        <v>0.15584415584415601</v>
      </c>
      <c r="Y11" s="16">
        <v>0.13953488372093001</v>
      </c>
      <c r="Z11" s="16"/>
      <c r="AA11" s="16">
        <v>0.14323258869908001</v>
      </c>
      <c r="AB11" s="16">
        <v>7.6628352490421506E-2</v>
      </c>
    </row>
    <row r="12" spans="2:28" x14ac:dyDescent="0.35">
      <c r="B12" s="17" t="s">
        <v>253</v>
      </c>
      <c r="C12" s="16">
        <v>3.9138943248532301E-2</v>
      </c>
      <c r="D12" s="16">
        <v>3.7777777777777799E-2</v>
      </c>
      <c r="E12" s="16">
        <v>3.7366548042704603E-2</v>
      </c>
      <c r="F12" s="16"/>
      <c r="G12" s="16">
        <v>3.77358490566038E-2</v>
      </c>
      <c r="H12" s="16">
        <v>7.1428571428571397E-2</v>
      </c>
      <c r="I12" s="16">
        <v>4.6153846153846198E-2</v>
      </c>
      <c r="J12" s="16">
        <v>1.63934426229508E-2</v>
      </c>
      <c r="K12" s="16">
        <v>2.7397260273972601E-2</v>
      </c>
      <c r="L12" s="16">
        <v>2.5974025974026E-2</v>
      </c>
      <c r="M12" s="16">
        <v>2.7777777777777801E-2</v>
      </c>
      <c r="N12" s="16">
        <v>5.5555555555555601E-2</v>
      </c>
      <c r="O12" s="16">
        <v>5.21739130434783E-2</v>
      </c>
      <c r="P12" s="16">
        <v>0.04</v>
      </c>
      <c r="Q12" s="16">
        <v>0</v>
      </c>
      <c r="R12" s="16">
        <v>0</v>
      </c>
      <c r="S12" s="16"/>
      <c r="T12" s="16">
        <v>3.2110091743119303E-2</v>
      </c>
      <c r="U12" s="16">
        <v>5.9360730593607303E-2</v>
      </c>
      <c r="V12" s="16">
        <v>2.5423728813559299E-2</v>
      </c>
      <c r="W12" s="16">
        <v>3.1007751937984499E-2</v>
      </c>
      <c r="X12" s="16">
        <v>6.4935064935064901E-2</v>
      </c>
      <c r="Y12" s="16">
        <v>2.32558139534884E-2</v>
      </c>
      <c r="Z12" s="16"/>
      <c r="AA12" s="16">
        <v>3.8107752956636001E-2</v>
      </c>
      <c r="AB12" s="16">
        <v>4.2145593869731802E-2</v>
      </c>
    </row>
    <row r="13" spans="2:28" x14ac:dyDescent="0.35">
      <c r="B13" s="17" t="s">
        <v>101</v>
      </c>
      <c r="C13" s="18">
        <v>4.3052837573385502E-2</v>
      </c>
      <c r="D13" s="18">
        <v>3.5555555555555597E-2</v>
      </c>
      <c r="E13" s="18">
        <v>4.8042704626334497E-2</v>
      </c>
      <c r="F13" s="18"/>
      <c r="G13" s="18">
        <v>4.15094339622641E-2</v>
      </c>
      <c r="H13" s="18">
        <v>4.7619047619047603E-2</v>
      </c>
      <c r="I13" s="18">
        <v>3.0769230769230799E-2</v>
      </c>
      <c r="J13" s="18">
        <v>3.2786885245901599E-2</v>
      </c>
      <c r="K13" s="18">
        <v>8.2191780821917804E-2</v>
      </c>
      <c r="L13" s="18">
        <v>1.2987012987013E-2</v>
      </c>
      <c r="M13" s="18">
        <v>2.7777777777777801E-2</v>
      </c>
      <c r="N13" s="18">
        <v>2.7777777777777801E-2</v>
      </c>
      <c r="O13" s="18">
        <v>2.6086956521739101E-2</v>
      </c>
      <c r="P13" s="18">
        <v>0.08</v>
      </c>
      <c r="Q13" s="18">
        <v>0.105263157894737</v>
      </c>
      <c r="R13" s="18">
        <v>0</v>
      </c>
      <c r="S13" s="18"/>
      <c r="T13" s="18">
        <v>2.2935779816513801E-2</v>
      </c>
      <c r="U13" s="18">
        <v>5.4794520547945202E-2</v>
      </c>
      <c r="V13" s="18">
        <v>7.6271186440677999E-2</v>
      </c>
      <c r="W13" s="18">
        <v>4.6511627906976702E-2</v>
      </c>
      <c r="X13" s="18">
        <v>5.1948051948052E-2</v>
      </c>
      <c r="Y13" s="18">
        <v>6.9767441860465101E-2</v>
      </c>
      <c r="Z13" s="18"/>
      <c r="AA13" s="18">
        <v>4.5992115637319302E-2</v>
      </c>
      <c r="AB13" s="18">
        <v>3.4482758620689703E-2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96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88</v>
      </c>
      <c r="C8" s="16">
        <v>4.2074363992172202E-2</v>
      </c>
      <c r="D8" s="16">
        <v>4.2222222222222203E-2</v>
      </c>
      <c r="E8" s="16">
        <v>4.2704626334519602E-2</v>
      </c>
      <c r="F8" s="16"/>
      <c r="G8" s="16">
        <v>4.5283018867924497E-2</v>
      </c>
      <c r="H8" s="16">
        <v>1.58730158730159E-2</v>
      </c>
      <c r="I8" s="16">
        <v>6.15384615384615E-2</v>
      </c>
      <c r="J8" s="16">
        <v>0</v>
      </c>
      <c r="K8" s="16">
        <v>4.1095890410958902E-2</v>
      </c>
      <c r="L8" s="16">
        <v>6.4935064935064901E-2</v>
      </c>
      <c r="M8" s="16">
        <v>5.5555555555555601E-2</v>
      </c>
      <c r="N8" s="16">
        <v>0</v>
      </c>
      <c r="O8" s="16">
        <v>7.8260869565217397E-2</v>
      </c>
      <c r="P8" s="16">
        <v>1.3333333333333299E-2</v>
      </c>
      <c r="Q8" s="16">
        <v>5.2631578947368397E-2</v>
      </c>
      <c r="R8" s="16">
        <v>5.2631578947368397E-2</v>
      </c>
      <c r="S8" s="16"/>
      <c r="T8" s="16">
        <v>5.9633027522935797E-2</v>
      </c>
      <c r="U8" s="16">
        <v>2.2831050228310501E-2</v>
      </c>
      <c r="V8" s="16">
        <v>3.3898305084745797E-2</v>
      </c>
      <c r="W8" s="16">
        <v>3.1007751937984499E-2</v>
      </c>
      <c r="X8" s="16">
        <v>0</v>
      </c>
      <c r="Y8" s="16">
        <v>9.3023255813953501E-2</v>
      </c>
      <c r="Z8" s="16"/>
      <c r="AA8" s="16">
        <v>3.4165571616294299E-2</v>
      </c>
      <c r="AB8" s="16">
        <v>6.5134099616858204E-2</v>
      </c>
    </row>
    <row r="9" spans="2:28" x14ac:dyDescent="0.35">
      <c r="B9" s="17" t="s">
        <v>89</v>
      </c>
      <c r="C9" s="16">
        <v>0.150684931506849</v>
      </c>
      <c r="D9" s="16">
        <v>0.168888888888889</v>
      </c>
      <c r="E9" s="16">
        <v>0.13523131672597899</v>
      </c>
      <c r="F9" s="16"/>
      <c r="G9" s="16">
        <v>0.16603773584905701</v>
      </c>
      <c r="H9" s="16">
        <v>9.5238095238095205E-2</v>
      </c>
      <c r="I9" s="16">
        <v>0.138461538461538</v>
      </c>
      <c r="J9" s="16">
        <v>0.114754098360656</v>
      </c>
      <c r="K9" s="16">
        <v>0.20547945205479501</v>
      </c>
      <c r="L9" s="16">
        <v>0.207792207792208</v>
      </c>
      <c r="M9" s="16">
        <v>0.194444444444444</v>
      </c>
      <c r="N9" s="16">
        <v>0.16666666666666699</v>
      </c>
      <c r="O9" s="16">
        <v>0.139130434782609</v>
      </c>
      <c r="P9" s="16">
        <v>0.12</v>
      </c>
      <c r="Q9" s="16">
        <v>0.105263157894737</v>
      </c>
      <c r="R9" s="16">
        <v>0.105263157894737</v>
      </c>
      <c r="S9" s="16"/>
      <c r="T9" s="16">
        <v>0.17201834862385301</v>
      </c>
      <c r="U9" s="16">
        <v>0.10958904109589</v>
      </c>
      <c r="V9" s="16">
        <v>0.21186440677966101</v>
      </c>
      <c r="W9" s="16">
        <v>0.15503875968992201</v>
      </c>
      <c r="X9" s="16">
        <v>0.11688311688311701</v>
      </c>
      <c r="Y9" s="16">
        <v>2.32558139534884E-2</v>
      </c>
      <c r="Z9" s="16"/>
      <c r="AA9" s="16">
        <v>0.116951379763469</v>
      </c>
      <c r="AB9" s="16">
        <v>0.24904214559387</v>
      </c>
    </row>
    <row r="10" spans="2:28" x14ac:dyDescent="0.35">
      <c r="B10" s="17" t="s">
        <v>90</v>
      </c>
      <c r="C10" s="16">
        <v>0.150684931506849</v>
      </c>
      <c r="D10" s="16">
        <v>0.16</v>
      </c>
      <c r="E10" s="16">
        <v>0.14412811387900401</v>
      </c>
      <c r="F10" s="16"/>
      <c r="G10" s="16">
        <v>0.13962264150943399</v>
      </c>
      <c r="H10" s="16">
        <v>0.126984126984127</v>
      </c>
      <c r="I10" s="16">
        <v>0.18461538461538499</v>
      </c>
      <c r="J10" s="16">
        <v>0.16393442622950799</v>
      </c>
      <c r="K10" s="16">
        <v>0.20547945205479501</v>
      </c>
      <c r="L10" s="16">
        <v>0.15584415584415601</v>
      </c>
      <c r="M10" s="16">
        <v>0.16666666666666699</v>
      </c>
      <c r="N10" s="16">
        <v>0.13888888888888901</v>
      </c>
      <c r="O10" s="16">
        <v>0.121739130434783</v>
      </c>
      <c r="P10" s="16">
        <v>0.16</v>
      </c>
      <c r="Q10" s="16">
        <v>0.18421052631578899</v>
      </c>
      <c r="R10" s="16">
        <v>0.105263157894737</v>
      </c>
      <c r="S10" s="16"/>
      <c r="T10" s="16">
        <v>0.158256880733945</v>
      </c>
      <c r="U10" s="16">
        <v>0.13242009132420099</v>
      </c>
      <c r="V10" s="16">
        <v>0.152542372881356</v>
      </c>
      <c r="W10" s="16">
        <v>0.108527131782946</v>
      </c>
      <c r="X10" s="16">
        <v>0.18181818181818199</v>
      </c>
      <c r="Y10" s="16">
        <v>0.232558139534884</v>
      </c>
      <c r="Z10" s="16"/>
      <c r="AA10" s="16">
        <v>0.1419185282523</v>
      </c>
      <c r="AB10" s="16">
        <v>0.176245210727969</v>
      </c>
    </row>
    <row r="11" spans="2:28" x14ac:dyDescent="0.35">
      <c r="B11" s="17" t="s">
        <v>91</v>
      </c>
      <c r="C11" s="16">
        <v>0.431506849315068</v>
      </c>
      <c r="D11" s="16">
        <v>0.422222222222222</v>
      </c>
      <c r="E11" s="16">
        <v>0.441281138790036</v>
      </c>
      <c r="F11" s="16"/>
      <c r="G11" s="16">
        <v>0.44905660377358497</v>
      </c>
      <c r="H11" s="16">
        <v>0.53174603174603197</v>
      </c>
      <c r="I11" s="16">
        <v>0.35384615384615398</v>
      </c>
      <c r="J11" s="16">
        <v>0.49180327868852503</v>
      </c>
      <c r="K11" s="16">
        <v>0.43835616438356201</v>
      </c>
      <c r="L11" s="16">
        <v>0.36363636363636398</v>
      </c>
      <c r="M11" s="16">
        <v>0.31944444444444398</v>
      </c>
      <c r="N11" s="16">
        <v>0.36111111111111099</v>
      </c>
      <c r="O11" s="16">
        <v>0.41739130434782601</v>
      </c>
      <c r="P11" s="16">
        <v>0.45333333333333298</v>
      </c>
      <c r="Q11" s="16">
        <v>0.394736842105263</v>
      </c>
      <c r="R11" s="16">
        <v>0.47368421052631599</v>
      </c>
      <c r="S11" s="16"/>
      <c r="T11" s="16">
        <v>0.38532110091743099</v>
      </c>
      <c r="U11" s="16">
        <v>0.49315068493150699</v>
      </c>
      <c r="V11" s="16">
        <v>0.38983050847457601</v>
      </c>
      <c r="W11" s="16">
        <v>0.50387596899224796</v>
      </c>
      <c r="X11" s="16">
        <v>0.493506493506494</v>
      </c>
      <c r="Y11" s="16">
        <v>0.372093023255814</v>
      </c>
      <c r="Z11" s="16"/>
      <c r="AA11" s="16">
        <v>0.454664914586071</v>
      </c>
      <c r="AB11" s="16">
        <v>0.36398467432950199</v>
      </c>
    </row>
    <row r="12" spans="2:28" x14ac:dyDescent="0.35">
      <c r="B12" s="17" t="s">
        <v>92</v>
      </c>
      <c r="C12" s="18">
        <v>0.22504892367906101</v>
      </c>
      <c r="D12" s="18">
        <v>0.206666666666667</v>
      </c>
      <c r="E12" s="18">
        <v>0.23665480427046301</v>
      </c>
      <c r="F12" s="18"/>
      <c r="G12" s="18">
        <v>0.2</v>
      </c>
      <c r="H12" s="18">
        <v>0.23015873015873001</v>
      </c>
      <c r="I12" s="18">
        <v>0.261538461538462</v>
      </c>
      <c r="J12" s="18">
        <v>0.22950819672131101</v>
      </c>
      <c r="K12" s="18">
        <v>0.10958904109589</v>
      </c>
      <c r="L12" s="18">
        <v>0.207792207792208</v>
      </c>
      <c r="M12" s="18">
        <v>0.26388888888888901</v>
      </c>
      <c r="N12" s="18">
        <v>0.33333333333333298</v>
      </c>
      <c r="O12" s="18">
        <v>0.24347826086956501</v>
      </c>
      <c r="P12" s="18">
        <v>0.25333333333333302</v>
      </c>
      <c r="Q12" s="18">
        <v>0.26315789473684198</v>
      </c>
      <c r="R12" s="18">
        <v>0.26315789473684198</v>
      </c>
      <c r="S12" s="18"/>
      <c r="T12" s="18">
        <v>0.22477064220183501</v>
      </c>
      <c r="U12" s="18">
        <v>0.24200913242009101</v>
      </c>
      <c r="V12" s="18">
        <v>0.21186440677966101</v>
      </c>
      <c r="W12" s="18">
        <v>0.201550387596899</v>
      </c>
      <c r="X12" s="18">
        <v>0.207792207792208</v>
      </c>
      <c r="Y12" s="18">
        <v>0.27906976744186002</v>
      </c>
      <c r="Z12" s="18"/>
      <c r="AA12" s="18">
        <v>0.252299605781866</v>
      </c>
      <c r="AB12" s="18">
        <v>0.145593869731801</v>
      </c>
    </row>
    <row r="13" spans="2:28" x14ac:dyDescent="0.35">
      <c r="B13" s="15"/>
    </row>
    <row r="14" spans="2:28" x14ac:dyDescent="0.35">
      <c r="B14" t="s">
        <v>64</v>
      </c>
    </row>
    <row r="15" spans="2:28" x14ac:dyDescent="0.35">
      <c r="B15" t="s">
        <v>65</v>
      </c>
    </row>
    <row r="17" spans="2:2" x14ac:dyDescent="0.35">
      <c r="B17"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389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0.24266144814089999</v>
      </c>
      <c r="D8" s="16">
        <v>0.25555555555555598</v>
      </c>
      <c r="E8" s="16">
        <v>0.23487544483985801</v>
      </c>
      <c r="F8" s="16"/>
      <c r="G8" s="16">
        <v>0.23396226415094301</v>
      </c>
      <c r="H8" s="16">
        <v>0.206349206349206</v>
      </c>
      <c r="I8" s="16">
        <v>0.230769230769231</v>
      </c>
      <c r="J8" s="16">
        <v>0.29508196721311503</v>
      </c>
      <c r="K8" s="16">
        <v>0.24657534246575299</v>
      </c>
      <c r="L8" s="16">
        <v>0.246753246753247</v>
      </c>
      <c r="M8" s="16">
        <v>0.25</v>
      </c>
      <c r="N8" s="16">
        <v>0.194444444444444</v>
      </c>
      <c r="O8" s="16">
        <v>0.30434782608695699</v>
      </c>
      <c r="P8" s="16">
        <v>0.16</v>
      </c>
      <c r="Q8" s="16">
        <v>0.26315789473684198</v>
      </c>
      <c r="R8" s="16">
        <v>0.42105263157894701</v>
      </c>
      <c r="S8" s="16"/>
      <c r="T8" s="16">
        <v>0.293577981651376</v>
      </c>
      <c r="U8" s="16">
        <v>0.22831050228310501</v>
      </c>
      <c r="V8" s="16">
        <v>0.27966101694915302</v>
      </c>
      <c r="W8" s="16">
        <v>0.15503875968992201</v>
      </c>
      <c r="X8" s="16">
        <v>9.0909090909090898E-2</v>
      </c>
      <c r="Y8" s="16">
        <v>0.232558139534884</v>
      </c>
      <c r="Z8" s="16"/>
      <c r="AA8" s="16">
        <v>0.21944809461235201</v>
      </c>
      <c r="AB8" s="16">
        <v>0.31034482758620702</v>
      </c>
    </row>
    <row r="9" spans="2:28" x14ac:dyDescent="0.35">
      <c r="B9" s="17" t="s">
        <v>250</v>
      </c>
      <c r="C9" s="16">
        <v>0.42661448140900199</v>
      </c>
      <c r="D9" s="16">
        <v>0.431111111111111</v>
      </c>
      <c r="E9" s="16">
        <v>0.42170818505338098</v>
      </c>
      <c r="F9" s="16"/>
      <c r="G9" s="16">
        <v>0.456603773584906</v>
      </c>
      <c r="H9" s="16">
        <v>0.51587301587301604</v>
      </c>
      <c r="I9" s="16">
        <v>0.35384615384615398</v>
      </c>
      <c r="J9" s="16">
        <v>0.31147540983606598</v>
      </c>
      <c r="K9" s="16">
        <v>0.397260273972603</v>
      </c>
      <c r="L9" s="16">
        <v>0.40259740259740301</v>
      </c>
      <c r="M9" s="16">
        <v>0.375</v>
      </c>
      <c r="N9" s="16">
        <v>0.38888888888888901</v>
      </c>
      <c r="O9" s="16">
        <v>0.426086956521739</v>
      </c>
      <c r="P9" s="16">
        <v>0.413333333333333</v>
      </c>
      <c r="Q9" s="16">
        <v>0.47368421052631599</v>
      </c>
      <c r="R9" s="16">
        <v>0.47368421052631599</v>
      </c>
      <c r="S9" s="16"/>
      <c r="T9" s="16">
        <v>0.41743119266055001</v>
      </c>
      <c r="U9" s="16">
        <v>0.465753424657534</v>
      </c>
      <c r="V9" s="16">
        <v>0.33050847457627103</v>
      </c>
      <c r="W9" s="16">
        <v>0.45736434108527102</v>
      </c>
      <c r="X9" s="16">
        <v>0.51948051948051899</v>
      </c>
      <c r="Y9" s="16">
        <v>0.32558139534883701</v>
      </c>
      <c r="Z9" s="16"/>
      <c r="AA9" s="16">
        <v>0.43626806833114301</v>
      </c>
      <c r="AB9" s="16">
        <v>0.39846743295019199</v>
      </c>
    </row>
    <row r="10" spans="2:28" x14ac:dyDescent="0.35">
      <c r="B10" s="17" t="s">
        <v>251</v>
      </c>
      <c r="C10" s="16">
        <v>0.19275929549902199</v>
      </c>
      <c r="D10" s="16">
        <v>0.164444444444444</v>
      </c>
      <c r="E10" s="16">
        <v>0.21530249110320299</v>
      </c>
      <c r="F10" s="16"/>
      <c r="G10" s="16">
        <v>0.19622641509434</v>
      </c>
      <c r="H10" s="16">
        <v>0.16666666666666699</v>
      </c>
      <c r="I10" s="16">
        <v>0.16923076923076899</v>
      </c>
      <c r="J10" s="16">
        <v>0.22950819672131101</v>
      </c>
      <c r="K10" s="16">
        <v>0.232876712328767</v>
      </c>
      <c r="L10" s="16">
        <v>0.246753246753247</v>
      </c>
      <c r="M10" s="16">
        <v>0.23611111111111099</v>
      </c>
      <c r="N10" s="16">
        <v>0.11111111111111099</v>
      </c>
      <c r="O10" s="16">
        <v>0.173913043478261</v>
      </c>
      <c r="P10" s="16">
        <v>0.21333333333333299</v>
      </c>
      <c r="Q10" s="16">
        <v>0.157894736842105</v>
      </c>
      <c r="R10" s="16">
        <v>0</v>
      </c>
      <c r="S10" s="16"/>
      <c r="T10" s="16">
        <v>0.192660550458716</v>
      </c>
      <c r="U10" s="16">
        <v>0.15981735159817401</v>
      </c>
      <c r="V10" s="16">
        <v>0.186440677966102</v>
      </c>
      <c r="W10" s="16">
        <v>0.201550387596899</v>
      </c>
      <c r="X10" s="16">
        <v>0.28571428571428598</v>
      </c>
      <c r="Y10" s="16">
        <v>0.186046511627907</v>
      </c>
      <c r="Z10" s="16"/>
      <c r="AA10" s="16">
        <v>0.19316688567674101</v>
      </c>
      <c r="AB10" s="16">
        <v>0.19157088122605401</v>
      </c>
    </row>
    <row r="11" spans="2:28" x14ac:dyDescent="0.35">
      <c r="B11" s="17" t="s">
        <v>252</v>
      </c>
      <c r="C11" s="16">
        <v>7.5342465753424695E-2</v>
      </c>
      <c r="D11" s="16">
        <v>8.8888888888888906E-2</v>
      </c>
      <c r="E11" s="16">
        <v>6.4056939501779403E-2</v>
      </c>
      <c r="F11" s="16"/>
      <c r="G11" s="16">
        <v>5.2830188679245299E-2</v>
      </c>
      <c r="H11" s="16">
        <v>6.3492063492063502E-2</v>
      </c>
      <c r="I11" s="16">
        <v>0.123076923076923</v>
      </c>
      <c r="J11" s="16">
        <v>8.1967213114754106E-2</v>
      </c>
      <c r="K11" s="16">
        <v>8.2191780821917804E-2</v>
      </c>
      <c r="L11" s="16">
        <v>6.4935064935064901E-2</v>
      </c>
      <c r="M11" s="16">
        <v>8.3333333333333301E-2</v>
      </c>
      <c r="N11" s="16">
        <v>0.194444444444444</v>
      </c>
      <c r="O11" s="16">
        <v>6.9565217391304293E-2</v>
      </c>
      <c r="P11" s="16">
        <v>9.3333333333333296E-2</v>
      </c>
      <c r="Q11" s="16">
        <v>5.2631578947368397E-2</v>
      </c>
      <c r="R11" s="16">
        <v>5.2631578947368397E-2</v>
      </c>
      <c r="S11" s="16"/>
      <c r="T11" s="16">
        <v>4.8165137614678902E-2</v>
      </c>
      <c r="U11" s="16">
        <v>6.8493150684931503E-2</v>
      </c>
      <c r="V11" s="16">
        <v>0.161016949152542</v>
      </c>
      <c r="W11" s="16">
        <v>0.10077519379845</v>
      </c>
      <c r="X11" s="16">
        <v>6.4935064935064901E-2</v>
      </c>
      <c r="Y11" s="16">
        <v>9.3023255813953501E-2</v>
      </c>
      <c r="Z11" s="16"/>
      <c r="AA11" s="16">
        <v>8.2785808147174803E-2</v>
      </c>
      <c r="AB11" s="16">
        <v>5.3639846743295E-2</v>
      </c>
    </row>
    <row r="12" spans="2:28" x14ac:dyDescent="0.35">
      <c r="B12" s="17" t="s">
        <v>253</v>
      </c>
      <c r="C12" s="16">
        <v>1.9569471624266099E-2</v>
      </c>
      <c r="D12" s="16">
        <v>0.02</v>
      </c>
      <c r="E12" s="16">
        <v>1.95729537366548E-2</v>
      </c>
      <c r="F12" s="16"/>
      <c r="G12" s="16">
        <v>1.88679245283019E-2</v>
      </c>
      <c r="H12" s="16">
        <v>2.3809523809523801E-2</v>
      </c>
      <c r="I12" s="16">
        <v>3.0769230769230799E-2</v>
      </c>
      <c r="J12" s="16">
        <v>1.63934426229508E-2</v>
      </c>
      <c r="K12" s="16">
        <v>0</v>
      </c>
      <c r="L12" s="16">
        <v>2.5974025974026E-2</v>
      </c>
      <c r="M12" s="16">
        <v>4.1666666666666699E-2</v>
      </c>
      <c r="N12" s="16">
        <v>2.7777777777777801E-2</v>
      </c>
      <c r="O12" s="16">
        <v>0</v>
      </c>
      <c r="P12" s="16">
        <v>0.04</v>
      </c>
      <c r="Q12" s="16">
        <v>0</v>
      </c>
      <c r="R12" s="16">
        <v>0</v>
      </c>
      <c r="S12" s="16"/>
      <c r="T12" s="16">
        <v>2.5229357798165101E-2</v>
      </c>
      <c r="U12" s="16">
        <v>4.5662100456621002E-3</v>
      </c>
      <c r="V12" s="16">
        <v>1.6949152542372899E-2</v>
      </c>
      <c r="W12" s="16">
        <v>3.8759689922480599E-2</v>
      </c>
      <c r="X12" s="16">
        <v>0</v>
      </c>
      <c r="Y12" s="16">
        <v>2.32558139534884E-2</v>
      </c>
      <c r="Z12" s="16"/>
      <c r="AA12" s="16">
        <v>1.9710906701708299E-2</v>
      </c>
      <c r="AB12" s="16">
        <v>1.9157088122605401E-2</v>
      </c>
    </row>
    <row r="13" spans="2:28" x14ac:dyDescent="0.35">
      <c r="B13" s="17" t="s">
        <v>101</v>
      </c>
      <c r="C13" s="18">
        <v>4.3052837573385502E-2</v>
      </c>
      <c r="D13" s="18">
        <v>0.04</v>
      </c>
      <c r="E13" s="18">
        <v>4.4483985765124599E-2</v>
      </c>
      <c r="F13" s="18"/>
      <c r="G13" s="18">
        <v>4.15094339622641E-2</v>
      </c>
      <c r="H13" s="18">
        <v>2.3809523809523801E-2</v>
      </c>
      <c r="I13" s="18">
        <v>9.2307692307692299E-2</v>
      </c>
      <c r="J13" s="18">
        <v>6.5573770491803296E-2</v>
      </c>
      <c r="K13" s="18">
        <v>4.1095890410958902E-2</v>
      </c>
      <c r="L13" s="18">
        <v>1.2987012987013E-2</v>
      </c>
      <c r="M13" s="18">
        <v>1.38888888888889E-2</v>
      </c>
      <c r="N13" s="18">
        <v>8.3333333333333301E-2</v>
      </c>
      <c r="O13" s="18">
        <v>2.6086956521739101E-2</v>
      </c>
      <c r="P13" s="18">
        <v>0.08</v>
      </c>
      <c r="Q13" s="18">
        <v>5.2631578947368397E-2</v>
      </c>
      <c r="R13" s="18">
        <v>5.2631578947368397E-2</v>
      </c>
      <c r="S13" s="18"/>
      <c r="T13" s="18">
        <v>2.2935779816513801E-2</v>
      </c>
      <c r="U13" s="18">
        <v>7.3059360730593603E-2</v>
      </c>
      <c r="V13" s="18">
        <v>2.5423728813559299E-2</v>
      </c>
      <c r="W13" s="18">
        <v>4.6511627906976702E-2</v>
      </c>
      <c r="X13" s="18">
        <v>3.8961038961039002E-2</v>
      </c>
      <c r="Y13" s="18">
        <v>0.13953488372093001</v>
      </c>
      <c r="Z13" s="18"/>
      <c r="AA13" s="18">
        <v>4.8620236530880399E-2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390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0.19471624266144799</v>
      </c>
      <c r="D8" s="16">
        <v>0.202222222222222</v>
      </c>
      <c r="E8" s="16">
        <v>0.19039145907473301</v>
      </c>
      <c r="F8" s="16"/>
      <c r="G8" s="16">
        <v>0.20754716981132099</v>
      </c>
      <c r="H8" s="16">
        <v>0.14285714285714299</v>
      </c>
      <c r="I8" s="16">
        <v>0.18461538461538499</v>
      </c>
      <c r="J8" s="16">
        <v>0.213114754098361</v>
      </c>
      <c r="K8" s="16">
        <v>0.164383561643836</v>
      </c>
      <c r="L8" s="16">
        <v>0.246753246753247</v>
      </c>
      <c r="M8" s="16">
        <v>9.7222222222222196E-2</v>
      </c>
      <c r="N8" s="16">
        <v>0.27777777777777801</v>
      </c>
      <c r="O8" s="16">
        <v>0.22608695652173899</v>
      </c>
      <c r="P8" s="16">
        <v>0.2</v>
      </c>
      <c r="Q8" s="16">
        <v>0.18421052631578899</v>
      </c>
      <c r="R8" s="16">
        <v>0.26315789473684198</v>
      </c>
      <c r="S8" s="16"/>
      <c r="T8" s="16">
        <v>0.243119266055046</v>
      </c>
      <c r="U8" s="16">
        <v>0.15525114155251099</v>
      </c>
      <c r="V8" s="16">
        <v>0.169491525423729</v>
      </c>
      <c r="W8" s="16">
        <v>0.170542635658915</v>
      </c>
      <c r="X8" s="16">
        <v>0.103896103896104</v>
      </c>
      <c r="Y8" s="16">
        <v>0.209302325581395</v>
      </c>
      <c r="Z8" s="16"/>
      <c r="AA8" s="16">
        <v>0.16819973718791101</v>
      </c>
      <c r="AB8" s="16">
        <v>0.27203065134099602</v>
      </c>
    </row>
    <row r="9" spans="2:28" x14ac:dyDescent="0.35">
      <c r="B9" s="17" t="s">
        <v>250</v>
      </c>
      <c r="C9" s="16">
        <v>0.38747553816046998</v>
      </c>
      <c r="D9" s="16">
        <v>0.38666666666666699</v>
      </c>
      <c r="E9" s="16">
        <v>0.38967971530249101</v>
      </c>
      <c r="F9" s="16"/>
      <c r="G9" s="16">
        <v>0.41886792452830202</v>
      </c>
      <c r="H9" s="16">
        <v>0.365079365079365</v>
      </c>
      <c r="I9" s="16">
        <v>0.44615384615384601</v>
      </c>
      <c r="J9" s="16">
        <v>0.31147540983606598</v>
      </c>
      <c r="K9" s="16">
        <v>0.36986301369863001</v>
      </c>
      <c r="L9" s="16">
        <v>0.36363636363636398</v>
      </c>
      <c r="M9" s="16">
        <v>0.48611111111111099</v>
      </c>
      <c r="N9" s="16">
        <v>0.38888888888888901</v>
      </c>
      <c r="O9" s="16">
        <v>0.38260869565217398</v>
      </c>
      <c r="P9" s="16">
        <v>0.28000000000000003</v>
      </c>
      <c r="Q9" s="16">
        <v>0.34210526315789502</v>
      </c>
      <c r="R9" s="16">
        <v>0.47368421052631599</v>
      </c>
      <c r="S9" s="16"/>
      <c r="T9" s="16">
        <v>0.41284403669724801</v>
      </c>
      <c r="U9" s="16">
        <v>0.41095890410958902</v>
      </c>
      <c r="V9" s="16">
        <v>0.38135593220338998</v>
      </c>
      <c r="W9" s="16">
        <v>0.34108527131782901</v>
      </c>
      <c r="X9" s="16">
        <v>0.31168831168831201</v>
      </c>
      <c r="Y9" s="16">
        <v>0.30232558139534899</v>
      </c>
      <c r="Z9" s="16"/>
      <c r="AA9" s="16">
        <v>0.37976346911957898</v>
      </c>
      <c r="AB9" s="16">
        <v>0.40996168582375497</v>
      </c>
    </row>
    <row r="10" spans="2:28" x14ac:dyDescent="0.35">
      <c r="B10" s="17" t="s">
        <v>251</v>
      </c>
      <c r="C10" s="16">
        <v>0.24168297455968701</v>
      </c>
      <c r="D10" s="16">
        <v>0.24666666666666701</v>
      </c>
      <c r="E10" s="16">
        <v>0.23843416370106801</v>
      </c>
      <c r="F10" s="16"/>
      <c r="G10" s="16">
        <v>0.22641509433962301</v>
      </c>
      <c r="H10" s="16">
        <v>0.27777777777777801</v>
      </c>
      <c r="I10" s="16">
        <v>0.16923076923076899</v>
      </c>
      <c r="J10" s="16">
        <v>0.32786885245901598</v>
      </c>
      <c r="K10" s="16">
        <v>0.232876712328767</v>
      </c>
      <c r="L10" s="16">
        <v>0.25974025974025999</v>
      </c>
      <c r="M10" s="16">
        <v>0.194444444444444</v>
      </c>
      <c r="N10" s="16">
        <v>0.194444444444444</v>
      </c>
      <c r="O10" s="16">
        <v>0.25217391304347803</v>
      </c>
      <c r="P10" s="16">
        <v>0.33333333333333298</v>
      </c>
      <c r="Q10" s="16">
        <v>0.13157894736842099</v>
      </c>
      <c r="R10" s="16">
        <v>0.21052631578947401</v>
      </c>
      <c r="S10" s="16"/>
      <c r="T10" s="16">
        <v>0.21788990825688101</v>
      </c>
      <c r="U10" s="16">
        <v>0.22374429223744299</v>
      </c>
      <c r="V10" s="16">
        <v>0.27118644067796599</v>
      </c>
      <c r="W10" s="16">
        <v>0.28682170542635699</v>
      </c>
      <c r="X10" s="16">
        <v>0.29870129870129902</v>
      </c>
      <c r="Y10" s="16">
        <v>0.25581395348837199</v>
      </c>
      <c r="Z10" s="16"/>
      <c r="AA10" s="16">
        <v>0.25361366622864701</v>
      </c>
      <c r="AB10" s="16">
        <v>0.20689655172413801</v>
      </c>
    </row>
    <row r="11" spans="2:28" x14ac:dyDescent="0.35">
      <c r="B11" s="17" t="s">
        <v>252</v>
      </c>
      <c r="C11" s="16">
        <v>8.0234833659491203E-2</v>
      </c>
      <c r="D11" s="16">
        <v>9.1111111111111101E-2</v>
      </c>
      <c r="E11" s="16">
        <v>6.9395017793594305E-2</v>
      </c>
      <c r="F11" s="16"/>
      <c r="G11" s="16">
        <v>7.9245283018867907E-2</v>
      </c>
      <c r="H11" s="16">
        <v>9.5238095238095205E-2</v>
      </c>
      <c r="I11" s="16">
        <v>7.69230769230769E-2</v>
      </c>
      <c r="J11" s="16">
        <v>8.1967213114754106E-2</v>
      </c>
      <c r="K11" s="16">
        <v>9.5890410958904104E-2</v>
      </c>
      <c r="L11" s="16">
        <v>6.4935064935064901E-2</v>
      </c>
      <c r="M11" s="16">
        <v>9.7222222222222196E-2</v>
      </c>
      <c r="N11" s="16">
        <v>5.5555555555555601E-2</v>
      </c>
      <c r="O11" s="16">
        <v>6.9565217391304293E-2</v>
      </c>
      <c r="P11" s="16">
        <v>6.6666666666666693E-2</v>
      </c>
      <c r="Q11" s="16">
        <v>0.13157894736842099</v>
      </c>
      <c r="R11" s="16">
        <v>0</v>
      </c>
      <c r="S11" s="16"/>
      <c r="T11" s="16">
        <v>6.8807339449541302E-2</v>
      </c>
      <c r="U11" s="16">
        <v>9.5890410958904104E-2</v>
      </c>
      <c r="V11" s="16">
        <v>6.7796610169491497E-2</v>
      </c>
      <c r="W11" s="16">
        <v>9.3023255813953501E-2</v>
      </c>
      <c r="X11" s="16">
        <v>0.11688311688311701</v>
      </c>
      <c r="Y11" s="16">
        <v>4.6511627906976702E-2</v>
      </c>
      <c r="Z11" s="16"/>
      <c r="AA11" s="16">
        <v>9.0670170827858096E-2</v>
      </c>
      <c r="AB11" s="16">
        <v>4.9808429118773902E-2</v>
      </c>
    </row>
    <row r="12" spans="2:28" x14ac:dyDescent="0.35">
      <c r="B12" s="17" t="s">
        <v>253</v>
      </c>
      <c r="C12" s="16">
        <v>1.9569471624266099E-2</v>
      </c>
      <c r="D12" s="16">
        <v>1.7777777777777799E-2</v>
      </c>
      <c r="E12" s="16">
        <v>1.95729537366548E-2</v>
      </c>
      <c r="F12" s="16"/>
      <c r="G12" s="16">
        <v>1.13207547169811E-2</v>
      </c>
      <c r="H12" s="16">
        <v>3.9682539682539701E-2</v>
      </c>
      <c r="I12" s="16">
        <v>3.0769230769230799E-2</v>
      </c>
      <c r="J12" s="16">
        <v>0</v>
      </c>
      <c r="K12" s="16">
        <v>2.7397260273972601E-2</v>
      </c>
      <c r="L12" s="16">
        <v>1.2987012987013E-2</v>
      </c>
      <c r="M12" s="16">
        <v>1.38888888888889E-2</v>
      </c>
      <c r="N12" s="16">
        <v>2.7777777777777801E-2</v>
      </c>
      <c r="O12" s="16">
        <v>1.7391304347826101E-2</v>
      </c>
      <c r="P12" s="16">
        <v>0.04</v>
      </c>
      <c r="Q12" s="16">
        <v>0</v>
      </c>
      <c r="R12" s="16">
        <v>0</v>
      </c>
      <c r="S12" s="16"/>
      <c r="T12" s="16">
        <v>1.6055045871559599E-2</v>
      </c>
      <c r="U12" s="16">
        <v>1.3698630136986301E-2</v>
      </c>
      <c r="V12" s="16">
        <v>3.3898305084745797E-2</v>
      </c>
      <c r="W12" s="16">
        <v>2.32558139534884E-2</v>
      </c>
      <c r="X12" s="16">
        <v>1.2987012987013E-2</v>
      </c>
      <c r="Y12" s="16">
        <v>4.6511627906976702E-2</v>
      </c>
      <c r="Z12" s="16"/>
      <c r="AA12" s="16">
        <v>1.5768725361366601E-2</v>
      </c>
      <c r="AB12" s="16">
        <v>3.0651340996168602E-2</v>
      </c>
    </row>
    <row r="13" spans="2:28" x14ac:dyDescent="0.35">
      <c r="B13" s="17" t="s">
        <v>101</v>
      </c>
      <c r="C13" s="18">
        <v>7.6320939334638002E-2</v>
      </c>
      <c r="D13" s="18">
        <v>5.5555555555555601E-2</v>
      </c>
      <c r="E13" s="18">
        <v>9.2526690391459096E-2</v>
      </c>
      <c r="F13" s="18"/>
      <c r="G13" s="18">
        <v>5.6603773584905703E-2</v>
      </c>
      <c r="H13" s="18">
        <v>7.9365079365079402E-2</v>
      </c>
      <c r="I13" s="18">
        <v>9.2307692307692299E-2</v>
      </c>
      <c r="J13" s="18">
        <v>6.5573770491803296E-2</v>
      </c>
      <c r="K13" s="18">
        <v>0.10958904109589</v>
      </c>
      <c r="L13" s="18">
        <v>5.1948051948052E-2</v>
      </c>
      <c r="M13" s="18">
        <v>0.11111111111111099</v>
      </c>
      <c r="N13" s="18">
        <v>5.5555555555555601E-2</v>
      </c>
      <c r="O13" s="18">
        <v>5.21739130434783E-2</v>
      </c>
      <c r="P13" s="18">
        <v>0.08</v>
      </c>
      <c r="Q13" s="18">
        <v>0.21052631578947401</v>
      </c>
      <c r="R13" s="18">
        <v>5.2631578947368397E-2</v>
      </c>
      <c r="S13" s="18"/>
      <c r="T13" s="18">
        <v>4.1284403669724801E-2</v>
      </c>
      <c r="U13" s="18">
        <v>0.100456621004566</v>
      </c>
      <c r="V13" s="18">
        <v>7.6271186440677999E-2</v>
      </c>
      <c r="W13" s="18">
        <v>8.5271317829457405E-2</v>
      </c>
      <c r="X13" s="18">
        <v>0.15584415584415601</v>
      </c>
      <c r="Y13" s="18">
        <v>0.13953488372093001</v>
      </c>
      <c r="Z13" s="18"/>
      <c r="AA13" s="18">
        <v>9.1984231274638603E-2</v>
      </c>
      <c r="AB13" s="18">
        <v>3.0651340996168602E-2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396</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391</v>
      </c>
      <c r="C8" s="16">
        <v>0.17416829745596901</v>
      </c>
      <c r="D8" s="16">
        <v>0.2</v>
      </c>
      <c r="E8" s="16">
        <v>0.15480427046263301</v>
      </c>
      <c r="F8" s="16"/>
      <c r="G8" s="16">
        <v>0.211320754716981</v>
      </c>
      <c r="H8" s="16">
        <v>9.5238095238095205E-2</v>
      </c>
      <c r="I8" s="16">
        <v>0.16923076923076899</v>
      </c>
      <c r="J8" s="16">
        <v>0.24590163934426201</v>
      </c>
      <c r="K8" s="16">
        <v>0.164383561643836</v>
      </c>
      <c r="L8" s="16">
        <v>0.168831168831169</v>
      </c>
      <c r="M8" s="16">
        <v>0.13888888888888901</v>
      </c>
      <c r="N8" s="16">
        <v>0.194444444444444</v>
      </c>
      <c r="O8" s="16">
        <v>0.2</v>
      </c>
      <c r="P8" s="16">
        <v>0.12</v>
      </c>
      <c r="Q8" s="16">
        <v>0.13157894736842099</v>
      </c>
      <c r="R8" s="16">
        <v>0.26315789473684198</v>
      </c>
      <c r="S8" s="16"/>
      <c r="T8" s="16">
        <v>0.26376146788990801</v>
      </c>
      <c r="U8" s="16">
        <v>0.10958904109589</v>
      </c>
      <c r="V8" s="16">
        <v>0.144067796610169</v>
      </c>
      <c r="W8" s="16">
        <v>0.10077519379845</v>
      </c>
      <c r="X8" s="16">
        <v>5.1948051948052E-2</v>
      </c>
      <c r="Y8" s="16">
        <v>0.116279069767442</v>
      </c>
      <c r="Z8" s="16"/>
      <c r="AA8" s="16">
        <v>0.123521681997372</v>
      </c>
      <c r="AB8" s="16">
        <v>0.32183908045977</v>
      </c>
    </row>
    <row r="9" spans="2:28" x14ac:dyDescent="0.35">
      <c r="B9" s="17" t="s">
        <v>392</v>
      </c>
      <c r="C9" s="16">
        <v>0.37377690802348301</v>
      </c>
      <c r="D9" s="16">
        <v>0.38666666666666699</v>
      </c>
      <c r="E9" s="16">
        <v>0.36476868327402101</v>
      </c>
      <c r="F9" s="16"/>
      <c r="G9" s="16">
        <v>0.388679245283019</v>
      </c>
      <c r="H9" s="16">
        <v>0.42063492063492097</v>
      </c>
      <c r="I9" s="16">
        <v>0.35384615384615398</v>
      </c>
      <c r="J9" s="16">
        <v>0.32786885245901598</v>
      </c>
      <c r="K9" s="16">
        <v>0.34246575342465801</v>
      </c>
      <c r="L9" s="16">
        <v>0.40259740259740301</v>
      </c>
      <c r="M9" s="16">
        <v>0.40277777777777801</v>
      </c>
      <c r="N9" s="16">
        <v>0.27777777777777801</v>
      </c>
      <c r="O9" s="16">
        <v>0.31304347826086998</v>
      </c>
      <c r="P9" s="16">
        <v>0.36</v>
      </c>
      <c r="Q9" s="16">
        <v>0.34210526315789502</v>
      </c>
      <c r="R9" s="16">
        <v>0.63157894736842102</v>
      </c>
      <c r="S9" s="16"/>
      <c r="T9" s="16">
        <v>0.37155963302752298</v>
      </c>
      <c r="U9" s="16">
        <v>0.41552511415525101</v>
      </c>
      <c r="V9" s="16">
        <v>0.36440677966101698</v>
      </c>
      <c r="W9" s="16">
        <v>0.35658914728682201</v>
      </c>
      <c r="X9" s="16">
        <v>0.37662337662337703</v>
      </c>
      <c r="Y9" s="16">
        <v>0.25581395348837199</v>
      </c>
      <c r="Z9" s="16"/>
      <c r="AA9" s="16">
        <v>0.37976346911957898</v>
      </c>
      <c r="AB9" s="16">
        <v>0.35632183908046</v>
      </c>
    </row>
    <row r="10" spans="2:28" ht="29" x14ac:dyDescent="0.35">
      <c r="B10" s="17" t="s">
        <v>393</v>
      </c>
      <c r="C10" s="16">
        <v>0.19667318982387499</v>
      </c>
      <c r="D10" s="16">
        <v>0.18888888888888899</v>
      </c>
      <c r="E10" s="16">
        <v>0.20106761565836301</v>
      </c>
      <c r="F10" s="16"/>
      <c r="G10" s="16">
        <v>0.15849056603773601</v>
      </c>
      <c r="H10" s="16">
        <v>0.238095238095238</v>
      </c>
      <c r="I10" s="16">
        <v>0.2</v>
      </c>
      <c r="J10" s="16">
        <v>0.19672131147541</v>
      </c>
      <c r="K10" s="16">
        <v>0.19178082191780799</v>
      </c>
      <c r="L10" s="16">
        <v>0.25974025974025999</v>
      </c>
      <c r="M10" s="16">
        <v>0.15277777777777801</v>
      </c>
      <c r="N10" s="16">
        <v>0.27777777777777801</v>
      </c>
      <c r="O10" s="16">
        <v>0.19130434782608699</v>
      </c>
      <c r="P10" s="16">
        <v>0.22666666666666699</v>
      </c>
      <c r="Q10" s="16">
        <v>0.23684210526315799</v>
      </c>
      <c r="R10" s="16">
        <v>5.2631578947368397E-2</v>
      </c>
      <c r="S10" s="16"/>
      <c r="T10" s="16">
        <v>0.142201834862385</v>
      </c>
      <c r="U10" s="16">
        <v>0.19178082191780799</v>
      </c>
      <c r="V10" s="16">
        <v>0.27118644067796599</v>
      </c>
      <c r="W10" s="16">
        <v>0.34108527131782901</v>
      </c>
      <c r="X10" s="16">
        <v>0.18181818181818199</v>
      </c>
      <c r="Y10" s="16">
        <v>0.162790697674419</v>
      </c>
      <c r="Z10" s="16"/>
      <c r="AA10" s="16">
        <v>0.211563731931669</v>
      </c>
      <c r="AB10" s="16">
        <v>0.15325670498084301</v>
      </c>
    </row>
    <row r="11" spans="2:28" x14ac:dyDescent="0.35">
      <c r="B11" s="17" t="s">
        <v>394</v>
      </c>
      <c r="C11" s="16">
        <v>0.199608610567515</v>
      </c>
      <c r="D11" s="16">
        <v>0.17111111111111099</v>
      </c>
      <c r="E11" s="16">
        <v>0.220640569395018</v>
      </c>
      <c r="F11" s="16"/>
      <c r="G11" s="16">
        <v>0.18113207547169799</v>
      </c>
      <c r="H11" s="16">
        <v>0.158730158730159</v>
      </c>
      <c r="I11" s="16">
        <v>0.18461538461538499</v>
      </c>
      <c r="J11" s="16">
        <v>0.18032786885245899</v>
      </c>
      <c r="K11" s="16">
        <v>0.232876712328767</v>
      </c>
      <c r="L11" s="16">
        <v>0.14285714285714299</v>
      </c>
      <c r="M11" s="16">
        <v>0.25</v>
      </c>
      <c r="N11" s="16">
        <v>0.194444444444444</v>
      </c>
      <c r="O11" s="16">
        <v>0.27826086956521701</v>
      </c>
      <c r="P11" s="16">
        <v>0.24</v>
      </c>
      <c r="Q11" s="16">
        <v>0.23684210526315799</v>
      </c>
      <c r="R11" s="16">
        <v>5.2631578947368397E-2</v>
      </c>
      <c r="S11" s="16"/>
      <c r="T11" s="16">
        <v>0.16743119266055001</v>
      </c>
      <c r="U11" s="16">
        <v>0.24657534246575299</v>
      </c>
      <c r="V11" s="16">
        <v>0.152542372881356</v>
      </c>
      <c r="W11" s="16">
        <v>0.170542635658915</v>
      </c>
      <c r="X11" s="16">
        <v>0.28571428571428598</v>
      </c>
      <c r="Y11" s="16">
        <v>0.34883720930232598</v>
      </c>
      <c r="Z11" s="16"/>
      <c r="AA11" s="16">
        <v>0.22864651773981601</v>
      </c>
      <c r="AB11" s="16">
        <v>0.114942528735632</v>
      </c>
    </row>
    <row r="12" spans="2:28" x14ac:dyDescent="0.35">
      <c r="B12" s="17" t="s">
        <v>395</v>
      </c>
      <c r="C12" s="16">
        <v>4.4031311154598803E-2</v>
      </c>
      <c r="D12" s="16">
        <v>0.04</v>
      </c>
      <c r="E12" s="16">
        <v>4.8042704626334497E-2</v>
      </c>
      <c r="F12" s="16"/>
      <c r="G12" s="16">
        <v>4.9056603773584902E-2</v>
      </c>
      <c r="H12" s="16">
        <v>7.9365079365079402E-2</v>
      </c>
      <c r="I12" s="16">
        <v>9.2307692307692299E-2</v>
      </c>
      <c r="J12" s="16">
        <v>3.2786885245901599E-2</v>
      </c>
      <c r="K12" s="16">
        <v>4.1095890410958902E-2</v>
      </c>
      <c r="L12" s="16">
        <v>1.2987012987013E-2</v>
      </c>
      <c r="M12" s="16">
        <v>5.5555555555555601E-2</v>
      </c>
      <c r="N12" s="16">
        <v>2.7777777777777801E-2</v>
      </c>
      <c r="O12" s="16">
        <v>8.6956521739130401E-3</v>
      </c>
      <c r="P12" s="16">
        <v>0.04</v>
      </c>
      <c r="Q12" s="16">
        <v>2.6315789473684199E-2</v>
      </c>
      <c r="R12" s="16">
        <v>0</v>
      </c>
      <c r="S12" s="16"/>
      <c r="T12" s="16">
        <v>3.8990825688073397E-2</v>
      </c>
      <c r="U12" s="16">
        <v>2.2831050228310501E-2</v>
      </c>
      <c r="V12" s="16">
        <v>6.7796610169491497E-2</v>
      </c>
      <c r="W12" s="16">
        <v>3.1007751937984499E-2</v>
      </c>
      <c r="X12" s="16">
        <v>7.7922077922077906E-2</v>
      </c>
      <c r="Y12" s="16">
        <v>0.116279069767442</v>
      </c>
      <c r="Z12" s="16"/>
      <c r="AA12" s="16">
        <v>4.5992115637319302E-2</v>
      </c>
      <c r="AB12" s="16">
        <v>3.8314176245210697E-2</v>
      </c>
    </row>
    <row r="13" spans="2:28" x14ac:dyDescent="0.35">
      <c r="B13" s="17" t="s">
        <v>101</v>
      </c>
      <c r="C13" s="18">
        <v>1.17416829745597E-2</v>
      </c>
      <c r="D13" s="18">
        <v>1.3333333333333299E-2</v>
      </c>
      <c r="E13" s="18">
        <v>1.06761565836299E-2</v>
      </c>
      <c r="F13" s="18"/>
      <c r="G13" s="18">
        <v>1.13207547169811E-2</v>
      </c>
      <c r="H13" s="18">
        <v>7.9365079365079395E-3</v>
      </c>
      <c r="I13" s="18">
        <v>0</v>
      </c>
      <c r="J13" s="18">
        <v>1.63934426229508E-2</v>
      </c>
      <c r="K13" s="18">
        <v>2.7397260273972601E-2</v>
      </c>
      <c r="L13" s="18">
        <v>1.2987012987013E-2</v>
      </c>
      <c r="M13" s="18">
        <v>0</v>
      </c>
      <c r="N13" s="18">
        <v>2.7777777777777801E-2</v>
      </c>
      <c r="O13" s="18">
        <v>8.6956521739130401E-3</v>
      </c>
      <c r="P13" s="18">
        <v>1.3333333333333299E-2</v>
      </c>
      <c r="Q13" s="18">
        <v>2.6315789473684199E-2</v>
      </c>
      <c r="R13" s="18">
        <v>0</v>
      </c>
      <c r="S13" s="18"/>
      <c r="T13" s="18">
        <v>1.6055045871559599E-2</v>
      </c>
      <c r="U13" s="18">
        <v>1.3698630136986301E-2</v>
      </c>
      <c r="V13" s="18">
        <v>0</v>
      </c>
      <c r="W13" s="18">
        <v>0</v>
      </c>
      <c r="X13" s="18">
        <v>2.5974025974026E-2</v>
      </c>
      <c r="Y13" s="18">
        <v>0</v>
      </c>
      <c r="Z13" s="18"/>
      <c r="AA13" s="18">
        <v>1.05124835742444E-2</v>
      </c>
      <c r="AB13" s="18">
        <v>1.5325670498084301E-2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402</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397</v>
      </c>
      <c r="C8" s="16">
        <v>0.13796477495107601</v>
      </c>
      <c r="D8" s="16">
        <v>0.16666666666666699</v>
      </c>
      <c r="E8" s="16">
        <v>0.117437722419929</v>
      </c>
      <c r="F8" s="16"/>
      <c r="G8" s="16">
        <v>0.16603773584905701</v>
      </c>
      <c r="H8" s="16">
        <v>8.7301587301587297E-2</v>
      </c>
      <c r="I8" s="16">
        <v>0.15384615384615399</v>
      </c>
      <c r="J8" s="16">
        <v>0.13114754098360701</v>
      </c>
      <c r="K8" s="16">
        <v>6.8493150684931503E-2</v>
      </c>
      <c r="L8" s="16">
        <v>7.7922077922077906E-2</v>
      </c>
      <c r="M8" s="16">
        <v>0.125</v>
      </c>
      <c r="N8" s="16">
        <v>0.16666666666666699</v>
      </c>
      <c r="O8" s="16">
        <v>0.173913043478261</v>
      </c>
      <c r="P8" s="16">
        <v>0.12</v>
      </c>
      <c r="Q8" s="16">
        <v>0.18421052631578899</v>
      </c>
      <c r="R8" s="16">
        <v>0.31578947368421101</v>
      </c>
      <c r="S8" s="16"/>
      <c r="T8" s="16">
        <v>0.204128440366972</v>
      </c>
      <c r="U8" s="16">
        <v>6.8493150684931503E-2</v>
      </c>
      <c r="V8" s="16">
        <v>9.3220338983050793E-2</v>
      </c>
      <c r="W8" s="16">
        <v>0.13178294573643401</v>
      </c>
      <c r="X8" s="16">
        <v>6.4935064935064901E-2</v>
      </c>
      <c r="Y8" s="16">
        <v>9.3023255813953501E-2</v>
      </c>
      <c r="Z8" s="16"/>
      <c r="AA8" s="16">
        <v>0.111695137976347</v>
      </c>
      <c r="AB8" s="16">
        <v>0.21455938697318</v>
      </c>
    </row>
    <row r="9" spans="2:28" x14ac:dyDescent="0.35">
      <c r="B9" s="17" t="s">
        <v>398</v>
      </c>
      <c r="C9" s="16">
        <v>0.22309197651663401</v>
      </c>
      <c r="D9" s="16">
        <v>0.23111111111111099</v>
      </c>
      <c r="E9" s="16">
        <v>0.21708185053380799</v>
      </c>
      <c r="F9" s="16"/>
      <c r="G9" s="16">
        <v>0.21509433962264199</v>
      </c>
      <c r="H9" s="16">
        <v>0.24603174603174599</v>
      </c>
      <c r="I9" s="16">
        <v>0.2</v>
      </c>
      <c r="J9" s="16">
        <v>0.29508196721311503</v>
      </c>
      <c r="K9" s="16">
        <v>0.20547945205479501</v>
      </c>
      <c r="L9" s="16">
        <v>0.246753246753247</v>
      </c>
      <c r="M9" s="16">
        <v>0.15277777777777801</v>
      </c>
      <c r="N9" s="16">
        <v>0.22222222222222199</v>
      </c>
      <c r="O9" s="16">
        <v>0.25217391304347803</v>
      </c>
      <c r="P9" s="16">
        <v>0.2</v>
      </c>
      <c r="Q9" s="16">
        <v>0.18421052631578899</v>
      </c>
      <c r="R9" s="16">
        <v>0.26315789473684198</v>
      </c>
      <c r="S9" s="16"/>
      <c r="T9" s="16">
        <v>0.23623853211009199</v>
      </c>
      <c r="U9" s="16">
        <v>0.20091324200913199</v>
      </c>
      <c r="V9" s="16">
        <v>0.27966101694915302</v>
      </c>
      <c r="W9" s="16">
        <v>0.201550387596899</v>
      </c>
      <c r="X9" s="16">
        <v>0.23376623376623401</v>
      </c>
      <c r="Y9" s="16">
        <v>9.3023255813953501E-2</v>
      </c>
      <c r="Z9" s="16"/>
      <c r="AA9" s="16">
        <v>0.19842312746386301</v>
      </c>
      <c r="AB9" s="16">
        <v>0.29501915708812299</v>
      </c>
    </row>
    <row r="10" spans="2:28" x14ac:dyDescent="0.35">
      <c r="B10" s="17" t="s">
        <v>399</v>
      </c>
      <c r="C10" s="16">
        <v>0.12426614481409</v>
      </c>
      <c r="D10" s="16">
        <v>0.142222222222222</v>
      </c>
      <c r="E10" s="16">
        <v>0.112099644128114</v>
      </c>
      <c r="F10" s="16"/>
      <c r="G10" s="16">
        <v>0.13962264150943399</v>
      </c>
      <c r="H10" s="16">
        <v>0.15079365079365101</v>
      </c>
      <c r="I10" s="16">
        <v>0.123076923076923</v>
      </c>
      <c r="J10" s="16">
        <v>4.91803278688525E-2</v>
      </c>
      <c r="K10" s="16">
        <v>0.150684931506849</v>
      </c>
      <c r="L10" s="16">
        <v>0.207792207792208</v>
      </c>
      <c r="M10" s="16">
        <v>0.15277777777777801</v>
      </c>
      <c r="N10" s="16">
        <v>5.5555555555555601E-2</v>
      </c>
      <c r="O10" s="16">
        <v>7.8260869565217397E-2</v>
      </c>
      <c r="P10" s="16">
        <v>0.08</v>
      </c>
      <c r="Q10" s="16">
        <v>0.13157894736842099</v>
      </c>
      <c r="R10" s="16">
        <v>0</v>
      </c>
      <c r="S10" s="16"/>
      <c r="T10" s="16">
        <v>0.123853211009174</v>
      </c>
      <c r="U10" s="16">
        <v>0.11872146118721499</v>
      </c>
      <c r="V10" s="16">
        <v>0.11864406779661001</v>
      </c>
      <c r="W10" s="16">
        <v>0.162790697674419</v>
      </c>
      <c r="X10" s="16">
        <v>0.11688311688311701</v>
      </c>
      <c r="Y10" s="16">
        <v>6.9767441860465101E-2</v>
      </c>
      <c r="Z10" s="16"/>
      <c r="AA10" s="16">
        <v>0.13403416557161599</v>
      </c>
      <c r="AB10" s="16">
        <v>9.5785440613026795E-2</v>
      </c>
    </row>
    <row r="11" spans="2:28" x14ac:dyDescent="0.35">
      <c r="B11" s="17" t="s">
        <v>400</v>
      </c>
      <c r="C11" s="16">
        <v>0.23972602739726001</v>
      </c>
      <c r="D11" s="16">
        <v>0.233333333333333</v>
      </c>
      <c r="E11" s="16">
        <v>0.24199288256227799</v>
      </c>
      <c r="F11" s="16"/>
      <c r="G11" s="16">
        <v>0.22264150943396199</v>
      </c>
      <c r="H11" s="16">
        <v>0.238095238095238</v>
      </c>
      <c r="I11" s="16">
        <v>0.230769230769231</v>
      </c>
      <c r="J11" s="16">
        <v>0.22950819672131101</v>
      </c>
      <c r="K11" s="16">
        <v>0.35616438356164398</v>
      </c>
      <c r="L11" s="16">
        <v>0.18181818181818199</v>
      </c>
      <c r="M11" s="16">
        <v>0.31944444444444398</v>
      </c>
      <c r="N11" s="16">
        <v>0.36111111111111099</v>
      </c>
      <c r="O11" s="16">
        <v>0.2</v>
      </c>
      <c r="P11" s="16">
        <v>0.2</v>
      </c>
      <c r="Q11" s="16">
        <v>0.23684210526315799</v>
      </c>
      <c r="R11" s="16">
        <v>0.21052631578947401</v>
      </c>
      <c r="S11" s="16"/>
      <c r="T11" s="16">
        <v>0.22018348623853201</v>
      </c>
      <c r="U11" s="16">
        <v>0.27397260273972601</v>
      </c>
      <c r="V11" s="16">
        <v>0.177966101694915</v>
      </c>
      <c r="W11" s="16">
        <v>0.26356589147286802</v>
      </c>
      <c r="X11" s="16">
        <v>0.32467532467532501</v>
      </c>
      <c r="Y11" s="16">
        <v>0.209302325581395</v>
      </c>
      <c r="Z11" s="16"/>
      <c r="AA11" s="16">
        <v>0.252299605781866</v>
      </c>
      <c r="AB11" s="16">
        <v>0.20306513409961699</v>
      </c>
    </row>
    <row r="12" spans="2:28" x14ac:dyDescent="0.35">
      <c r="B12" s="17" t="s">
        <v>401</v>
      </c>
      <c r="C12" s="16">
        <v>0.27005870841487301</v>
      </c>
      <c r="D12" s="16">
        <v>0.21777777777777799</v>
      </c>
      <c r="E12" s="16">
        <v>0.30960854092526702</v>
      </c>
      <c r="F12" s="16"/>
      <c r="G12" s="16">
        <v>0.252830188679245</v>
      </c>
      <c r="H12" s="16">
        <v>0.26984126984126999</v>
      </c>
      <c r="I12" s="16">
        <v>0.29230769230769199</v>
      </c>
      <c r="J12" s="16">
        <v>0.29508196721311503</v>
      </c>
      <c r="K12" s="16">
        <v>0.219178082191781</v>
      </c>
      <c r="L12" s="16">
        <v>0.27272727272727298</v>
      </c>
      <c r="M12" s="16">
        <v>0.25</v>
      </c>
      <c r="N12" s="16">
        <v>0.16666666666666699</v>
      </c>
      <c r="O12" s="16">
        <v>0.29565217391304299</v>
      </c>
      <c r="P12" s="16">
        <v>0.4</v>
      </c>
      <c r="Q12" s="16">
        <v>0.23684210526315799</v>
      </c>
      <c r="R12" s="16">
        <v>0.21052631578947401</v>
      </c>
      <c r="S12" s="16"/>
      <c r="T12" s="16">
        <v>0.20871559633027501</v>
      </c>
      <c r="U12" s="16">
        <v>0.32876712328767099</v>
      </c>
      <c r="V12" s="16">
        <v>0.33050847457627103</v>
      </c>
      <c r="W12" s="16">
        <v>0.24031007751937999</v>
      </c>
      <c r="X12" s="16">
        <v>0.25974025974025999</v>
      </c>
      <c r="Y12" s="16">
        <v>0.53488372093023295</v>
      </c>
      <c r="Z12" s="16"/>
      <c r="AA12" s="16">
        <v>0.302233902759527</v>
      </c>
      <c r="AB12" s="16">
        <v>0.176245210727969</v>
      </c>
    </row>
    <row r="13" spans="2:28" x14ac:dyDescent="0.35">
      <c r="B13" s="17" t="s">
        <v>101</v>
      </c>
      <c r="C13" s="18">
        <v>4.8923679060665403E-3</v>
      </c>
      <c r="D13" s="18">
        <v>8.8888888888888906E-3</v>
      </c>
      <c r="E13" s="18">
        <v>1.7793594306049799E-3</v>
      </c>
      <c r="F13" s="18"/>
      <c r="G13" s="18">
        <v>3.77358490566038E-3</v>
      </c>
      <c r="H13" s="18">
        <v>7.9365079365079395E-3</v>
      </c>
      <c r="I13" s="18">
        <v>0</v>
      </c>
      <c r="J13" s="18">
        <v>0</v>
      </c>
      <c r="K13" s="18">
        <v>0</v>
      </c>
      <c r="L13" s="18">
        <v>1.2987012987013E-2</v>
      </c>
      <c r="M13" s="18">
        <v>0</v>
      </c>
      <c r="N13" s="18">
        <v>2.7777777777777801E-2</v>
      </c>
      <c r="O13" s="18">
        <v>0</v>
      </c>
      <c r="P13" s="18">
        <v>0</v>
      </c>
      <c r="Q13" s="18">
        <v>2.6315789473684199E-2</v>
      </c>
      <c r="R13" s="18">
        <v>0</v>
      </c>
      <c r="S13" s="18"/>
      <c r="T13" s="18">
        <v>6.8807339449541297E-3</v>
      </c>
      <c r="U13" s="18">
        <v>9.1324200913242004E-3</v>
      </c>
      <c r="V13" s="18">
        <v>0</v>
      </c>
      <c r="W13" s="18">
        <v>0</v>
      </c>
      <c r="X13" s="18">
        <v>0</v>
      </c>
      <c r="Y13" s="18">
        <v>0</v>
      </c>
      <c r="Z13" s="18"/>
      <c r="AA13" s="18">
        <v>1.31406044678055E-3</v>
      </c>
      <c r="AB13" s="18">
        <v>1.5325670498084301E-2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G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7" width="20.7265625" customWidth="1"/>
  </cols>
  <sheetData>
    <row r="2" spans="2:7" ht="40" customHeight="1" x14ac:dyDescent="0.35">
      <c r="D2" s="26" t="s">
        <v>254</v>
      </c>
      <c r="E2" s="22"/>
      <c r="F2" s="22"/>
      <c r="G2" s="22"/>
    </row>
    <row r="6" spans="2:7" ht="50" customHeight="1" x14ac:dyDescent="0.35">
      <c r="B6" s="19" t="s">
        <v>15</v>
      </c>
      <c r="C6" s="19" t="s">
        <v>403</v>
      </c>
      <c r="D6" s="19" t="s">
        <v>404</v>
      </c>
      <c r="E6" s="19" t="s">
        <v>405</v>
      </c>
      <c r="F6" s="19" t="s">
        <v>406</v>
      </c>
    </row>
    <row r="7" spans="2:7" x14ac:dyDescent="0.35">
      <c r="B7" s="17" t="s">
        <v>249</v>
      </c>
      <c r="C7" s="16">
        <v>0.302348336594912</v>
      </c>
      <c r="D7" s="16">
        <v>0.149706457925636</v>
      </c>
      <c r="E7" s="16">
        <v>0.19569471624266099</v>
      </c>
      <c r="F7" s="16">
        <v>0.15557729941291601</v>
      </c>
    </row>
    <row r="8" spans="2:7" x14ac:dyDescent="0.35">
      <c r="B8" s="17" t="s">
        <v>250</v>
      </c>
      <c r="C8" s="16">
        <v>0.34246575342465801</v>
      </c>
      <c r="D8" s="16">
        <v>0.247553816046967</v>
      </c>
      <c r="E8" s="16">
        <v>0.402152641878669</v>
      </c>
      <c r="F8" s="16">
        <v>0.231898238747554</v>
      </c>
    </row>
    <row r="9" spans="2:7" x14ac:dyDescent="0.35">
      <c r="B9" s="17" t="s">
        <v>251</v>
      </c>
      <c r="C9" s="16">
        <v>0.17025440313111501</v>
      </c>
      <c r="D9" s="16">
        <v>0.164383561643836</v>
      </c>
      <c r="E9" s="16">
        <v>0.184931506849315</v>
      </c>
      <c r="F9" s="16">
        <v>0.168297455968689</v>
      </c>
    </row>
    <row r="10" spans="2:7" x14ac:dyDescent="0.35">
      <c r="B10" s="17" t="s">
        <v>252</v>
      </c>
      <c r="C10" s="16">
        <v>7.1428571428571397E-2</v>
      </c>
      <c r="D10" s="16">
        <v>0.183953033268102</v>
      </c>
      <c r="E10" s="16">
        <v>9.6868884540117398E-2</v>
      </c>
      <c r="F10" s="16">
        <v>0.166340508806262</v>
      </c>
    </row>
    <row r="11" spans="2:7" x14ac:dyDescent="0.35">
      <c r="B11" s="17" t="s">
        <v>253</v>
      </c>
      <c r="C11" s="16">
        <v>6.6536203522504903E-2</v>
      </c>
      <c r="D11" s="16">
        <v>0.22700587084148699</v>
      </c>
      <c r="E11" s="16">
        <v>8.5127201565557697E-2</v>
      </c>
      <c r="F11" s="16">
        <v>0.26320939334637999</v>
      </c>
    </row>
    <row r="12" spans="2:7" x14ac:dyDescent="0.35">
      <c r="B12" s="17" t="s">
        <v>101</v>
      </c>
      <c r="C12" s="16">
        <v>4.6966731898238703E-2</v>
      </c>
      <c r="D12" s="16">
        <v>2.7397260273972601E-2</v>
      </c>
      <c r="E12" s="16">
        <v>3.52250489236791E-2</v>
      </c>
      <c r="F12" s="16">
        <v>1.4677103718199601E-2</v>
      </c>
    </row>
    <row r="13" spans="2:7" x14ac:dyDescent="0.35">
      <c r="B13" s="15"/>
      <c r="C13" s="15"/>
      <c r="D13" s="15"/>
      <c r="E13" s="15"/>
      <c r="F13" s="15"/>
    </row>
    <row r="14" spans="2:7" x14ac:dyDescent="0.35">
      <c r="B14" t="s">
        <v>64</v>
      </c>
    </row>
    <row r="15" spans="2:7" x14ac:dyDescent="0.35">
      <c r="B15" t="s">
        <v>65</v>
      </c>
    </row>
    <row r="19" spans="2:2" x14ac:dyDescent="0.35">
      <c r="B19"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407</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0.302348336594912</v>
      </c>
      <c r="D8" s="16">
        <v>0.3</v>
      </c>
      <c r="E8" s="16">
        <v>0.29893238434163699</v>
      </c>
      <c r="F8" s="16"/>
      <c r="G8" s="16">
        <v>0.29811320754717002</v>
      </c>
      <c r="H8" s="16">
        <v>0.28571428571428598</v>
      </c>
      <c r="I8" s="16">
        <v>0.35384615384615398</v>
      </c>
      <c r="J8" s="16">
        <v>0.24590163934426201</v>
      </c>
      <c r="K8" s="16">
        <v>0.301369863013699</v>
      </c>
      <c r="L8" s="16">
        <v>0.246753246753247</v>
      </c>
      <c r="M8" s="16">
        <v>0.38888888888888901</v>
      </c>
      <c r="N8" s="16">
        <v>0.27777777777777801</v>
      </c>
      <c r="O8" s="16">
        <v>0.29565217391304299</v>
      </c>
      <c r="P8" s="16">
        <v>0.28000000000000003</v>
      </c>
      <c r="Q8" s="16">
        <v>0.394736842105263</v>
      </c>
      <c r="R8" s="16">
        <v>0.36842105263157898</v>
      </c>
      <c r="S8" s="16"/>
      <c r="T8" s="16">
        <v>0.32568807339449501</v>
      </c>
      <c r="U8" s="16">
        <v>0.301369863013699</v>
      </c>
      <c r="V8" s="16">
        <v>0.194915254237288</v>
      </c>
      <c r="W8" s="16">
        <v>0.30232558139534899</v>
      </c>
      <c r="X8" s="16">
        <v>0.32467532467532501</v>
      </c>
      <c r="Y8" s="16">
        <v>0.32558139534883701</v>
      </c>
      <c r="Z8" s="16"/>
      <c r="AA8" s="16">
        <v>0.29697766097240502</v>
      </c>
      <c r="AB8" s="16">
        <v>0.31800766283524901</v>
      </c>
    </row>
    <row r="9" spans="2:28" x14ac:dyDescent="0.35">
      <c r="B9" s="17" t="s">
        <v>250</v>
      </c>
      <c r="C9" s="16">
        <v>0.34246575342465801</v>
      </c>
      <c r="D9" s="16">
        <v>0.36</v>
      </c>
      <c r="E9" s="16">
        <v>0.32918149466192198</v>
      </c>
      <c r="F9" s="16"/>
      <c r="G9" s="16">
        <v>0.354716981132075</v>
      </c>
      <c r="H9" s="16">
        <v>0.293650793650794</v>
      </c>
      <c r="I9" s="16">
        <v>0.32307692307692298</v>
      </c>
      <c r="J9" s="16">
        <v>0.37704918032786899</v>
      </c>
      <c r="K9" s="16">
        <v>0.32876712328767099</v>
      </c>
      <c r="L9" s="16">
        <v>0.32467532467532501</v>
      </c>
      <c r="M9" s="16">
        <v>0.33333333333333298</v>
      </c>
      <c r="N9" s="16">
        <v>0.38888888888888901</v>
      </c>
      <c r="O9" s="16">
        <v>0.37391304347826099</v>
      </c>
      <c r="P9" s="16">
        <v>0.36</v>
      </c>
      <c r="Q9" s="16">
        <v>0.21052631578947401</v>
      </c>
      <c r="R9" s="16">
        <v>0.52631578947368396</v>
      </c>
      <c r="S9" s="16"/>
      <c r="T9" s="16">
        <v>0.33944954128440402</v>
      </c>
      <c r="U9" s="16">
        <v>0.33333333333333298</v>
      </c>
      <c r="V9" s="16">
        <v>0.37288135593220301</v>
      </c>
      <c r="W9" s="16">
        <v>0.372093023255814</v>
      </c>
      <c r="X9" s="16">
        <v>0.337662337662338</v>
      </c>
      <c r="Y9" s="16">
        <v>0.25581395348837199</v>
      </c>
      <c r="Z9" s="16"/>
      <c r="AA9" s="16">
        <v>0.33902759526938198</v>
      </c>
      <c r="AB9" s="16">
        <v>0.35249042145593901</v>
      </c>
    </row>
    <row r="10" spans="2:28" x14ac:dyDescent="0.35">
      <c r="B10" s="17" t="s">
        <v>251</v>
      </c>
      <c r="C10" s="16">
        <v>0.17025440313111501</v>
      </c>
      <c r="D10" s="16">
        <v>0.16666666666666699</v>
      </c>
      <c r="E10" s="16">
        <v>0.176156583629893</v>
      </c>
      <c r="F10" s="16"/>
      <c r="G10" s="16">
        <v>0.18113207547169799</v>
      </c>
      <c r="H10" s="16">
        <v>0.19841269841269801</v>
      </c>
      <c r="I10" s="16">
        <v>0.15384615384615399</v>
      </c>
      <c r="J10" s="16">
        <v>0.14754098360655701</v>
      </c>
      <c r="K10" s="16">
        <v>0.164383561643836</v>
      </c>
      <c r="L10" s="16">
        <v>0.207792207792208</v>
      </c>
      <c r="M10" s="16">
        <v>0.125</v>
      </c>
      <c r="N10" s="16">
        <v>0.16666666666666699</v>
      </c>
      <c r="O10" s="16">
        <v>0.182608695652174</v>
      </c>
      <c r="P10" s="16">
        <v>0.146666666666667</v>
      </c>
      <c r="Q10" s="16">
        <v>0.157894736842105</v>
      </c>
      <c r="R10" s="16">
        <v>5.2631578947368397E-2</v>
      </c>
      <c r="S10" s="16"/>
      <c r="T10" s="16">
        <v>0.17889908256880699</v>
      </c>
      <c r="U10" s="16">
        <v>0.15525114155251099</v>
      </c>
      <c r="V10" s="16">
        <v>0.20338983050847501</v>
      </c>
      <c r="W10" s="16">
        <v>0.186046511627907</v>
      </c>
      <c r="X10" s="16">
        <v>0.11688311688311701</v>
      </c>
      <c r="Y10" s="16">
        <v>0.116279069767442</v>
      </c>
      <c r="Z10" s="16"/>
      <c r="AA10" s="16">
        <v>0.161629434954008</v>
      </c>
      <c r="AB10" s="16">
        <v>0.195402298850575</v>
      </c>
    </row>
    <row r="11" spans="2:28" x14ac:dyDescent="0.35">
      <c r="B11" s="17" t="s">
        <v>252</v>
      </c>
      <c r="C11" s="16">
        <v>7.1428571428571397E-2</v>
      </c>
      <c r="D11" s="16">
        <v>0.06</v>
      </c>
      <c r="E11" s="16">
        <v>8.1850533807829196E-2</v>
      </c>
      <c r="F11" s="16"/>
      <c r="G11" s="16">
        <v>6.0377358490565997E-2</v>
      </c>
      <c r="H11" s="16">
        <v>8.7301587301587297E-2</v>
      </c>
      <c r="I11" s="16">
        <v>7.69230769230769E-2</v>
      </c>
      <c r="J11" s="16">
        <v>9.8360655737704902E-2</v>
      </c>
      <c r="K11" s="16">
        <v>6.8493150684931503E-2</v>
      </c>
      <c r="L11" s="16">
        <v>0.103896103896104</v>
      </c>
      <c r="M11" s="16">
        <v>5.5555555555555601E-2</v>
      </c>
      <c r="N11" s="16">
        <v>2.7777777777777801E-2</v>
      </c>
      <c r="O11" s="16">
        <v>7.8260869565217397E-2</v>
      </c>
      <c r="P11" s="16">
        <v>0.08</v>
      </c>
      <c r="Q11" s="16">
        <v>5.2631578947368397E-2</v>
      </c>
      <c r="R11" s="16">
        <v>0</v>
      </c>
      <c r="S11" s="16"/>
      <c r="T11" s="16">
        <v>6.6513761467889898E-2</v>
      </c>
      <c r="U11" s="16">
        <v>5.4794520547945202E-2</v>
      </c>
      <c r="V11" s="16">
        <v>9.3220338983050793E-2</v>
      </c>
      <c r="W11" s="16">
        <v>6.9767441860465101E-2</v>
      </c>
      <c r="X11" s="16">
        <v>9.0909090909090898E-2</v>
      </c>
      <c r="Y11" s="16">
        <v>0.116279069767442</v>
      </c>
      <c r="Z11" s="16"/>
      <c r="AA11" s="16">
        <v>7.6215505913272003E-2</v>
      </c>
      <c r="AB11" s="16">
        <v>5.7471264367816098E-2</v>
      </c>
    </row>
    <row r="12" spans="2:28" x14ac:dyDescent="0.35">
      <c r="B12" s="17" t="s">
        <v>253</v>
      </c>
      <c r="C12" s="16">
        <v>6.6536203522504903E-2</v>
      </c>
      <c r="D12" s="16">
        <v>7.5555555555555598E-2</v>
      </c>
      <c r="E12" s="16">
        <v>6.0498220640569401E-2</v>
      </c>
      <c r="F12" s="16"/>
      <c r="G12" s="16">
        <v>6.7924528301886805E-2</v>
      </c>
      <c r="H12" s="16">
        <v>7.1428571428571397E-2</v>
      </c>
      <c r="I12" s="16">
        <v>6.15384615384615E-2</v>
      </c>
      <c r="J12" s="16">
        <v>9.8360655737704902E-2</v>
      </c>
      <c r="K12" s="16">
        <v>9.5890410958904104E-2</v>
      </c>
      <c r="L12" s="16">
        <v>3.8961038961039002E-2</v>
      </c>
      <c r="M12" s="16">
        <v>6.9444444444444406E-2</v>
      </c>
      <c r="N12" s="16">
        <v>8.3333333333333301E-2</v>
      </c>
      <c r="O12" s="16">
        <v>2.6086956521739101E-2</v>
      </c>
      <c r="P12" s="16">
        <v>6.6666666666666693E-2</v>
      </c>
      <c r="Q12" s="16">
        <v>0.105263157894737</v>
      </c>
      <c r="R12" s="16">
        <v>5.2631578947368397E-2</v>
      </c>
      <c r="S12" s="16"/>
      <c r="T12" s="16">
        <v>5.5045871559633003E-2</v>
      </c>
      <c r="U12" s="16">
        <v>7.7625570776255703E-2</v>
      </c>
      <c r="V12" s="16">
        <v>8.4745762711864403E-2</v>
      </c>
      <c r="W12" s="16">
        <v>3.1007751937984499E-2</v>
      </c>
      <c r="X12" s="16">
        <v>9.0909090909090898E-2</v>
      </c>
      <c r="Y12" s="16">
        <v>0.13953488372093001</v>
      </c>
      <c r="Z12" s="16"/>
      <c r="AA12" s="16">
        <v>7.2273324572930397E-2</v>
      </c>
      <c r="AB12" s="16">
        <v>4.9808429118773902E-2</v>
      </c>
    </row>
    <row r="13" spans="2:28" x14ac:dyDescent="0.35">
      <c r="B13" s="17" t="s">
        <v>101</v>
      </c>
      <c r="C13" s="18">
        <v>4.6966731898238703E-2</v>
      </c>
      <c r="D13" s="18">
        <v>3.7777777777777799E-2</v>
      </c>
      <c r="E13" s="18">
        <v>5.3380782918149502E-2</v>
      </c>
      <c r="F13" s="18"/>
      <c r="G13" s="18">
        <v>3.77358490566038E-2</v>
      </c>
      <c r="H13" s="18">
        <v>6.3492063492063502E-2</v>
      </c>
      <c r="I13" s="18">
        <v>3.0769230769230799E-2</v>
      </c>
      <c r="J13" s="18">
        <v>3.2786885245901599E-2</v>
      </c>
      <c r="K13" s="18">
        <v>4.1095890410958902E-2</v>
      </c>
      <c r="L13" s="18">
        <v>7.7922077922077906E-2</v>
      </c>
      <c r="M13" s="18">
        <v>2.7777777777777801E-2</v>
      </c>
      <c r="N13" s="18">
        <v>5.5555555555555601E-2</v>
      </c>
      <c r="O13" s="18">
        <v>4.3478260869565202E-2</v>
      </c>
      <c r="P13" s="18">
        <v>6.6666666666666693E-2</v>
      </c>
      <c r="Q13" s="18">
        <v>7.8947368421052599E-2</v>
      </c>
      <c r="R13" s="18">
        <v>0</v>
      </c>
      <c r="S13" s="18"/>
      <c r="T13" s="18">
        <v>3.4403669724770602E-2</v>
      </c>
      <c r="U13" s="18">
        <v>7.7625570776255703E-2</v>
      </c>
      <c r="V13" s="18">
        <v>5.0847457627118599E-2</v>
      </c>
      <c r="W13" s="18">
        <v>3.8759689922480599E-2</v>
      </c>
      <c r="X13" s="18">
        <v>3.8961038961039002E-2</v>
      </c>
      <c r="Y13" s="18">
        <v>4.6511627906976702E-2</v>
      </c>
      <c r="Z13" s="18"/>
      <c r="AA13" s="18">
        <v>5.3876478318002602E-2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408</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0.149706457925636</v>
      </c>
      <c r="D8" s="16">
        <v>0.19555555555555601</v>
      </c>
      <c r="E8" s="16">
        <v>0.11387900355871899</v>
      </c>
      <c r="F8" s="16"/>
      <c r="G8" s="16">
        <v>0.15094339622641501</v>
      </c>
      <c r="H8" s="16">
        <v>0.134920634920635</v>
      </c>
      <c r="I8" s="16">
        <v>0.18461538461538499</v>
      </c>
      <c r="J8" s="16">
        <v>0.13114754098360701</v>
      </c>
      <c r="K8" s="16">
        <v>0.10958904109589</v>
      </c>
      <c r="L8" s="16">
        <v>0.168831168831169</v>
      </c>
      <c r="M8" s="16">
        <v>0.13888888888888901</v>
      </c>
      <c r="N8" s="16">
        <v>0.16666666666666699</v>
      </c>
      <c r="O8" s="16">
        <v>0.16521739130434801</v>
      </c>
      <c r="P8" s="16">
        <v>0.08</v>
      </c>
      <c r="Q8" s="16">
        <v>0.23684210526315799</v>
      </c>
      <c r="R8" s="16">
        <v>0.26315789473684198</v>
      </c>
      <c r="S8" s="16"/>
      <c r="T8" s="16">
        <v>0.204128440366972</v>
      </c>
      <c r="U8" s="16">
        <v>9.1324200913242004E-2</v>
      </c>
      <c r="V8" s="16">
        <v>0.110169491525424</v>
      </c>
      <c r="W8" s="16">
        <v>0.13953488372093001</v>
      </c>
      <c r="X8" s="16">
        <v>9.0909090909090898E-2</v>
      </c>
      <c r="Y8" s="16">
        <v>0.13953488372093001</v>
      </c>
      <c r="Z8" s="16"/>
      <c r="AA8" s="16">
        <v>0.114323258869908</v>
      </c>
      <c r="AB8" s="16">
        <v>0.252873563218391</v>
      </c>
    </row>
    <row r="9" spans="2:28" x14ac:dyDescent="0.35">
      <c r="B9" s="17" t="s">
        <v>250</v>
      </c>
      <c r="C9" s="16">
        <v>0.247553816046967</v>
      </c>
      <c r="D9" s="16">
        <v>0.27333333333333298</v>
      </c>
      <c r="E9" s="16">
        <v>0.231316725978648</v>
      </c>
      <c r="F9" s="16"/>
      <c r="G9" s="16">
        <v>0.30943396226415099</v>
      </c>
      <c r="H9" s="16">
        <v>0.25396825396825401</v>
      </c>
      <c r="I9" s="16">
        <v>0.21538461538461501</v>
      </c>
      <c r="J9" s="16">
        <v>0.16393442622950799</v>
      </c>
      <c r="K9" s="16">
        <v>0.232876712328767</v>
      </c>
      <c r="L9" s="16">
        <v>0.22077922077922099</v>
      </c>
      <c r="M9" s="16">
        <v>0.22222222222222199</v>
      </c>
      <c r="N9" s="16">
        <v>0.13888888888888901</v>
      </c>
      <c r="O9" s="16">
        <v>0.26086956521739102</v>
      </c>
      <c r="P9" s="16">
        <v>0.24</v>
      </c>
      <c r="Q9" s="16">
        <v>0.157894736842105</v>
      </c>
      <c r="R9" s="16">
        <v>0.31578947368421101</v>
      </c>
      <c r="S9" s="16"/>
      <c r="T9" s="16">
        <v>0.28669724770642202</v>
      </c>
      <c r="U9" s="16">
        <v>0.22374429223744299</v>
      </c>
      <c r="V9" s="16">
        <v>0.26271186440678002</v>
      </c>
      <c r="W9" s="16">
        <v>0.209302325581395</v>
      </c>
      <c r="X9" s="16">
        <v>0.246753246753247</v>
      </c>
      <c r="Y9" s="16">
        <v>4.6511627906976702E-2</v>
      </c>
      <c r="Z9" s="16"/>
      <c r="AA9" s="16">
        <v>0.22470433639947399</v>
      </c>
      <c r="AB9" s="16">
        <v>0.31417624521072801</v>
      </c>
    </row>
    <row r="10" spans="2:28" x14ac:dyDescent="0.35">
      <c r="B10" s="17" t="s">
        <v>251</v>
      </c>
      <c r="C10" s="16">
        <v>0.164383561643836</v>
      </c>
      <c r="D10" s="16">
        <v>0.17555555555555599</v>
      </c>
      <c r="E10" s="16">
        <v>0.15658362989323801</v>
      </c>
      <c r="F10" s="16"/>
      <c r="G10" s="16">
        <v>0.17358490566037699</v>
      </c>
      <c r="H10" s="16">
        <v>0.119047619047619</v>
      </c>
      <c r="I10" s="16">
        <v>0.16923076923076899</v>
      </c>
      <c r="J10" s="16">
        <v>0.22950819672131101</v>
      </c>
      <c r="K10" s="16">
        <v>0.13698630136986301</v>
      </c>
      <c r="L10" s="16">
        <v>0.19480519480519501</v>
      </c>
      <c r="M10" s="16">
        <v>0.180555555555556</v>
      </c>
      <c r="N10" s="16">
        <v>0.16666666666666699</v>
      </c>
      <c r="O10" s="16">
        <v>0.15652173913043499</v>
      </c>
      <c r="P10" s="16">
        <v>0.17333333333333301</v>
      </c>
      <c r="Q10" s="16">
        <v>0.105263157894737</v>
      </c>
      <c r="R10" s="16">
        <v>0.157894736842105</v>
      </c>
      <c r="S10" s="16"/>
      <c r="T10" s="16">
        <v>0.151376146788991</v>
      </c>
      <c r="U10" s="16">
        <v>0.187214611872146</v>
      </c>
      <c r="V10" s="16">
        <v>0.194915254237288</v>
      </c>
      <c r="W10" s="16">
        <v>0.162790697674419</v>
      </c>
      <c r="X10" s="16">
        <v>0.14285714285714299</v>
      </c>
      <c r="Y10" s="16">
        <v>0.13953488372093001</v>
      </c>
      <c r="Z10" s="16"/>
      <c r="AA10" s="16">
        <v>0.16688567674113</v>
      </c>
      <c r="AB10" s="16">
        <v>0.15708812260536401</v>
      </c>
    </row>
    <row r="11" spans="2:28" x14ac:dyDescent="0.35">
      <c r="B11" s="17" t="s">
        <v>252</v>
      </c>
      <c r="C11" s="16">
        <v>0.183953033268102</v>
      </c>
      <c r="D11" s="16">
        <v>0.14888888888888899</v>
      </c>
      <c r="E11" s="16">
        <v>0.209964412811388</v>
      </c>
      <c r="F11" s="16"/>
      <c r="G11" s="16">
        <v>0.162264150943396</v>
      </c>
      <c r="H11" s="16">
        <v>0.15079365079365101</v>
      </c>
      <c r="I11" s="16">
        <v>0.138461538461538</v>
      </c>
      <c r="J11" s="16">
        <v>0.16393442622950799</v>
      </c>
      <c r="K11" s="16">
        <v>0.26027397260273999</v>
      </c>
      <c r="L11" s="16">
        <v>0.12987012987013</v>
      </c>
      <c r="M11" s="16">
        <v>0.23611111111111099</v>
      </c>
      <c r="N11" s="16">
        <v>0.22222222222222199</v>
      </c>
      <c r="O11" s="16">
        <v>0.2</v>
      </c>
      <c r="P11" s="16">
        <v>0.266666666666667</v>
      </c>
      <c r="Q11" s="16">
        <v>0.18421052631578899</v>
      </c>
      <c r="R11" s="16">
        <v>0.157894736842105</v>
      </c>
      <c r="S11" s="16"/>
      <c r="T11" s="16">
        <v>0.17889908256880699</v>
      </c>
      <c r="U11" s="16">
        <v>0.164383561643836</v>
      </c>
      <c r="V11" s="16">
        <v>0.161016949152542</v>
      </c>
      <c r="W11" s="16">
        <v>0.224806201550388</v>
      </c>
      <c r="X11" s="16">
        <v>0.207792207792208</v>
      </c>
      <c r="Y11" s="16">
        <v>0.232558139534884</v>
      </c>
      <c r="Z11" s="16"/>
      <c r="AA11" s="16">
        <v>0.206307490144547</v>
      </c>
      <c r="AB11" s="16">
        <v>0.118773946360153</v>
      </c>
    </row>
    <row r="12" spans="2:28" x14ac:dyDescent="0.35">
      <c r="B12" s="17" t="s">
        <v>253</v>
      </c>
      <c r="C12" s="16">
        <v>0.22700587084148699</v>
      </c>
      <c r="D12" s="16">
        <v>0.18444444444444399</v>
      </c>
      <c r="E12" s="16">
        <v>0.256227758007117</v>
      </c>
      <c r="F12" s="16"/>
      <c r="G12" s="16">
        <v>0.177358490566038</v>
      </c>
      <c r="H12" s="16">
        <v>0.30952380952380998</v>
      </c>
      <c r="I12" s="16">
        <v>0.261538461538462</v>
      </c>
      <c r="J12" s="16">
        <v>0.24590163934426201</v>
      </c>
      <c r="K12" s="16">
        <v>0.232876712328767</v>
      </c>
      <c r="L12" s="16">
        <v>0.27272727272727298</v>
      </c>
      <c r="M12" s="16">
        <v>0.20833333333333301</v>
      </c>
      <c r="N12" s="16">
        <v>0.25</v>
      </c>
      <c r="O12" s="16">
        <v>0.217391304347826</v>
      </c>
      <c r="P12" s="16">
        <v>0.21333333333333299</v>
      </c>
      <c r="Q12" s="16">
        <v>0.23684210526315799</v>
      </c>
      <c r="R12" s="16">
        <v>0.105263157894737</v>
      </c>
      <c r="S12" s="16"/>
      <c r="T12" s="16">
        <v>0.16513761467889901</v>
      </c>
      <c r="U12" s="16">
        <v>0.278538812785388</v>
      </c>
      <c r="V12" s="16">
        <v>0.26271186440678002</v>
      </c>
      <c r="W12" s="16">
        <v>0.232558139534884</v>
      </c>
      <c r="X12" s="16">
        <v>0.28571428571428598</v>
      </c>
      <c r="Y12" s="16">
        <v>0.372093023255814</v>
      </c>
      <c r="Z12" s="16"/>
      <c r="AA12" s="16">
        <v>0.25755584756898797</v>
      </c>
      <c r="AB12" s="16">
        <v>0.13793103448275901</v>
      </c>
    </row>
    <row r="13" spans="2:28" x14ac:dyDescent="0.35">
      <c r="B13" s="17" t="s">
        <v>101</v>
      </c>
      <c r="C13" s="18">
        <v>2.7397260273972601E-2</v>
      </c>
      <c r="D13" s="18">
        <v>2.2222222222222199E-2</v>
      </c>
      <c r="E13" s="18">
        <v>3.2028469750889701E-2</v>
      </c>
      <c r="F13" s="18"/>
      <c r="G13" s="18">
        <v>2.6415094339622601E-2</v>
      </c>
      <c r="H13" s="18">
        <v>3.1746031746031703E-2</v>
      </c>
      <c r="I13" s="18">
        <v>3.0769230769230799E-2</v>
      </c>
      <c r="J13" s="18">
        <v>6.5573770491803296E-2</v>
      </c>
      <c r="K13" s="18">
        <v>2.7397260273972601E-2</v>
      </c>
      <c r="L13" s="18">
        <v>1.2987012987013E-2</v>
      </c>
      <c r="M13" s="18">
        <v>1.38888888888889E-2</v>
      </c>
      <c r="N13" s="18">
        <v>5.5555555555555601E-2</v>
      </c>
      <c r="O13" s="18">
        <v>0</v>
      </c>
      <c r="P13" s="18">
        <v>2.66666666666667E-2</v>
      </c>
      <c r="Q13" s="18">
        <v>7.8947368421052599E-2</v>
      </c>
      <c r="R13" s="18">
        <v>0</v>
      </c>
      <c r="S13" s="18"/>
      <c r="T13" s="18">
        <v>1.3761467889908299E-2</v>
      </c>
      <c r="U13" s="18">
        <v>5.4794520547945202E-2</v>
      </c>
      <c r="V13" s="18">
        <v>8.4745762711864406E-3</v>
      </c>
      <c r="W13" s="18">
        <v>3.1007751937984499E-2</v>
      </c>
      <c r="X13" s="18">
        <v>2.5974025974026E-2</v>
      </c>
      <c r="Y13" s="18">
        <v>6.9767441860465101E-2</v>
      </c>
      <c r="Z13" s="18"/>
      <c r="AA13" s="18">
        <v>3.0223390275952701E-2</v>
      </c>
      <c r="AB13" s="18">
        <v>1.9157088122605401E-2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409</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0.19569471624266099</v>
      </c>
      <c r="D8" s="16">
        <v>0.27111111111111103</v>
      </c>
      <c r="E8" s="16">
        <v>0.13701067615658399</v>
      </c>
      <c r="F8" s="16"/>
      <c r="G8" s="16">
        <v>0.252830188679245</v>
      </c>
      <c r="H8" s="16">
        <v>0.119047619047619</v>
      </c>
      <c r="I8" s="16">
        <v>0.18461538461538499</v>
      </c>
      <c r="J8" s="16">
        <v>0.19672131147541</v>
      </c>
      <c r="K8" s="16">
        <v>0.17808219178082199</v>
      </c>
      <c r="L8" s="16">
        <v>0.19480519480519501</v>
      </c>
      <c r="M8" s="16">
        <v>0.16666666666666699</v>
      </c>
      <c r="N8" s="16">
        <v>5.5555555555555601E-2</v>
      </c>
      <c r="O8" s="16">
        <v>0.22608695652173899</v>
      </c>
      <c r="P8" s="16">
        <v>0.12</v>
      </c>
      <c r="Q8" s="16">
        <v>0.28947368421052599</v>
      </c>
      <c r="R8" s="16">
        <v>0.31578947368421101</v>
      </c>
      <c r="S8" s="16"/>
      <c r="T8" s="16">
        <v>0.28899082568807299</v>
      </c>
      <c r="U8" s="16">
        <v>9.5890410958904104E-2</v>
      </c>
      <c r="V8" s="16">
        <v>0.12711864406779699</v>
      </c>
      <c r="W8" s="16">
        <v>0.15503875968992201</v>
      </c>
      <c r="X8" s="16">
        <v>9.0909090909090898E-2</v>
      </c>
      <c r="Y8" s="16">
        <v>0.25581395348837199</v>
      </c>
      <c r="Z8" s="16"/>
      <c r="AA8" s="16">
        <v>0.156373193166886</v>
      </c>
      <c r="AB8" s="16">
        <v>0.31034482758620702</v>
      </c>
    </row>
    <row r="9" spans="2:28" x14ac:dyDescent="0.35">
      <c r="B9" s="17" t="s">
        <v>250</v>
      </c>
      <c r="C9" s="16">
        <v>0.402152641878669</v>
      </c>
      <c r="D9" s="16">
        <v>0.413333333333333</v>
      </c>
      <c r="E9" s="16">
        <v>0.39679715302491098</v>
      </c>
      <c r="F9" s="16"/>
      <c r="G9" s="16">
        <v>0.41132075471698099</v>
      </c>
      <c r="H9" s="16">
        <v>0.40476190476190499</v>
      </c>
      <c r="I9" s="16">
        <v>0.38461538461538503</v>
      </c>
      <c r="J9" s="16">
        <v>0.36065573770491799</v>
      </c>
      <c r="K9" s="16">
        <v>0.38356164383561597</v>
      </c>
      <c r="L9" s="16">
        <v>0.38961038961039002</v>
      </c>
      <c r="M9" s="16">
        <v>0.47222222222222199</v>
      </c>
      <c r="N9" s="16">
        <v>0.58333333333333304</v>
      </c>
      <c r="O9" s="16">
        <v>0.39130434782608697</v>
      </c>
      <c r="P9" s="16">
        <v>0.4</v>
      </c>
      <c r="Q9" s="16">
        <v>0.18421052631578899</v>
      </c>
      <c r="R9" s="16">
        <v>0.47368421052631599</v>
      </c>
      <c r="S9" s="16"/>
      <c r="T9" s="16">
        <v>0.41055045871559598</v>
      </c>
      <c r="U9" s="16">
        <v>0.43378995433790002</v>
      </c>
      <c r="V9" s="16">
        <v>0.355932203389831</v>
      </c>
      <c r="W9" s="16">
        <v>0.37984496124030998</v>
      </c>
      <c r="X9" s="16">
        <v>0.48051948051948101</v>
      </c>
      <c r="Y9" s="16">
        <v>0.209302325581395</v>
      </c>
      <c r="Z9" s="16"/>
      <c r="AA9" s="16">
        <v>0.39684625492772702</v>
      </c>
      <c r="AB9" s="16">
        <v>0.41762452107279702</v>
      </c>
    </row>
    <row r="10" spans="2:28" x14ac:dyDescent="0.35">
      <c r="B10" s="17" t="s">
        <v>251</v>
      </c>
      <c r="C10" s="16">
        <v>0.184931506849315</v>
      </c>
      <c r="D10" s="16">
        <v>0.16222222222222199</v>
      </c>
      <c r="E10" s="16">
        <v>0.20106761565836301</v>
      </c>
      <c r="F10" s="16"/>
      <c r="G10" s="16">
        <v>0.15849056603773601</v>
      </c>
      <c r="H10" s="16">
        <v>0.19841269841269801</v>
      </c>
      <c r="I10" s="16">
        <v>0.2</v>
      </c>
      <c r="J10" s="16">
        <v>0.19672131147541</v>
      </c>
      <c r="K10" s="16">
        <v>0.219178082191781</v>
      </c>
      <c r="L10" s="16">
        <v>0.207792207792208</v>
      </c>
      <c r="M10" s="16">
        <v>0.13888888888888901</v>
      </c>
      <c r="N10" s="16">
        <v>0.194444444444444</v>
      </c>
      <c r="O10" s="16">
        <v>0.208695652173913</v>
      </c>
      <c r="P10" s="16">
        <v>0.18666666666666701</v>
      </c>
      <c r="Q10" s="16">
        <v>0.23684210526315799</v>
      </c>
      <c r="R10" s="16">
        <v>5.2631578947368397E-2</v>
      </c>
      <c r="S10" s="16"/>
      <c r="T10" s="16">
        <v>0.13990825688073399</v>
      </c>
      <c r="U10" s="16">
        <v>0.20547945205479501</v>
      </c>
      <c r="V10" s="16">
        <v>0.27966101694915302</v>
      </c>
      <c r="W10" s="16">
        <v>0.217054263565891</v>
      </c>
      <c r="X10" s="16">
        <v>0.18181818181818199</v>
      </c>
      <c r="Y10" s="16">
        <v>0.186046511627907</v>
      </c>
      <c r="Z10" s="16"/>
      <c r="AA10" s="16">
        <v>0.197109067017083</v>
      </c>
      <c r="AB10" s="16">
        <v>0.14942528735632199</v>
      </c>
    </row>
    <row r="11" spans="2:28" x14ac:dyDescent="0.35">
      <c r="B11" s="17" t="s">
        <v>252</v>
      </c>
      <c r="C11" s="16">
        <v>9.6868884540117398E-2</v>
      </c>
      <c r="D11" s="16">
        <v>7.5555555555555598E-2</v>
      </c>
      <c r="E11" s="16">
        <v>0.11387900355871899</v>
      </c>
      <c r="F11" s="16"/>
      <c r="G11" s="16">
        <v>7.9245283018867907E-2</v>
      </c>
      <c r="H11" s="16">
        <v>0.11111111111111099</v>
      </c>
      <c r="I11" s="16">
        <v>0.138461538461538</v>
      </c>
      <c r="J11" s="16">
        <v>0.114754098360656</v>
      </c>
      <c r="K11" s="16">
        <v>0.10958904109589</v>
      </c>
      <c r="L11" s="16">
        <v>6.4935064935064901E-2</v>
      </c>
      <c r="M11" s="16">
        <v>6.9444444444444406E-2</v>
      </c>
      <c r="N11" s="16">
        <v>8.3333333333333301E-2</v>
      </c>
      <c r="O11" s="16">
        <v>6.9565217391304293E-2</v>
      </c>
      <c r="P11" s="16">
        <v>0.16</v>
      </c>
      <c r="Q11" s="16">
        <v>0.13157894736842099</v>
      </c>
      <c r="R11" s="16">
        <v>0.105263157894737</v>
      </c>
      <c r="S11" s="16"/>
      <c r="T11" s="16">
        <v>8.0275229357798197E-2</v>
      </c>
      <c r="U11" s="16">
        <v>8.6757990867579904E-2</v>
      </c>
      <c r="V11" s="16">
        <v>0.11864406779661001</v>
      </c>
      <c r="W11" s="16">
        <v>0.13953488372093001</v>
      </c>
      <c r="X11" s="16">
        <v>0.12987012987013</v>
      </c>
      <c r="Y11" s="16">
        <v>6.9767441860465101E-2</v>
      </c>
      <c r="Z11" s="16"/>
      <c r="AA11" s="16">
        <v>0.111695137976347</v>
      </c>
      <c r="AB11" s="16">
        <v>5.3639846743295E-2</v>
      </c>
    </row>
    <row r="12" spans="2:28" x14ac:dyDescent="0.35">
      <c r="B12" s="17" t="s">
        <v>253</v>
      </c>
      <c r="C12" s="16">
        <v>8.5127201565557697E-2</v>
      </c>
      <c r="D12" s="16">
        <v>5.3333333333333302E-2</v>
      </c>
      <c r="E12" s="16">
        <v>0.106761565836299</v>
      </c>
      <c r="F12" s="16"/>
      <c r="G12" s="16">
        <v>7.1698113207547196E-2</v>
      </c>
      <c r="H12" s="16">
        <v>0.103174603174603</v>
      </c>
      <c r="I12" s="16">
        <v>6.15384615384615E-2</v>
      </c>
      <c r="J12" s="16">
        <v>8.1967213114754106E-2</v>
      </c>
      <c r="K12" s="16">
        <v>4.1095890410958902E-2</v>
      </c>
      <c r="L12" s="16">
        <v>0.103896103896104</v>
      </c>
      <c r="M12" s="16">
        <v>0.13888888888888901</v>
      </c>
      <c r="N12" s="16">
        <v>8.3333333333333301E-2</v>
      </c>
      <c r="O12" s="16">
        <v>6.9565217391304293E-2</v>
      </c>
      <c r="P12" s="16">
        <v>0.133333333333333</v>
      </c>
      <c r="Q12" s="16">
        <v>7.8947368421052599E-2</v>
      </c>
      <c r="R12" s="16">
        <v>5.2631578947368397E-2</v>
      </c>
      <c r="S12" s="16"/>
      <c r="T12" s="16">
        <v>7.1100917431192706E-2</v>
      </c>
      <c r="U12" s="16">
        <v>9.5890410958904104E-2</v>
      </c>
      <c r="V12" s="16">
        <v>9.3220338983050793E-2</v>
      </c>
      <c r="W12" s="16">
        <v>6.9767441860465101E-2</v>
      </c>
      <c r="X12" s="16">
        <v>6.4935064935064901E-2</v>
      </c>
      <c r="Y12" s="16">
        <v>0.232558139534884</v>
      </c>
      <c r="Z12" s="16"/>
      <c r="AA12" s="16">
        <v>9.9868593955321897E-2</v>
      </c>
      <c r="AB12" s="16">
        <v>4.2145593869731802E-2</v>
      </c>
    </row>
    <row r="13" spans="2:28" x14ac:dyDescent="0.35">
      <c r="B13" s="17" t="s">
        <v>101</v>
      </c>
      <c r="C13" s="18">
        <v>3.52250489236791E-2</v>
      </c>
      <c r="D13" s="18">
        <v>2.4444444444444401E-2</v>
      </c>
      <c r="E13" s="18">
        <v>4.4483985765124599E-2</v>
      </c>
      <c r="F13" s="18"/>
      <c r="G13" s="18">
        <v>2.6415094339622601E-2</v>
      </c>
      <c r="H13" s="18">
        <v>6.3492063492063502E-2</v>
      </c>
      <c r="I13" s="18">
        <v>3.0769230769230799E-2</v>
      </c>
      <c r="J13" s="18">
        <v>4.91803278688525E-2</v>
      </c>
      <c r="K13" s="18">
        <v>6.8493150684931503E-2</v>
      </c>
      <c r="L13" s="18">
        <v>3.8961038961039002E-2</v>
      </c>
      <c r="M13" s="18">
        <v>1.38888888888889E-2</v>
      </c>
      <c r="N13" s="18">
        <v>0</v>
      </c>
      <c r="O13" s="18">
        <v>3.4782608695652202E-2</v>
      </c>
      <c r="P13" s="18">
        <v>0</v>
      </c>
      <c r="Q13" s="18">
        <v>7.8947368421052599E-2</v>
      </c>
      <c r="R13" s="18">
        <v>0</v>
      </c>
      <c r="S13" s="18"/>
      <c r="T13" s="18">
        <v>9.1743119266055103E-3</v>
      </c>
      <c r="U13" s="18">
        <v>8.2191780821917804E-2</v>
      </c>
      <c r="V13" s="18">
        <v>2.5423728813559299E-2</v>
      </c>
      <c r="W13" s="18">
        <v>3.8759689922480599E-2</v>
      </c>
      <c r="X13" s="18">
        <v>5.1948051948052E-2</v>
      </c>
      <c r="Y13" s="18">
        <v>4.6511627906976702E-2</v>
      </c>
      <c r="Z13" s="18"/>
      <c r="AA13" s="18">
        <v>3.8107752956636001E-2</v>
      </c>
      <c r="AB13" s="18">
        <v>2.68199233716475E-2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AB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410</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x14ac:dyDescent="0.35">
      <c r="B8" s="17" t="s">
        <v>249</v>
      </c>
      <c r="C8" s="16">
        <v>0.15557729941291601</v>
      </c>
      <c r="D8" s="16">
        <v>0.18222222222222201</v>
      </c>
      <c r="E8" s="16">
        <v>0.13523131672597899</v>
      </c>
      <c r="F8" s="16"/>
      <c r="G8" s="16">
        <v>0.211320754716981</v>
      </c>
      <c r="H8" s="16">
        <v>9.5238095238095205E-2</v>
      </c>
      <c r="I8" s="16">
        <v>0.138461538461538</v>
      </c>
      <c r="J8" s="16">
        <v>0.14754098360655701</v>
      </c>
      <c r="K8" s="16">
        <v>0.150684931506849</v>
      </c>
      <c r="L8" s="16">
        <v>0.15584415584415601</v>
      </c>
      <c r="M8" s="16">
        <v>9.7222222222222196E-2</v>
      </c>
      <c r="N8" s="16">
        <v>0.11111111111111099</v>
      </c>
      <c r="O8" s="16">
        <v>0.19130434782608699</v>
      </c>
      <c r="P8" s="16">
        <v>9.3333333333333296E-2</v>
      </c>
      <c r="Q8" s="16">
        <v>0.13157894736842099</v>
      </c>
      <c r="R8" s="16">
        <v>0.26315789473684198</v>
      </c>
      <c r="S8" s="16"/>
      <c r="T8" s="16">
        <v>0.23394495412843999</v>
      </c>
      <c r="U8" s="16">
        <v>7.7625570776255703E-2</v>
      </c>
      <c r="V8" s="16">
        <v>0.144067796610169</v>
      </c>
      <c r="W8" s="16">
        <v>0.108527131782946</v>
      </c>
      <c r="X8" s="16">
        <v>6.4935064935064901E-2</v>
      </c>
      <c r="Y8" s="16">
        <v>9.3023255813953501E-2</v>
      </c>
      <c r="Z8" s="16"/>
      <c r="AA8" s="16">
        <v>0.11957950065703001</v>
      </c>
      <c r="AB8" s="16">
        <v>0.26053639846743298</v>
      </c>
    </row>
    <row r="9" spans="2:28" x14ac:dyDescent="0.35">
      <c r="B9" s="17" t="s">
        <v>250</v>
      </c>
      <c r="C9" s="16">
        <v>0.231898238747554</v>
      </c>
      <c r="D9" s="16">
        <v>0.25111111111111101</v>
      </c>
      <c r="E9" s="16">
        <v>0.21708185053380799</v>
      </c>
      <c r="F9" s="16"/>
      <c r="G9" s="16">
        <v>0.24905660377358499</v>
      </c>
      <c r="H9" s="16">
        <v>0.206349206349206</v>
      </c>
      <c r="I9" s="16">
        <v>0.21538461538461501</v>
      </c>
      <c r="J9" s="16">
        <v>0.27868852459016402</v>
      </c>
      <c r="K9" s="16">
        <v>0.150684931506849</v>
      </c>
      <c r="L9" s="16">
        <v>0.29870129870129902</v>
      </c>
      <c r="M9" s="16">
        <v>0.194444444444444</v>
      </c>
      <c r="N9" s="16">
        <v>0.30555555555555602</v>
      </c>
      <c r="O9" s="16">
        <v>0.22608695652173899</v>
      </c>
      <c r="P9" s="16">
        <v>0.28000000000000003</v>
      </c>
      <c r="Q9" s="16">
        <v>0.13157894736842099</v>
      </c>
      <c r="R9" s="16">
        <v>0.157894736842105</v>
      </c>
      <c r="S9" s="16"/>
      <c r="T9" s="16">
        <v>0.28211009174311902</v>
      </c>
      <c r="U9" s="16">
        <v>0.219178082191781</v>
      </c>
      <c r="V9" s="16">
        <v>0.22033898305084701</v>
      </c>
      <c r="W9" s="16">
        <v>0.162790697674419</v>
      </c>
      <c r="X9" s="16">
        <v>0.15584415584415601</v>
      </c>
      <c r="Y9" s="16">
        <v>0.162790697674419</v>
      </c>
      <c r="Z9" s="16"/>
      <c r="AA9" s="16">
        <v>0.19448094612352201</v>
      </c>
      <c r="AB9" s="16">
        <v>0.34099616858237503</v>
      </c>
    </row>
    <row r="10" spans="2:28" x14ac:dyDescent="0.35">
      <c r="B10" s="17" t="s">
        <v>251</v>
      </c>
      <c r="C10" s="16">
        <v>0.168297455968689</v>
      </c>
      <c r="D10" s="16">
        <v>0.18222222222222201</v>
      </c>
      <c r="E10" s="16">
        <v>0.16014234875444799</v>
      </c>
      <c r="F10" s="16"/>
      <c r="G10" s="16">
        <v>0.162264150943396</v>
      </c>
      <c r="H10" s="16">
        <v>0.23015873015873001</v>
      </c>
      <c r="I10" s="16">
        <v>0.15384615384615399</v>
      </c>
      <c r="J10" s="16">
        <v>0.13114754098360701</v>
      </c>
      <c r="K10" s="16">
        <v>0.150684931506849</v>
      </c>
      <c r="L10" s="16">
        <v>0.18181818181818199</v>
      </c>
      <c r="M10" s="16">
        <v>0.22222222222222199</v>
      </c>
      <c r="N10" s="16">
        <v>0.11111111111111099</v>
      </c>
      <c r="O10" s="16">
        <v>0.173913043478261</v>
      </c>
      <c r="P10" s="16">
        <v>0.12</v>
      </c>
      <c r="Q10" s="16">
        <v>0.13157894736842099</v>
      </c>
      <c r="R10" s="16">
        <v>0.157894736842105</v>
      </c>
      <c r="S10" s="16"/>
      <c r="T10" s="16">
        <v>0.146788990825688</v>
      </c>
      <c r="U10" s="16">
        <v>0.16894977168949801</v>
      </c>
      <c r="V10" s="16">
        <v>0.23728813559322001</v>
      </c>
      <c r="W10" s="16">
        <v>0.201550387596899</v>
      </c>
      <c r="X10" s="16">
        <v>0.168831168831169</v>
      </c>
      <c r="Y10" s="16">
        <v>9.3023255813953501E-2</v>
      </c>
      <c r="Z10" s="16"/>
      <c r="AA10" s="16">
        <v>0.17345597897503301</v>
      </c>
      <c r="AB10" s="16">
        <v>0.15325670498084301</v>
      </c>
    </row>
    <row r="11" spans="2:28" x14ac:dyDescent="0.35">
      <c r="B11" s="17" t="s">
        <v>252</v>
      </c>
      <c r="C11" s="16">
        <v>0.166340508806262</v>
      </c>
      <c r="D11" s="16">
        <v>0.16</v>
      </c>
      <c r="E11" s="16">
        <v>0.174377224199288</v>
      </c>
      <c r="F11" s="16"/>
      <c r="G11" s="16">
        <v>0.15094339622641501</v>
      </c>
      <c r="H11" s="16">
        <v>0.214285714285714</v>
      </c>
      <c r="I11" s="16">
        <v>0.21538461538461501</v>
      </c>
      <c r="J11" s="16">
        <v>0.18032786885245899</v>
      </c>
      <c r="K11" s="16">
        <v>0.19178082191780799</v>
      </c>
      <c r="L11" s="16">
        <v>0.103896103896104</v>
      </c>
      <c r="M11" s="16">
        <v>0.16666666666666699</v>
      </c>
      <c r="N11" s="16">
        <v>0.194444444444444</v>
      </c>
      <c r="O11" s="16">
        <v>0.121739130434783</v>
      </c>
      <c r="P11" s="16">
        <v>0.17333333333333301</v>
      </c>
      <c r="Q11" s="16">
        <v>0.157894736842105</v>
      </c>
      <c r="R11" s="16">
        <v>0.21052631578947401</v>
      </c>
      <c r="S11" s="16"/>
      <c r="T11" s="16">
        <v>0.11697247706422</v>
      </c>
      <c r="U11" s="16">
        <v>0.19634703196347</v>
      </c>
      <c r="V11" s="16">
        <v>0.152542372881356</v>
      </c>
      <c r="W11" s="16">
        <v>0.26356589147286802</v>
      </c>
      <c r="X11" s="16">
        <v>0.22077922077922099</v>
      </c>
      <c r="Y11" s="16">
        <v>0.162790697674419</v>
      </c>
      <c r="Z11" s="16"/>
      <c r="AA11" s="16">
        <v>0.17871222076215501</v>
      </c>
      <c r="AB11" s="16">
        <v>0.13026819923371599</v>
      </c>
    </row>
    <row r="12" spans="2:28" x14ac:dyDescent="0.35">
      <c r="B12" s="17" t="s">
        <v>253</v>
      </c>
      <c r="C12" s="16">
        <v>0.26320939334637999</v>
      </c>
      <c r="D12" s="16">
        <v>0.20888888888888901</v>
      </c>
      <c r="E12" s="16">
        <v>0.29893238434163699</v>
      </c>
      <c r="F12" s="16"/>
      <c r="G12" s="16">
        <v>0.21509433962264199</v>
      </c>
      <c r="H12" s="16">
        <v>0.214285714285714</v>
      </c>
      <c r="I12" s="16">
        <v>0.27692307692307699</v>
      </c>
      <c r="J12" s="16">
        <v>0.24590163934426201</v>
      </c>
      <c r="K12" s="16">
        <v>0.32876712328767099</v>
      </c>
      <c r="L12" s="16">
        <v>0.25974025974025999</v>
      </c>
      <c r="M12" s="16">
        <v>0.31944444444444398</v>
      </c>
      <c r="N12" s="16">
        <v>0.27777777777777801</v>
      </c>
      <c r="O12" s="16">
        <v>0.27826086956521701</v>
      </c>
      <c r="P12" s="16">
        <v>0.33333333333333298</v>
      </c>
      <c r="Q12" s="16">
        <v>0.36842105263157898</v>
      </c>
      <c r="R12" s="16">
        <v>0.21052631578947401</v>
      </c>
      <c r="S12" s="16"/>
      <c r="T12" s="16">
        <v>0.21100917431192701</v>
      </c>
      <c r="U12" s="16">
        <v>0.31050228310502298</v>
      </c>
      <c r="V12" s="16">
        <v>0.24576271186440701</v>
      </c>
      <c r="W12" s="16">
        <v>0.24806201550387599</v>
      </c>
      <c r="X12" s="16">
        <v>0.35064935064935099</v>
      </c>
      <c r="Y12" s="16">
        <v>0.48837209302325602</v>
      </c>
      <c r="Z12" s="16"/>
      <c r="AA12" s="16">
        <v>0.31800262812089403</v>
      </c>
      <c r="AB12" s="16">
        <v>0.10344827586206901</v>
      </c>
    </row>
    <row r="13" spans="2:28" x14ac:dyDescent="0.35">
      <c r="B13" s="17" t="s">
        <v>101</v>
      </c>
      <c r="C13" s="18">
        <v>1.4677103718199601E-2</v>
      </c>
      <c r="D13" s="18">
        <v>1.55555555555556E-2</v>
      </c>
      <c r="E13" s="18">
        <v>1.42348754448399E-2</v>
      </c>
      <c r="F13" s="18"/>
      <c r="G13" s="18">
        <v>1.13207547169811E-2</v>
      </c>
      <c r="H13" s="18">
        <v>3.9682539682539701E-2</v>
      </c>
      <c r="I13" s="18">
        <v>0</v>
      </c>
      <c r="J13" s="18">
        <v>1.63934426229508E-2</v>
      </c>
      <c r="K13" s="18">
        <v>2.7397260273972601E-2</v>
      </c>
      <c r="L13" s="18">
        <v>0</v>
      </c>
      <c r="M13" s="18">
        <v>0</v>
      </c>
      <c r="N13" s="18">
        <v>0</v>
      </c>
      <c r="O13" s="18">
        <v>8.6956521739130401E-3</v>
      </c>
      <c r="P13" s="18">
        <v>0</v>
      </c>
      <c r="Q13" s="18">
        <v>7.8947368421052599E-2</v>
      </c>
      <c r="R13" s="18">
        <v>0</v>
      </c>
      <c r="S13" s="18"/>
      <c r="T13" s="18">
        <v>9.1743119266055103E-3</v>
      </c>
      <c r="U13" s="18">
        <v>2.7397260273972601E-2</v>
      </c>
      <c r="V13" s="18">
        <v>0</v>
      </c>
      <c r="W13" s="18">
        <v>1.5503875968992199E-2</v>
      </c>
      <c r="X13" s="18">
        <v>3.8961038961039002E-2</v>
      </c>
      <c r="Y13" s="18">
        <v>0</v>
      </c>
      <c r="Z13" s="18"/>
      <c r="AA13" s="18">
        <v>1.5768725361366601E-2</v>
      </c>
      <c r="AB13" s="18">
        <v>1.1494252873563199E-2</v>
      </c>
    </row>
    <row r="14" spans="2:28" x14ac:dyDescent="0.35">
      <c r="B14" s="15"/>
    </row>
    <row r="15" spans="2:28" x14ac:dyDescent="0.35">
      <c r="B15" t="s">
        <v>64</v>
      </c>
    </row>
    <row r="16" spans="2:28" x14ac:dyDescent="0.35">
      <c r="B16" t="s">
        <v>65</v>
      </c>
    </row>
    <row r="18" spans="2:2" x14ac:dyDescent="0.35">
      <c r="B18"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AB24"/>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5" width="10.7265625" customWidth="1"/>
    <col min="6" max="6" width="2.1796875" customWidth="1"/>
    <col min="7" max="18" width="10.7265625" customWidth="1"/>
    <col min="19" max="19" width="2.1796875" customWidth="1"/>
    <col min="20" max="25" width="10.7265625" customWidth="1"/>
    <col min="26" max="26" width="2.1796875" customWidth="1"/>
    <col min="27" max="28" width="10.7265625" customWidth="1"/>
    <col min="29" max="29" width="2.1796875" customWidth="1"/>
  </cols>
  <sheetData>
    <row r="2" spans="2:28" ht="40" customHeight="1" x14ac:dyDescent="0.35">
      <c r="D2" s="26" t="s">
        <v>421</v>
      </c>
      <c r="E2" s="22"/>
      <c r="F2" s="22"/>
      <c r="G2" s="22"/>
      <c r="H2" s="22"/>
      <c r="I2" s="22"/>
      <c r="J2" s="22"/>
      <c r="K2" s="22"/>
      <c r="L2" s="22"/>
      <c r="M2" s="22"/>
      <c r="N2" s="22"/>
      <c r="O2" s="22"/>
      <c r="P2" s="22"/>
      <c r="Q2" s="22"/>
      <c r="R2" s="22"/>
      <c r="S2" s="22"/>
      <c r="T2" s="22"/>
      <c r="U2" s="22"/>
      <c r="V2" s="22"/>
      <c r="W2" s="22"/>
      <c r="X2" s="22"/>
      <c r="Y2" s="22"/>
      <c r="Z2" s="22"/>
    </row>
    <row r="5" spans="2:28" ht="30" customHeight="1" x14ac:dyDescent="0.35">
      <c r="B5" s="14"/>
      <c r="C5" s="14"/>
      <c r="D5" s="25" t="s">
        <v>40</v>
      </c>
      <c r="E5" s="25"/>
      <c r="F5" s="14"/>
      <c r="G5" s="25" t="s">
        <v>41</v>
      </c>
      <c r="H5" s="25"/>
      <c r="I5" s="25"/>
      <c r="J5" s="25"/>
      <c r="K5" s="25"/>
      <c r="L5" s="25"/>
      <c r="M5" s="25"/>
      <c r="N5" s="25"/>
      <c r="O5" s="25"/>
      <c r="P5" s="25"/>
      <c r="Q5" s="25"/>
      <c r="R5" s="25"/>
      <c r="S5" s="14"/>
      <c r="T5" s="25" t="s">
        <v>42</v>
      </c>
      <c r="U5" s="25"/>
      <c r="V5" s="25"/>
      <c r="W5" s="25"/>
      <c r="X5" s="25"/>
      <c r="Y5" s="25"/>
      <c r="Z5" s="14"/>
      <c r="AA5" s="25" t="s">
        <v>43</v>
      </c>
      <c r="AB5" s="25"/>
    </row>
    <row r="6" spans="2:28" ht="43.5" x14ac:dyDescent="0.35">
      <c r="B6" t="s">
        <v>15</v>
      </c>
      <c r="C6" s="9" t="s">
        <v>16</v>
      </c>
      <c r="D6" s="11" t="s">
        <v>17</v>
      </c>
      <c r="E6" s="11" t="s">
        <v>18</v>
      </c>
      <c r="G6" s="11" t="s">
        <v>20</v>
      </c>
      <c r="H6" s="11" t="s">
        <v>21</v>
      </c>
      <c r="I6" s="11" t="s">
        <v>22</v>
      </c>
      <c r="J6" s="11" t="s">
        <v>23</v>
      </c>
      <c r="K6" s="11" t="s">
        <v>24</v>
      </c>
      <c r="L6" s="11" t="s">
        <v>25</v>
      </c>
      <c r="M6" s="11" t="s">
        <v>26</v>
      </c>
      <c r="N6" s="11" t="s">
        <v>27</v>
      </c>
      <c r="O6" s="11" t="s">
        <v>28</v>
      </c>
      <c r="P6" s="11" t="s">
        <v>29</v>
      </c>
      <c r="Q6" s="11" t="s">
        <v>30</v>
      </c>
      <c r="R6" s="11" t="s">
        <v>31</v>
      </c>
      <c r="T6" s="11" t="s">
        <v>32</v>
      </c>
      <c r="U6" s="11" t="s">
        <v>33</v>
      </c>
      <c r="V6" s="11" t="s">
        <v>34</v>
      </c>
      <c r="W6" s="11" t="s">
        <v>35</v>
      </c>
      <c r="X6" s="11" t="s">
        <v>36</v>
      </c>
      <c r="Y6" s="11" t="s">
        <v>37</v>
      </c>
      <c r="AA6" s="11" t="s">
        <v>38</v>
      </c>
      <c r="AB6" s="11" t="s">
        <v>39</v>
      </c>
    </row>
    <row r="7" spans="2:28" ht="30" customHeight="1" x14ac:dyDescent="0.35">
      <c r="B7" s="10" t="s">
        <v>19</v>
      </c>
      <c r="C7" s="10">
        <v>1022</v>
      </c>
      <c r="D7" s="10">
        <v>450</v>
      </c>
      <c r="E7" s="10">
        <v>562</v>
      </c>
      <c r="F7" s="10"/>
      <c r="G7" s="10">
        <v>265</v>
      </c>
      <c r="H7" s="10">
        <v>126</v>
      </c>
      <c r="I7" s="10">
        <v>65</v>
      </c>
      <c r="J7" s="10">
        <v>61</v>
      </c>
      <c r="K7" s="10">
        <v>73</v>
      </c>
      <c r="L7" s="10">
        <v>77</v>
      </c>
      <c r="M7" s="10">
        <v>72</v>
      </c>
      <c r="N7" s="10">
        <v>36</v>
      </c>
      <c r="O7" s="10">
        <v>115</v>
      </c>
      <c r="P7" s="10">
        <v>75</v>
      </c>
      <c r="Q7" s="10">
        <v>38</v>
      </c>
      <c r="R7" s="10">
        <v>19</v>
      </c>
      <c r="S7" s="10"/>
      <c r="T7" s="10">
        <v>436</v>
      </c>
      <c r="U7" s="10">
        <v>219</v>
      </c>
      <c r="V7" s="10">
        <v>118</v>
      </c>
      <c r="W7" s="10">
        <v>129</v>
      </c>
      <c r="X7" s="10">
        <v>77</v>
      </c>
      <c r="Y7" s="10">
        <v>43</v>
      </c>
      <c r="Z7" s="10"/>
      <c r="AA7" s="10">
        <v>761</v>
      </c>
      <c r="AB7" s="10">
        <v>261</v>
      </c>
    </row>
    <row r="8" spans="2:28" ht="43.5" x14ac:dyDescent="0.35">
      <c r="B8" s="17" t="s">
        <v>411</v>
      </c>
      <c r="C8" s="16">
        <v>0.431506849315068</v>
      </c>
      <c r="D8" s="16">
        <v>0.38666666666666699</v>
      </c>
      <c r="E8" s="16">
        <v>0.46441281138790003</v>
      </c>
      <c r="F8" s="16"/>
      <c r="G8" s="16">
        <v>0.4</v>
      </c>
      <c r="H8" s="16">
        <v>0.44444444444444398</v>
      </c>
      <c r="I8" s="16">
        <v>0.33846153846153798</v>
      </c>
      <c r="J8" s="16">
        <v>0.47540983606557402</v>
      </c>
      <c r="K8" s="16">
        <v>0.50684931506849296</v>
      </c>
      <c r="L8" s="16">
        <v>0.44155844155844198</v>
      </c>
      <c r="M8" s="16">
        <v>0.48611111111111099</v>
      </c>
      <c r="N8" s="16">
        <v>0.33333333333333298</v>
      </c>
      <c r="O8" s="16">
        <v>0.434782608695652</v>
      </c>
      <c r="P8" s="16">
        <v>0.413333333333333</v>
      </c>
      <c r="Q8" s="16">
        <v>0.60526315789473695</v>
      </c>
      <c r="R8" s="16">
        <v>0.31578947368421101</v>
      </c>
      <c r="S8" s="16"/>
      <c r="T8" s="16">
        <v>0.39220183486238502</v>
      </c>
      <c r="U8" s="16">
        <v>0.43835616438356201</v>
      </c>
      <c r="V8" s="16">
        <v>0.43220338983050799</v>
      </c>
      <c r="W8" s="16">
        <v>0.46511627906976699</v>
      </c>
      <c r="X8" s="16">
        <v>0.46753246753246802</v>
      </c>
      <c r="Y8" s="16">
        <v>0.62790697674418605</v>
      </c>
      <c r="Z8" s="16"/>
      <c r="AA8" s="16">
        <v>0.44940867279894903</v>
      </c>
      <c r="AB8" s="16">
        <v>0.37931034482758602</v>
      </c>
    </row>
    <row r="9" spans="2:28" ht="58" x14ac:dyDescent="0.35">
      <c r="B9" s="17" t="s">
        <v>412</v>
      </c>
      <c r="C9" s="16">
        <v>0.37181996086105701</v>
      </c>
      <c r="D9" s="16">
        <v>0.35777777777777803</v>
      </c>
      <c r="E9" s="16">
        <v>0.382562277580071</v>
      </c>
      <c r="F9" s="16"/>
      <c r="G9" s="16">
        <v>0.39245283018867899</v>
      </c>
      <c r="H9" s="16">
        <v>0.41269841269841301</v>
      </c>
      <c r="I9" s="16">
        <v>0.46153846153846201</v>
      </c>
      <c r="J9" s="16">
        <v>0.34426229508196698</v>
      </c>
      <c r="K9" s="16">
        <v>0.35616438356164398</v>
      </c>
      <c r="L9" s="16">
        <v>0.29870129870129902</v>
      </c>
      <c r="M9" s="16">
        <v>0.34722222222222199</v>
      </c>
      <c r="N9" s="16">
        <v>0.194444444444444</v>
      </c>
      <c r="O9" s="16">
        <v>0.33913043478260901</v>
      </c>
      <c r="P9" s="16">
        <v>0.36</v>
      </c>
      <c r="Q9" s="16">
        <v>0.5</v>
      </c>
      <c r="R9" s="16">
        <v>0.36842105263157898</v>
      </c>
      <c r="S9" s="16"/>
      <c r="T9" s="16">
        <v>0.35779816513761498</v>
      </c>
      <c r="U9" s="16">
        <v>0.37442922374429199</v>
      </c>
      <c r="V9" s="16">
        <v>0.34745762711864397</v>
      </c>
      <c r="W9" s="16">
        <v>0.36434108527131798</v>
      </c>
      <c r="X9" s="16">
        <v>0.53246753246753198</v>
      </c>
      <c r="Y9" s="16">
        <v>0.30232558139534899</v>
      </c>
      <c r="Z9" s="16"/>
      <c r="AA9" s="16">
        <v>0.39027595269382398</v>
      </c>
      <c r="AB9" s="16">
        <v>0.31800766283524901</v>
      </c>
    </row>
    <row r="10" spans="2:28" ht="58" x14ac:dyDescent="0.35">
      <c r="B10" s="17" t="s">
        <v>413</v>
      </c>
      <c r="C10" s="16">
        <v>0.367906066536204</v>
      </c>
      <c r="D10" s="16">
        <v>0.38666666666666699</v>
      </c>
      <c r="E10" s="16">
        <v>0.35409252669039099</v>
      </c>
      <c r="F10" s="16"/>
      <c r="G10" s="16">
        <v>0.33207547169811302</v>
      </c>
      <c r="H10" s="16">
        <v>0.37301587301587302</v>
      </c>
      <c r="I10" s="16">
        <v>0.29230769230769199</v>
      </c>
      <c r="J10" s="16">
        <v>0.32786885245901598</v>
      </c>
      <c r="K10" s="16">
        <v>0.31506849315068503</v>
      </c>
      <c r="L10" s="16">
        <v>0.37662337662337703</v>
      </c>
      <c r="M10" s="16">
        <v>0.375</v>
      </c>
      <c r="N10" s="16">
        <v>0.38888888888888901</v>
      </c>
      <c r="O10" s="16">
        <v>0.44347826086956499</v>
      </c>
      <c r="P10" s="16">
        <v>0.413333333333333</v>
      </c>
      <c r="Q10" s="16">
        <v>0.394736842105263</v>
      </c>
      <c r="R10" s="16">
        <v>0.63157894736842102</v>
      </c>
      <c r="S10" s="16"/>
      <c r="T10" s="16">
        <v>0.37385321100917401</v>
      </c>
      <c r="U10" s="16">
        <v>0.35616438356164398</v>
      </c>
      <c r="V10" s="16">
        <v>0.31355932203389802</v>
      </c>
      <c r="W10" s="16">
        <v>0.31782945736434098</v>
      </c>
      <c r="X10" s="16">
        <v>0.46753246753246802</v>
      </c>
      <c r="Y10" s="16">
        <v>0.48837209302325602</v>
      </c>
      <c r="Z10" s="16"/>
      <c r="AA10" s="16">
        <v>0.37056504599211598</v>
      </c>
      <c r="AB10" s="16">
        <v>0.360153256704981</v>
      </c>
    </row>
    <row r="11" spans="2:28" ht="58" x14ac:dyDescent="0.35">
      <c r="B11" s="17" t="s">
        <v>414</v>
      </c>
      <c r="C11" s="16">
        <v>0.32289628180039098</v>
      </c>
      <c r="D11" s="16">
        <v>0.31777777777777799</v>
      </c>
      <c r="E11" s="16">
        <v>0.32028469750889699</v>
      </c>
      <c r="F11" s="16"/>
      <c r="G11" s="16">
        <v>0.26037735849056598</v>
      </c>
      <c r="H11" s="16">
        <v>0.341269841269841</v>
      </c>
      <c r="I11" s="16">
        <v>0.35384615384615398</v>
      </c>
      <c r="J11" s="16">
        <v>0.18032786885245899</v>
      </c>
      <c r="K11" s="16">
        <v>0.35616438356164398</v>
      </c>
      <c r="L11" s="16">
        <v>0.35064935064935099</v>
      </c>
      <c r="M11" s="16">
        <v>0.36111111111111099</v>
      </c>
      <c r="N11" s="16">
        <v>0.38888888888888901</v>
      </c>
      <c r="O11" s="16">
        <v>0.4</v>
      </c>
      <c r="P11" s="16">
        <v>0.38666666666666699</v>
      </c>
      <c r="Q11" s="16">
        <v>0.31578947368421101</v>
      </c>
      <c r="R11" s="16">
        <v>0.21052631578947401</v>
      </c>
      <c r="S11" s="16"/>
      <c r="T11" s="16">
        <v>0.29587155963302803</v>
      </c>
      <c r="U11" s="16">
        <v>0.33333333333333298</v>
      </c>
      <c r="V11" s="16">
        <v>0.36440677966101698</v>
      </c>
      <c r="W11" s="16">
        <v>0.34108527131782901</v>
      </c>
      <c r="X11" s="16">
        <v>0.32467532467532501</v>
      </c>
      <c r="Y11" s="16">
        <v>0.372093023255814</v>
      </c>
      <c r="Z11" s="16"/>
      <c r="AA11" s="16">
        <v>0.34954007884362698</v>
      </c>
      <c r="AB11" s="16">
        <v>0.24521072796934901</v>
      </c>
    </row>
    <row r="12" spans="2:28" ht="29" x14ac:dyDescent="0.35">
      <c r="B12" s="17" t="s">
        <v>415</v>
      </c>
      <c r="C12" s="16">
        <v>0.265166340508806</v>
      </c>
      <c r="D12" s="16">
        <v>0.26444444444444398</v>
      </c>
      <c r="E12" s="16">
        <v>0.27046263345195698</v>
      </c>
      <c r="F12" s="16"/>
      <c r="G12" s="16">
        <v>0.245283018867925</v>
      </c>
      <c r="H12" s="16">
        <v>0.30158730158730201</v>
      </c>
      <c r="I12" s="16">
        <v>0.27692307692307699</v>
      </c>
      <c r="J12" s="16">
        <v>0.32786885245901598</v>
      </c>
      <c r="K12" s="16">
        <v>0.219178082191781</v>
      </c>
      <c r="L12" s="16">
        <v>0.18181818181818199</v>
      </c>
      <c r="M12" s="16">
        <v>0.25</v>
      </c>
      <c r="N12" s="16">
        <v>0.27777777777777801</v>
      </c>
      <c r="O12" s="16">
        <v>0.31304347826086998</v>
      </c>
      <c r="P12" s="16">
        <v>0.25333333333333302</v>
      </c>
      <c r="Q12" s="16">
        <v>0.21052631578947401</v>
      </c>
      <c r="R12" s="16">
        <v>0.47368421052631599</v>
      </c>
      <c r="S12" s="16"/>
      <c r="T12" s="16">
        <v>0.27981651376146799</v>
      </c>
      <c r="U12" s="16">
        <v>0.29223744292237402</v>
      </c>
      <c r="V12" s="16">
        <v>0.21186440677966101</v>
      </c>
      <c r="W12" s="16">
        <v>0.232558139534884</v>
      </c>
      <c r="X12" s="16">
        <v>0.25974025974025999</v>
      </c>
      <c r="Y12" s="16">
        <v>0.232558139534884</v>
      </c>
      <c r="Z12" s="16"/>
      <c r="AA12" s="16">
        <v>0.27069645203679399</v>
      </c>
      <c r="AB12" s="16">
        <v>0.24904214559387</v>
      </c>
    </row>
    <row r="13" spans="2:28" ht="58" x14ac:dyDescent="0.35">
      <c r="B13" s="17" t="s">
        <v>416</v>
      </c>
      <c r="C13" s="16">
        <v>0.235812133072407</v>
      </c>
      <c r="D13" s="16">
        <v>0.25333333333333302</v>
      </c>
      <c r="E13" s="16">
        <v>0.22419928825622801</v>
      </c>
      <c r="F13" s="16"/>
      <c r="G13" s="16">
        <v>0.23396226415094301</v>
      </c>
      <c r="H13" s="16">
        <v>0.28571428571428598</v>
      </c>
      <c r="I13" s="16">
        <v>0.246153846153846</v>
      </c>
      <c r="J13" s="16">
        <v>0.18032786885245899</v>
      </c>
      <c r="K13" s="16">
        <v>0.232876712328767</v>
      </c>
      <c r="L13" s="16">
        <v>0.246753246753247</v>
      </c>
      <c r="M13" s="16">
        <v>0.22222222222222199</v>
      </c>
      <c r="N13" s="16">
        <v>0.27777777777777801</v>
      </c>
      <c r="O13" s="16">
        <v>0.24347826086956501</v>
      </c>
      <c r="P13" s="16">
        <v>0.21333333333333299</v>
      </c>
      <c r="Q13" s="16">
        <v>0.21052631578947401</v>
      </c>
      <c r="R13" s="16">
        <v>0.105263157894737</v>
      </c>
      <c r="S13" s="16"/>
      <c r="T13" s="16">
        <v>0.21100917431192701</v>
      </c>
      <c r="U13" s="16">
        <v>0.24200913242009101</v>
      </c>
      <c r="V13" s="16">
        <v>0.29661016949152502</v>
      </c>
      <c r="W13" s="16">
        <v>0.26356589147286802</v>
      </c>
      <c r="X13" s="16">
        <v>0.22077922077922099</v>
      </c>
      <c r="Y13" s="16">
        <v>0.232558139534884</v>
      </c>
      <c r="Z13" s="16"/>
      <c r="AA13" s="16">
        <v>0.252299605781866</v>
      </c>
      <c r="AB13" s="16">
        <v>0.18773946360153301</v>
      </c>
    </row>
    <row r="14" spans="2:28" ht="58" x14ac:dyDescent="0.35">
      <c r="B14" s="17" t="s">
        <v>417</v>
      </c>
      <c r="C14" s="16">
        <v>0.22798434442270099</v>
      </c>
      <c r="D14" s="16">
        <v>0.16666666666666699</v>
      </c>
      <c r="E14" s="16">
        <v>0.268683274021352</v>
      </c>
      <c r="F14" s="16"/>
      <c r="G14" s="16">
        <v>0.26415094339622602</v>
      </c>
      <c r="H14" s="16">
        <v>0.15079365079365101</v>
      </c>
      <c r="I14" s="16">
        <v>0.18461538461538499</v>
      </c>
      <c r="J14" s="16">
        <v>0.31147540983606598</v>
      </c>
      <c r="K14" s="16">
        <v>0.232876712328767</v>
      </c>
      <c r="L14" s="16">
        <v>0.22077922077922099</v>
      </c>
      <c r="M14" s="16">
        <v>0.180555555555556</v>
      </c>
      <c r="N14" s="16">
        <v>0.194444444444444</v>
      </c>
      <c r="O14" s="16">
        <v>0.208695652173913</v>
      </c>
      <c r="P14" s="16">
        <v>0.34666666666666701</v>
      </c>
      <c r="Q14" s="16">
        <v>0.157894736842105</v>
      </c>
      <c r="R14" s="16">
        <v>0.157894736842105</v>
      </c>
      <c r="S14" s="16"/>
      <c r="T14" s="16">
        <v>0.25</v>
      </c>
      <c r="U14" s="16">
        <v>0.25114155251141601</v>
      </c>
      <c r="V14" s="16">
        <v>0.20338983050847501</v>
      </c>
      <c r="W14" s="16">
        <v>0.186046511627907</v>
      </c>
      <c r="X14" s="16">
        <v>0.168831168831169</v>
      </c>
      <c r="Y14" s="16">
        <v>0.186046511627907</v>
      </c>
      <c r="Z14" s="16"/>
      <c r="AA14" s="16">
        <v>0.207621550591327</v>
      </c>
      <c r="AB14" s="16">
        <v>0.28735632183908</v>
      </c>
    </row>
    <row r="15" spans="2:28" ht="58" x14ac:dyDescent="0.35">
      <c r="B15" s="17" t="s">
        <v>418</v>
      </c>
      <c r="C15" s="16">
        <v>0.199608610567515</v>
      </c>
      <c r="D15" s="16">
        <v>0.24444444444444399</v>
      </c>
      <c r="E15" s="16">
        <v>0.16548042704626301</v>
      </c>
      <c r="F15" s="16"/>
      <c r="G15" s="16">
        <v>0.22264150943396199</v>
      </c>
      <c r="H15" s="16">
        <v>0.19047619047618999</v>
      </c>
      <c r="I15" s="16">
        <v>0.15384615384615399</v>
      </c>
      <c r="J15" s="16">
        <v>0.24590163934426201</v>
      </c>
      <c r="K15" s="16">
        <v>0.17808219178082199</v>
      </c>
      <c r="L15" s="16">
        <v>0.168831168831169</v>
      </c>
      <c r="M15" s="16">
        <v>0.23611111111111099</v>
      </c>
      <c r="N15" s="16">
        <v>0.13888888888888901</v>
      </c>
      <c r="O15" s="16">
        <v>0.182608695652174</v>
      </c>
      <c r="P15" s="16">
        <v>0.2</v>
      </c>
      <c r="Q15" s="16">
        <v>0.157894736842105</v>
      </c>
      <c r="R15" s="16">
        <v>0.31578947368421101</v>
      </c>
      <c r="S15" s="16"/>
      <c r="T15" s="16">
        <v>0.204128440366972</v>
      </c>
      <c r="U15" s="16">
        <v>0.19634703196347</v>
      </c>
      <c r="V15" s="16">
        <v>0.21186440677966101</v>
      </c>
      <c r="W15" s="16">
        <v>0.217054263565891</v>
      </c>
      <c r="X15" s="16">
        <v>0.15584415584415601</v>
      </c>
      <c r="Y15" s="16">
        <v>0.162790697674419</v>
      </c>
      <c r="Z15" s="16"/>
      <c r="AA15" s="16">
        <v>0.18528252299605799</v>
      </c>
      <c r="AB15" s="16">
        <v>0.24137931034482801</v>
      </c>
    </row>
    <row r="16" spans="2:28" ht="58" x14ac:dyDescent="0.35">
      <c r="B16" s="17" t="s">
        <v>419</v>
      </c>
      <c r="C16" s="16">
        <v>0.182974559686888</v>
      </c>
      <c r="D16" s="16">
        <v>0.20888888888888901</v>
      </c>
      <c r="E16" s="16">
        <v>0.163701067615658</v>
      </c>
      <c r="F16" s="16"/>
      <c r="G16" s="16">
        <v>0.20754716981132099</v>
      </c>
      <c r="H16" s="16">
        <v>0.158730158730159</v>
      </c>
      <c r="I16" s="16">
        <v>0.18461538461538499</v>
      </c>
      <c r="J16" s="16">
        <v>0.114754098360656</v>
      </c>
      <c r="K16" s="16">
        <v>0.219178082191781</v>
      </c>
      <c r="L16" s="16">
        <v>0.18181818181818199</v>
      </c>
      <c r="M16" s="16">
        <v>0.22222222222222199</v>
      </c>
      <c r="N16" s="16">
        <v>0.11111111111111099</v>
      </c>
      <c r="O16" s="16">
        <v>0.182608695652174</v>
      </c>
      <c r="P16" s="16">
        <v>0.17333333333333301</v>
      </c>
      <c r="Q16" s="16">
        <v>0.21052631578947401</v>
      </c>
      <c r="R16" s="16">
        <v>5.2631578947368397E-2</v>
      </c>
      <c r="S16" s="16"/>
      <c r="T16" s="16">
        <v>0.23165137614678899</v>
      </c>
      <c r="U16" s="16">
        <v>0.11872146118721499</v>
      </c>
      <c r="V16" s="16">
        <v>0.186440677966102</v>
      </c>
      <c r="W16" s="16">
        <v>0.186046511627907</v>
      </c>
      <c r="X16" s="16">
        <v>0.103896103896104</v>
      </c>
      <c r="Y16" s="16">
        <v>0.13953488372093001</v>
      </c>
      <c r="Z16" s="16"/>
      <c r="AA16" s="16">
        <v>0.15768725361366601</v>
      </c>
      <c r="AB16" s="16">
        <v>0.25670498084291199</v>
      </c>
    </row>
    <row r="17" spans="2:28" ht="43.5" x14ac:dyDescent="0.35">
      <c r="B17" s="17" t="s">
        <v>420</v>
      </c>
      <c r="C17" s="16">
        <v>0.149706457925636</v>
      </c>
      <c r="D17" s="16">
        <v>0.18</v>
      </c>
      <c r="E17" s="16">
        <v>0.128113879003559</v>
      </c>
      <c r="F17" s="16"/>
      <c r="G17" s="16">
        <v>0.2</v>
      </c>
      <c r="H17" s="16">
        <v>0.119047619047619</v>
      </c>
      <c r="I17" s="16">
        <v>0.138461538461538</v>
      </c>
      <c r="J17" s="16">
        <v>0.114754098360656</v>
      </c>
      <c r="K17" s="16">
        <v>0.10958904109589</v>
      </c>
      <c r="L17" s="16">
        <v>0.15584415584415601</v>
      </c>
      <c r="M17" s="16">
        <v>0.125</v>
      </c>
      <c r="N17" s="16">
        <v>0.27777777777777801</v>
      </c>
      <c r="O17" s="16">
        <v>0.15652173913043499</v>
      </c>
      <c r="P17" s="16">
        <v>0.08</v>
      </c>
      <c r="Q17" s="16">
        <v>5.2631578947368397E-2</v>
      </c>
      <c r="R17" s="16">
        <v>0.21052631578947401</v>
      </c>
      <c r="S17" s="16"/>
      <c r="T17" s="16">
        <v>0.192660550458716</v>
      </c>
      <c r="U17" s="16">
        <v>0.100456621004566</v>
      </c>
      <c r="V17" s="16">
        <v>0.144067796610169</v>
      </c>
      <c r="W17" s="16">
        <v>0.14728682170542601</v>
      </c>
      <c r="X17" s="16">
        <v>0.11688311688311701</v>
      </c>
      <c r="Y17" s="16">
        <v>4.6511627906976702E-2</v>
      </c>
      <c r="Z17" s="16"/>
      <c r="AA17" s="16">
        <v>0.13403416557161599</v>
      </c>
      <c r="AB17" s="16">
        <v>0.195402298850575</v>
      </c>
    </row>
    <row r="18" spans="2:28" x14ac:dyDescent="0.35">
      <c r="B18" s="17" t="s">
        <v>101</v>
      </c>
      <c r="C18" s="16">
        <v>1.5655577299412901E-2</v>
      </c>
      <c r="D18" s="16">
        <v>1.1111111111111099E-2</v>
      </c>
      <c r="E18" s="16">
        <v>1.95729537366548E-2</v>
      </c>
      <c r="F18" s="16"/>
      <c r="G18" s="16">
        <v>1.5094339622641499E-2</v>
      </c>
      <c r="H18" s="16">
        <v>2.3809523809523801E-2</v>
      </c>
      <c r="I18" s="16">
        <v>1.5384615384615399E-2</v>
      </c>
      <c r="J18" s="16">
        <v>1.63934426229508E-2</v>
      </c>
      <c r="K18" s="16">
        <v>2.7397260273972601E-2</v>
      </c>
      <c r="L18" s="16">
        <v>2.5974025974026E-2</v>
      </c>
      <c r="M18" s="16">
        <v>0</v>
      </c>
      <c r="N18" s="16">
        <v>2.7777777777777801E-2</v>
      </c>
      <c r="O18" s="16">
        <v>0</v>
      </c>
      <c r="P18" s="16">
        <v>1.3333333333333299E-2</v>
      </c>
      <c r="Q18" s="16">
        <v>2.6315789473684199E-2</v>
      </c>
      <c r="R18" s="16">
        <v>0</v>
      </c>
      <c r="S18" s="16"/>
      <c r="T18" s="16">
        <v>6.8807339449541297E-3</v>
      </c>
      <c r="U18" s="16">
        <v>3.1963470319634701E-2</v>
      </c>
      <c r="V18" s="16">
        <v>8.4745762711864406E-3</v>
      </c>
      <c r="W18" s="16">
        <v>2.32558139534884E-2</v>
      </c>
      <c r="X18" s="16">
        <v>1.2987012987013E-2</v>
      </c>
      <c r="Y18" s="16">
        <v>2.32558139534884E-2</v>
      </c>
      <c r="Z18" s="16"/>
      <c r="AA18" s="16">
        <v>1.3140604467805499E-2</v>
      </c>
      <c r="AB18" s="16">
        <v>2.2988505747126398E-2</v>
      </c>
    </row>
    <row r="19" spans="2:28" x14ac:dyDescent="0.35">
      <c r="B19" s="17" t="s">
        <v>61</v>
      </c>
      <c r="C19" s="18">
        <v>2.9354207436399198E-3</v>
      </c>
      <c r="D19" s="18">
        <v>2.2222222222222201E-3</v>
      </c>
      <c r="E19" s="18">
        <v>3.5587188612099599E-3</v>
      </c>
      <c r="F19" s="18"/>
      <c r="G19" s="18">
        <v>0</v>
      </c>
      <c r="H19" s="18">
        <v>0</v>
      </c>
      <c r="I19" s="18">
        <v>1.5384615384615399E-2</v>
      </c>
      <c r="J19" s="18">
        <v>0</v>
      </c>
      <c r="K19" s="18">
        <v>0</v>
      </c>
      <c r="L19" s="18">
        <v>0</v>
      </c>
      <c r="M19" s="18">
        <v>0</v>
      </c>
      <c r="N19" s="18">
        <v>2.7777777777777801E-2</v>
      </c>
      <c r="O19" s="18">
        <v>0</v>
      </c>
      <c r="P19" s="18">
        <v>1.3333333333333299E-2</v>
      </c>
      <c r="Q19" s="18">
        <v>0</v>
      </c>
      <c r="R19" s="18">
        <v>0</v>
      </c>
      <c r="S19" s="18"/>
      <c r="T19" s="18">
        <v>4.5871559633027499E-3</v>
      </c>
      <c r="U19" s="18">
        <v>4.5662100456621002E-3</v>
      </c>
      <c r="V19" s="18">
        <v>0</v>
      </c>
      <c r="W19" s="18">
        <v>0</v>
      </c>
      <c r="X19" s="18">
        <v>0</v>
      </c>
      <c r="Y19" s="18">
        <v>0</v>
      </c>
      <c r="Z19" s="18"/>
      <c r="AA19" s="18">
        <v>3.9421813403416597E-3</v>
      </c>
      <c r="AB19" s="18">
        <v>0</v>
      </c>
    </row>
    <row r="20" spans="2:28" x14ac:dyDescent="0.35">
      <c r="B20" s="15"/>
    </row>
    <row r="21" spans="2:28" x14ac:dyDescent="0.35">
      <c r="B21" t="s">
        <v>64</v>
      </c>
    </row>
    <row r="22" spans="2:28" x14ac:dyDescent="0.35">
      <c r="B22" t="s">
        <v>65</v>
      </c>
    </row>
    <row r="24" spans="2:28" x14ac:dyDescent="0.35">
      <c r="B24" s="8" t="str">
        <f>HYPERLINK("#'Contents'!A1", "Return to Contents")</f>
        <v>Return to Contents</v>
      </c>
    </row>
  </sheetData>
  <mergeCells count="5">
    <mergeCell ref="D5:E5"/>
    <mergeCell ref="G5:R5"/>
    <mergeCell ref="T5:Y5"/>
    <mergeCell ref="AA5:AB5"/>
    <mergeCell ref="D2:Z2"/>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101</vt:i4>
      </vt:variant>
    </vt:vector>
  </HeadingPairs>
  <TitlesOfParts>
    <vt:vector size="101"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MichelaArena</dc:creator>
  <cp:lastModifiedBy>Michela Arena</cp:lastModifiedBy>
  <dcterms:created xsi:type="dcterms:W3CDTF">2025-09-24T16:55:34Z</dcterms:created>
  <dcterms:modified xsi:type="dcterms:W3CDTF">2025-09-24T17:04:55Z</dcterms:modified>
</cp:coreProperties>
</file>